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85502\Desktop\新しいフォルダー\"/>
    </mc:Choice>
  </mc:AlternateContent>
  <xr:revisionPtr revIDLastSave="0" documentId="13_ncr:1_{ED113F24-12A5-491E-B9D2-1D08C87A81DC}" xr6:coauthVersionLast="47" xr6:coauthVersionMax="47" xr10:uidLastSave="{00000000-0000-0000-0000-000000000000}"/>
  <bookViews>
    <workbookView xWindow="-120" yWindow="-120" windowWidth="29040" windowHeight="15720" firstSheet="3" activeTab="3" xr2:uid="{00000000-000D-0000-FFFF-FFFF00000000}"/>
  </bookViews>
  <sheets>
    <sheet name="管理用ＤＢ" sheetId="20727" state="hidden" r:id="rId1"/>
    <sheet name="評価区分（公表用DB）" sheetId="20728" state="hidden" r:id="rId2"/>
    <sheet name="評価区分 (標準)" sheetId="20730" state="hidden" r:id="rId3"/>
    <sheet name="全DB (1225)" sheetId="20758" r:id="rId4"/>
    <sheet name="Sheet1" sheetId="20729" state="hidden" r:id="rId5"/>
  </sheets>
  <definedNames>
    <definedName name="_xlnm._FilterDatabase" localSheetId="3" hidden="1">'全DB (1225)'!$A$9:$X$205</definedName>
    <definedName name="_xlnm._FilterDatabase" localSheetId="2" hidden="1">'評価区分 (標準)'!$A$13:$BL$60</definedName>
    <definedName name="_xlnm._FilterDatabase" localSheetId="1" hidden="1">'評価区分（公表用DB）'!$A$11:$AX$141</definedName>
    <definedName name="_xlnm.Print_Area" localSheetId="3">'全DB (1225)'!$A$1:$X$205</definedName>
    <definedName name="_xlnm.Print_Area" localSheetId="2">'評価区分 (標準)'!$A$9:$BK$60</definedName>
    <definedName name="_xlnm.Print_Area" localSheetId="1">'評価区分（公表用DB）'!$A$7:$AS$72</definedName>
    <definedName name="_xlnm.Print_Titles" localSheetId="3">'全DB (1225)'!$A:$F,'全DB (1225)'!$1:$9</definedName>
    <definedName name="_xlnm.Print_Titles" localSheetId="2">'評価区分 (標準)'!$9:$13</definedName>
    <definedName name="_xlnm.Print_Titles" localSheetId="1">'評価区分（公表用DB）'!$8:$11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6" i="20758" l="1"/>
  <c r="K195" i="20758"/>
  <c r="K194" i="20758"/>
  <c r="J194" i="20758"/>
  <c r="K193" i="20758"/>
  <c r="K191" i="20758"/>
  <c r="K187" i="20758"/>
  <c r="K184" i="20758"/>
  <c r="K182" i="20758"/>
  <c r="K180" i="20758"/>
  <c r="K172" i="20758"/>
  <c r="J172" i="20758"/>
  <c r="K158" i="20758"/>
  <c r="J156" i="20758"/>
  <c r="K155" i="20758"/>
  <c r="K154" i="20758"/>
  <c r="J152" i="20758"/>
  <c r="J150" i="20758"/>
  <c r="K149" i="20758"/>
  <c r="K146" i="20758"/>
  <c r="K145" i="20758"/>
  <c r="K143" i="20758"/>
  <c r="J143" i="20758"/>
  <c r="K141" i="20758"/>
  <c r="J141" i="20758"/>
  <c r="K140" i="20758"/>
  <c r="J140" i="20758"/>
  <c r="K139" i="20758"/>
  <c r="J139" i="20758"/>
  <c r="K138" i="20758"/>
  <c r="K136" i="20758"/>
  <c r="K135" i="20758"/>
  <c r="J135" i="20758"/>
  <c r="K134" i="20758"/>
  <c r="J134" i="20758"/>
  <c r="K131" i="20758"/>
  <c r="J131" i="20758"/>
  <c r="K130" i="20758"/>
  <c r="J130" i="20758"/>
  <c r="K129" i="20758"/>
  <c r="J129" i="20758"/>
  <c r="K128" i="20758"/>
  <c r="J128" i="20758"/>
  <c r="K127" i="20758"/>
  <c r="J127" i="20758"/>
  <c r="K126" i="20758"/>
  <c r="J126" i="20758"/>
  <c r="K125" i="20758"/>
  <c r="J125" i="20758"/>
  <c r="K124" i="20758"/>
  <c r="K123" i="20758"/>
  <c r="J123" i="20758"/>
  <c r="K122" i="20758"/>
  <c r="K120" i="20758"/>
  <c r="J120" i="20758"/>
  <c r="K119" i="20758"/>
  <c r="J119" i="20758"/>
  <c r="K118" i="20758"/>
  <c r="K117" i="20758"/>
  <c r="J117" i="20758"/>
  <c r="K116" i="20758"/>
  <c r="J116" i="20758"/>
  <c r="K113" i="20758"/>
  <c r="K109" i="20758"/>
  <c r="J109" i="20758"/>
  <c r="K104" i="20758"/>
  <c r="J104" i="20758"/>
  <c r="K101" i="20758"/>
  <c r="J101" i="20758"/>
  <c r="K99" i="20758"/>
  <c r="J99" i="20758"/>
  <c r="K98" i="20758"/>
  <c r="K93" i="20758"/>
  <c r="K92" i="20758"/>
  <c r="AF56" i="20728" l="1"/>
  <c r="AF54" i="20728"/>
  <c r="AH51" i="20728"/>
  <c r="AJ50" i="20728"/>
  <c r="AF49" i="20728"/>
  <c r="D58" i="20728"/>
  <c r="D57" i="20728"/>
  <c r="D56" i="20728"/>
  <c r="D55" i="20728"/>
  <c r="D54" i="20728"/>
  <c r="D53" i="20728"/>
  <c r="D52" i="20728"/>
  <c r="D51" i="20728"/>
  <c r="D50" i="20728"/>
  <c r="D49" i="20728"/>
  <c r="AM58" i="20728"/>
  <c r="AL58" i="20728"/>
  <c r="AJ58" i="20728"/>
  <c r="AI58" i="20728"/>
  <c r="AH58" i="20728"/>
  <c r="AF58" i="20728"/>
  <c r="AE58" i="20728"/>
  <c r="N58" i="20728"/>
  <c r="M58" i="20728"/>
  <c r="L58" i="20728"/>
  <c r="J58" i="20728"/>
  <c r="I58" i="20728"/>
  <c r="H58" i="20728"/>
  <c r="G58" i="20728"/>
  <c r="F58" i="20728"/>
  <c r="E58" i="20728"/>
  <c r="C58" i="20728"/>
  <c r="AM57" i="20728"/>
  <c r="AL57" i="20728"/>
  <c r="AU57" i="20728" s="1"/>
  <c r="AN57" i="20728" s="1"/>
  <c r="AJ57" i="20728"/>
  <c r="AI57" i="20728"/>
  <c r="AH57" i="20728"/>
  <c r="AF57" i="20728"/>
  <c r="AE57" i="20728"/>
  <c r="N57" i="20728"/>
  <c r="M57" i="20728"/>
  <c r="L57" i="20728"/>
  <c r="J57" i="20728"/>
  <c r="I57" i="20728"/>
  <c r="H57" i="20728"/>
  <c r="G57" i="20728"/>
  <c r="F57" i="20728"/>
  <c r="E57" i="20728"/>
  <c r="C57" i="20728"/>
  <c r="AM56" i="20728"/>
  <c r="AL56" i="20728"/>
  <c r="AJ56" i="20728"/>
  <c r="AI56" i="20728"/>
  <c r="AH56" i="20728"/>
  <c r="AE56" i="20728"/>
  <c r="N56" i="20728"/>
  <c r="M56" i="20728"/>
  <c r="AK56" i="20728" s="1"/>
  <c r="L56" i="20728"/>
  <c r="J56" i="20728"/>
  <c r="I56" i="20728"/>
  <c r="H56" i="20728"/>
  <c r="G56" i="20728"/>
  <c r="F56" i="20728"/>
  <c r="E56" i="20728"/>
  <c r="C56" i="20728"/>
  <c r="AM55" i="20728"/>
  <c r="AL55" i="20728"/>
  <c r="AJ55" i="20728"/>
  <c r="AI55" i="20728"/>
  <c r="AH55" i="20728"/>
  <c r="AF55" i="20728"/>
  <c r="AE55" i="20728"/>
  <c r="N55" i="20728"/>
  <c r="M55" i="20728"/>
  <c r="AO55" i="20728" s="1"/>
  <c r="L55" i="20728"/>
  <c r="J55" i="20728"/>
  <c r="I55" i="20728"/>
  <c r="H55" i="20728"/>
  <c r="G55" i="20728"/>
  <c r="F55" i="20728"/>
  <c r="E55" i="20728"/>
  <c r="C55" i="20728"/>
  <c r="AM54" i="20728"/>
  <c r="AL54" i="20728"/>
  <c r="AJ54" i="20728"/>
  <c r="AI54" i="20728"/>
  <c r="AH54" i="20728"/>
  <c r="AE54" i="20728"/>
  <c r="N54" i="20728"/>
  <c r="M54" i="20728"/>
  <c r="L54" i="20728"/>
  <c r="J54" i="20728"/>
  <c r="I54" i="20728"/>
  <c r="H54" i="20728"/>
  <c r="G54" i="20728"/>
  <c r="F54" i="20728"/>
  <c r="E54" i="20728"/>
  <c r="C54" i="20728"/>
  <c r="AM53" i="20728"/>
  <c r="AL53" i="20728"/>
  <c r="AJ53" i="20728"/>
  <c r="AI53" i="20728"/>
  <c r="AH53" i="20728"/>
  <c r="AF53" i="20728"/>
  <c r="AE53" i="20728"/>
  <c r="N53" i="20728"/>
  <c r="M53" i="20728"/>
  <c r="AO53" i="20728" s="1"/>
  <c r="L53" i="20728"/>
  <c r="J53" i="20728"/>
  <c r="I53" i="20728"/>
  <c r="H53" i="20728"/>
  <c r="G53" i="20728"/>
  <c r="F53" i="20728"/>
  <c r="E53" i="20728"/>
  <c r="C53" i="20728"/>
  <c r="AM52" i="20728"/>
  <c r="AL52" i="20728"/>
  <c r="AJ52" i="20728"/>
  <c r="AI52" i="20728"/>
  <c r="AH52" i="20728"/>
  <c r="AF52" i="20728"/>
  <c r="AE52" i="20728"/>
  <c r="N52" i="20728"/>
  <c r="M52" i="20728"/>
  <c r="L52" i="20728"/>
  <c r="J52" i="20728"/>
  <c r="I52" i="20728"/>
  <c r="H52" i="20728"/>
  <c r="G52" i="20728"/>
  <c r="F52" i="20728"/>
  <c r="E52" i="20728"/>
  <c r="C52" i="20728"/>
  <c r="AM51" i="20728"/>
  <c r="AL51" i="20728"/>
  <c r="AJ51" i="20728"/>
  <c r="AI51" i="20728"/>
  <c r="AF51" i="20728"/>
  <c r="AE51" i="20728"/>
  <c r="N51" i="20728"/>
  <c r="M51" i="20728"/>
  <c r="AO51" i="20728" s="1"/>
  <c r="L51" i="20728"/>
  <c r="J51" i="20728"/>
  <c r="I51" i="20728"/>
  <c r="H51" i="20728"/>
  <c r="G51" i="20728"/>
  <c r="F51" i="20728"/>
  <c r="E51" i="20728"/>
  <c r="C51" i="20728"/>
  <c r="AM50" i="20728"/>
  <c r="AL50" i="20728"/>
  <c r="AI50" i="20728"/>
  <c r="AH50" i="20728"/>
  <c r="AF50" i="20728"/>
  <c r="AE50" i="20728"/>
  <c r="N50" i="20728"/>
  <c r="M50" i="20728"/>
  <c r="AK50" i="20728" s="1"/>
  <c r="L50" i="20728"/>
  <c r="J50" i="20728"/>
  <c r="I50" i="20728"/>
  <c r="H50" i="20728"/>
  <c r="G50" i="20728"/>
  <c r="F50" i="20728"/>
  <c r="E50" i="20728"/>
  <c r="C50" i="20728"/>
  <c r="AM49" i="20728"/>
  <c r="AL49" i="20728"/>
  <c r="AJ49" i="20728"/>
  <c r="AI49" i="20728"/>
  <c r="AH49" i="20728"/>
  <c r="N49" i="20728"/>
  <c r="M49" i="20728"/>
  <c r="AK49" i="20728" s="1"/>
  <c r="L49" i="20728"/>
  <c r="J49" i="20728"/>
  <c r="C49" i="20728"/>
  <c r="AE49" i="20728"/>
  <c r="I49" i="20728"/>
  <c r="H49" i="20728"/>
  <c r="G49" i="20728"/>
  <c r="F49" i="20728"/>
  <c r="E49" i="20728"/>
  <c r="V60" i="20730"/>
  <c r="V59" i="20730"/>
  <c r="BH59" i="20730" s="1"/>
  <c r="V58" i="20730"/>
  <c r="V57" i="20730"/>
  <c r="V56" i="20730"/>
  <c r="V55" i="20730"/>
  <c r="V54" i="20730"/>
  <c r="V53" i="20730"/>
  <c r="V52" i="20730"/>
  <c r="V51" i="20730"/>
  <c r="V50" i="20730"/>
  <c r="V48" i="20730"/>
  <c r="V47" i="20730"/>
  <c r="V46" i="20730"/>
  <c r="V45" i="20730"/>
  <c r="V44" i="20730"/>
  <c r="V43" i="20730"/>
  <c r="V42" i="20730"/>
  <c r="BI42" i="20730" s="1"/>
  <c r="V41" i="20730"/>
  <c r="V40" i="20730"/>
  <c r="V39" i="20730"/>
  <c r="V38" i="20730"/>
  <c r="V37" i="20730"/>
  <c r="V36" i="20730"/>
  <c r="V35" i="20730"/>
  <c r="V34" i="20730"/>
  <c r="V33" i="20730"/>
  <c r="V32" i="20730"/>
  <c r="V31" i="20730"/>
  <c r="V30" i="20730"/>
  <c r="V29" i="20730"/>
  <c r="V28" i="20730"/>
  <c r="V27" i="20730"/>
  <c r="V26" i="20730"/>
  <c r="BI26" i="20730" s="1"/>
  <c r="V49" i="20730"/>
  <c r="V25" i="20730"/>
  <c r="V24" i="20730"/>
  <c r="V23" i="20730"/>
  <c r="V22" i="20730"/>
  <c r="V21" i="20730"/>
  <c r="V20" i="20730"/>
  <c r="V19" i="20730"/>
  <c r="V18" i="20730"/>
  <c r="V17" i="20730"/>
  <c r="V16" i="20730"/>
  <c r="V15" i="20730"/>
  <c r="V14" i="20730"/>
  <c r="AC60" i="20730"/>
  <c r="AC59" i="20730"/>
  <c r="AC58" i="20730"/>
  <c r="AC57" i="20730"/>
  <c r="AC56" i="20730"/>
  <c r="AC55" i="20730"/>
  <c r="AC54" i="20730"/>
  <c r="AC53" i="20730"/>
  <c r="AC52" i="20730"/>
  <c r="AC51" i="20730"/>
  <c r="AC50" i="20730"/>
  <c r="AC48" i="20730"/>
  <c r="AC47" i="20730"/>
  <c r="AC46" i="20730"/>
  <c r="AC45" i="20730"/>
  <c r="AC44" i="20730"/>
  <c r="AC43" i="20730"/>
  <c r="AC42" i="20730"/>
  <c r="AC41" i="20730"/>
  <c r="AC40" i="20730"/>
  <c r="AC39" i="20730"/>
  <c r="AC38" i="20730"/>
  <c r="AC37" i="20730"/>
  <c r="AC36" i="20730"/>
  <c r="AC35" i="20730"/>
  <c r="AC34" i="20730"/>
  <c r="AC33" i="20730"/>
  <c r="AC32" i="20730"/>
  <c r="AC31" i="20730"/>
  <c r="AC30" i="20730"/>
  <c r="AC29" i="20730"/>
  <c r="AC28" i="20730"/>
  <c r="AC27" i="20730"/>
  <c r="AC26" i="20730"/>
  <c r="AC49" i="20730"/>
  <c r="AC25" i="20730"/>
  <c r="AC24" i="20730"/>
  <c r="AC23" i="20730"/>
  <c r="BI23" i="20730" s="1"/>
  <c r="AC22" i="20730"/>
  <c r="AC21" i="20730"/>
  <c r="AC20" i="20730"/>
  <c r="AC19" i="20730"/>
  <c r="AC18" i="20730"/>
  <c r="AC17" i="20730"/>
  <c r="AC16" i="20730"/>
  <c r="AC15" i="20730"/>
  <c r="AC14" i="20730"/>
  <c r="AI60" i="20730"/>
  <c r="AI59" i="20730"/>
  <c r="AI58" i="20730"/>
  <c r="AI57" i="20730"/>
  <c r="AI56" i="20730"/>
  <c r="AI55" i="20730"/>
  <c r="AI54" i="20730"/>
  <c r="AI53" i="20730"/>
  <c r="AI52" i="20730"/>
  <c r="AI51" i="20730"/>
  <c r="AI50" i="20730"/>
  <c r="AI48" i="20730"/>
  <c r="AI47" i="20730"/>
  <c r="AI46" i="20730"/>
  <c r="AI45" i="20730"/>
  <c r="AI44" i="20730"/>
  <c r="AI43" i="20730"/>
  <c r="AI42" i="20730"/>
  <c r="AI41" i="20730"/>
  <c r="AI40" i="20730"/>
  <c r="AI39" i="20730"/>
  <c r="AI38" i="20730"/>
  <c r="AI37" i="20730"/>
  <c r="BI37" i="20730" s="1"/>
  <c r="AI36" i="20730"/>
  <c r="AI35" i="20730"/>
  <c r="AI34" i="20730"/>
  <c r="AI33" i="20730"/>
  <c r="AI32" i="20730"/>
  <c r="AI31" i="20730"/>
  <c r="AI30" i="20730"/>
  <c r="AI29" i="20730"/>
  <c r="AI28" i="20730"/>
  <c r="AI27" i="20730"/>
  <c r="AI26" i="20730"/>
  <c r="AI49" i="20730"/>
  <c r="AI25" i="20730"/>
  <c r="AI24" i="20730"/>
  <c r="AI23" i="20730"/>
  <c r="AI22" i="20730"/>
  <c r="AI21" i="20730"/>
  <c r="AI20" i="20730"/>
  <c r="AI19" i="20730"/>
  <c r="AI18" i="20730"/>
  <c r="AI17" i="20730"/>
  <c r="AI16" i="20730"/>
  <c r="AI15" i="20730"/>
  <c r="AI14" i="20730"/>
  <c r="AO60" i="20730"/>
  <c r="AO59" i="20730"/>
  <c r="AO58" i="20730"/>
  <c r="AO57" i="20730"/>
  <c r="AO56" i="20730"/>
  <c r="AO55" i="20730"/>
  <c r="AO54" i="20730"/>
  <c r="AO53" i="20730"/>
  <c r="AO52" i="20730"/>
  <c r="AO51" i="20730"/>
  <c r="AO50" i="20730"/>
  <c r="AO48" i="20730"/>
  <c r="AO47" i="20730"/>
  <c r="AO46" i="20730"/>
  <c r="AO45" i="20730"/>
  <c r="AO44" i="20730"/>
  <c r="AO43" i="20730"/>
  <c r="AO42" i="20730"/>
  <c r="AO41" i="20730"/>
  <c r="AO40" i="20730"/>
  <c r="AO39" i="20730"/>
  <c r="AO38" i="20730"/>
  <c r="AO37" i="20730"/>
  <c r="AO36" i="20730"/>
  <c r="AO35" i="20730"/>
  <c r="AO34" i="20730"/>
  <c r="AO33" i="20730"/>
  <c r="AO32" i="20730"/>
  <c r="AO31" i="20730"/>
  <c r="AO30" i="20730"/>
  <c r="AO29" i="20730"/>
  <c r="AO28" i="20730"/>
  <c r="AO27" i="20730"/>
  <c r="AO26" i="20730"/>
  <c r="AO49" i="20730"/>
  <c r="AO25" i="20730"/>
  <c r="AO24" i="20730"/>
  <c r="AO23" i="20730"/>
  <c r="AO22" i="20730"/>
  <c r="AO21" i="20730"/>
  <c r="AO20" i="20730"/>
  <c r="AO19" i="20730"/>
  <c r="AO18" i="20730"/>
  <c r="AO17" i="20730"/>
  <c r="AO16" i="20730"/>
  <c r="AO15" i="20730"/>
  <c r="AO14" i="20730"/>
  <c r="AV49" i="20730"/>
  <c r="AV60" i="20730"/>
  <c r="AV59" i="20730"/>
  <c r="AV58" i="20730"/>
  <c r="AV57" i="20730"/>
  <c r="AV56" i="20730"/>
  <c r="AV55" i="20730"/>
  <c r="AV54" i="20730"/>
  <c r="AV53" i="20730"/>
  <c r="AV52" i="20730"/>
  <c r="AV51" i="20730"/>
  <c r="AV50" i="20730"/>
  <c r="AV48" i="20730"/>
  <c r="AV47" i="20730"/>
  <c r="AV46" i="20730"/>
  <c r="AV45" i="20730"/>
  <c r="AV44" i="20730"/>
  <c r="AV43" i="20730"/>
  <c r="AV42" i="20730"/>
  <c r="AV41" i="20730"/>
  <c r="AV40" i="20730"/>
  <c r="AV39" i="20730"/>
  <c r="AV38" i="20730"/>
  <c r="AV37" i="20730"/>
  <c r="AV36" i="20730"/>
  <c r="AV35" i="20730"/>
  <c r="AV34" i="20730"/>
  <c r="AV33" i="20730"/>
  <c r="AV32" i="20730"/>
  <c r="AV31" i="20730"/>
  <c r="AV30" i="20730"/>
  <c r="AV29" i="20730"/>
  <c r="AV28" i="20730"/>
  <c r="AV27" i="20730"/>
  <c r="AV26" i="20730"/>
  <c r="AV25" i="20730"/>
  <c r="AV24" i="20730"/>
  <c r="AV23" i="20730"/>
  <c r="AV22" i="20730"/>
  <c r="AV21" i="20730"/>
  <c r="AV20" i="20730"/>
  <c r="AV19" i="20730"/>
  <c r="AV18" i="20730"/>
  <c r="AV17" i="20730"/>
  <c r="AV16" i="20730"/>
  <c r="AV15" i="20730"/>
  <c r="AV14" i="20730"/>
  <c r="BB60" i="20730"/>
  <c r="BB59" i="20730"/>
  <c r="BB58" i="20730"/>
  <c r="BB57" i="20730"/>
  <c r="BB56" i="20730"/>
  <c r="BB55" i="20730"/>
  <c r="BB54" i="20730"/>
  <c r="BB53" i="20730"/>
  <c r="BB52" i="20730"/>
  <c r="BB51" i="20730"/>
  <c r="BB50" i="20730"/>
  <c r="BB48" i="20730"/>
  <c r="BB47" i="20730"/>
  <c r="BB46" i="20730"/>
  <c r="BB45" i="20730"/>
  <c r="BB44" i="20730"/>
  <c r="BH44" i="20730" s="1"/>
  <c r="BB43" i="20730"/>
  <c r="BB42" i="20730"/>
  <c r="BB41" i="20730"/>
  <c r="BB40" i="20730"/>
  <c r="BB39" i="20730"/>
  <c r="BB38" i="20730"/>
  <c r="BB37" i="20730"/>
  <c r="BB36" i="20730"/>
  <c r="BB35" i="20730"/>
  <c r="BB34" i="20730"/>
  <c r="BB33" i="20730"/>
  <c r="BB32" i="20730"/>
  <c r="BB31" i="20730"/>
  <c r="BB30" i="20730"/>
  <c r="BB29" i="20730"/>
  <c r="BB28" i="20730"/>
  <c r="BI28" i="20730" s="1"/>
  <c r="BB27" i="20730"/>
  <c r="BB26" i="20730"/>
  <c r="BB49" i="20730"/>
  <c r="BB25" i="20730"/>
  <c r="BB24" i="20730"/>
  <c r="BB23" i="20730"/>
  <c r="BB22" i="20730"/>
  <c r="BB21" i="20730"/>
  <c r="BB20" i="20730"/>
  <c r="BB19" i="20730"/>
  <c r="BB18" i="20730"/>
  <c r="BB17" i="20730"/>
  <c r="BB16" i="20730"/>
  <c r="BB15" i="20730"/>
  <c r="BB14" i="20730"/>
  <c r="BF60" i="20730"/>
  <c r="BF59" i="20730"/>
  <c r="BF58" i="20730"/>
  <c r="BF57" i="20730"/>
  <c r="BF56" i="20730"/>
  <c r="BF55" i="20730"/>
  <c r="BF54" i="20730"/>
  <c r="BF53" i="20730"/>
  <c r="BF52" i="20730"/>
  <c r="BF51" i="20730"/>
  <c r="BF50" i="20730"/>
  <c r="BF48" i="20730"/>
  <c r="BF47" i="20730"/>
  <c r="BF46" i="20730"/>
  <c r="BF45" i="20730"/>
  <c r="BF44" i="20730"/>
  <c r="BF43" i="20730"/>
  <c r="BF42" i="20730"/>
  <c r="BF41" i="20730"/>
  <c r="BF40" i="20730"/>
  <c r="BF39" i="20730"/>
  <c r="BF38" i="20730"/>
  <c r="BF37" i="20730"/>
  <c r="BF36" i="20730"/>
  <c r="BF35" i="20730"/>
  <c r="BF34" i="20730"/>
  <c r="BF33" i="20730"/>
  <c r="BF32" i="20730"/>
  <c r="BF31" i="20730"/>
  <c r="BF30" i="20730"/>
  <c r="BF29" i="20730"/>
  <c r="BF28" i="20730"/>
  <c r="BF27" i="20730"/>
  <c r="BF26" i="20730"/>
  <c r="BF49" i="20730"/>
  <c r="BF25" i="20730"/>
  <c r="BF24" i="20730"/>
  <c r="BF23" i="20730"/>
  <c r="BF22" i="20730"/>
  <c r="BF21" i="20730"/>
  <c r="BF20" i="20730"/>
  <c r="BF19" i="20730"/>
  <c r="BF18" i="20730"/>
  <c r="BF17" i="20730"/>
  <c r="BF16" i="20730"/>
  <c r="BF15" i="20730"/>
  <c r="BF14" i="20730"/>
  <c r="BD60" i="20730"/>
  <c r="BD59" i="20730"/>
  <c r="BD58" i="20730"/>
  <c r="BD57" i="20730"/>
  <c r="BD56" i="20730"/>
  <c r="BD55" i="20730"/>
  <c r="BD54" i="20730"/>
  <c r="BD53" i="20730"/>
  <c r="BD52" i="20730"/>
  <c r="BD51" i="20730"/>
  <c r="BD50" i="20730"/>
  <c r="BD48" i="20730"/>
  <c r="BD47" i="20730"/>
  <c r="BD46" i="20730"/>
  <c r="BD45" i="20730"/>
  <c r="BD44" i="20730"/>
  <c r="BD43" i="20730"/>
  <c r="BD42" i="20730"/>
  <c r="BD41" i="20730"/>
  <c r="BD40" i="20730"/>
  <c r="BD39" i="20730"/>
  <c r="BD38" i="20730"/>
  <c r="BD37" i="20730"/>
  <c r="BD36" i="20730"/>
  <c r="BD35" i="20730"/>
  <c r="BD34" i="20730"/>
  <c r="BD33" i="20730"/>
  <c r="BD32" i="20730"/>
  <c r="BD31" i="20730"/>
  <c r="BD30" i="20730"/>
  <c r="BD29" i="20730"/>
  <c r="BD28" i="20730"/>
  <c r="BD27" i="20730"/>
  <c r="BD26" i="20730"/>
  <c r="BD49" i="20730"/>
  <c r="BD25" i="20730"/>
  <c r="BD24" i="20730"/>
  <c r="BD23" i="20730"/>
  <c r="BD22" i="20730"/>
  <c r="BD21" i="20730"/>
  <c r="BD20" i="20730"/>
  <c r="BD19" i="20730"/>
  <c r="BD18" i="20730"/>
  <c r="BD17" i="20730"/>
  <c r="BD16" i="20730"/>
  <c r="BD15" i="20730"/>
  <c r="BD14" i="20730"/>
  <c r="AH21" i="20728"/>
  <c r="AH12" i="20728"/>
  <c r="AI12" i="20728"/>
  <c r="C12" i="20728"/>
  <c r="D12" i="20728"/>
  <c r="E12" i="20728"/>
  <c r="F12" i="20728"/>
  <c r="G12" i="20728"/>
  <c r="H12" i="20728"/>
  <c r="I12" i="20728"/>
  <c r="J12" i="20728"/>
  <c r="L12" i="20728"/>
  <c r="M12" i="20728"/>
  <c r="AO12" i="20728" s="1"/>
  <c r="N12" i="20728"/>
  <c r="AE12" i="20728"/>
  <c r="AF12" i="20728"/>
  <c r="AJ12" i="20728"/>
  <c r="AL12" i="20728"/>
  <c r="AR4" i="20728" s="1"/>
  <c r="AM12" i="20728"/>
  <c r="C13" i="20728"/>
  <c r="D13" i="20728"/>
  <c r="E13" i="20728"/>
  <c r="F13" i="20728"/>
  <c r="G13" i="20728"/>
  <c r="H13" i="20728"/>
  <c r="I13" i="20728"/>
  <c r="J13" i="20728"/>
  <c r="L13" i="20728"/>
  <c r="M13" i="20728"/>
  <c r="N13" i="20728"/>
  <c r="AE13" i="20728"/>
  <c r="AF13" i="20728"/>
  <c r="AH13" i="20728"/>
  <c r="AI13" i="20728"/>
  <c r="AJ13" i="20728"/>
  <c r="AL13" i="20728"/>
  <c r="AM13" i="20728"/>
  <c r="C14" i="20728"/>
  <c r="D14" i="20728"/>
  <c r="E14" i="20728"/>
  <c r="F14" i="20728"/>
  <c r="G14" i="20728"/>
  <c r="H14" i="20728"/>
  <c r="I14" i="20728"/>
  <c r="J14" i="20728"/>
  <c r="L14" i="20728"/>
  <c r="M14" i="20728"/>
  <c r="N14" i="20728"/>
  <c r="AE14" i="20728"/>
  <c r="AF14" i="20728"/>
  <c r="AH14" i="20728"/>
  <c r="AI14" i="20728"/>
  <c r="AJ14" i="20728"/>
  <c r="AL14" i="20728"/>
  <c r="AM14" i="20728"/>
  <c r="C15" i="20728"/>
  <c r="D15" i="20728"/>
  <c r="E15" i="20728"/>
  <c r="F15" i="20728"/>
  <c r="G15" i="20728"/>
  <c r="H15" i="20728"/>
  <c r="I15" i="20728"/>
  <c r="J15" i="20728"/>
  <c r="L15" i="20728"/>
  <c r="M15" i="20728"/>
  <c r="AO15" i="20728" s="1"/>
  <c r="N15" i="20728"/>
  <c r="AE15" i="20728"/>
  <c r="AF15" i="20728"/>
  <c r="AH15" i="20728"/>
  <c r="AI15" i="20728"/>
  <c r="AJ15" i="20728"/>
  <c r="AL15" i="20728"/>
  <c r="AM15" i="20728"/>
  <c r="C16" i="20728"/>
  <c r="D16" i="20728"/>
  <c r="E16" i="20728"/>
  <c r="F16" i="20728"/>
  <c r="G16" i="20728"/>
  <c r="H16" i="20728"/>
  <c r="I16" i="20728"/>
  <c r="J16" i="20728"/>
  <c r="L16" i="20728"/>
  <c r="M16" i="20728"/>
  <c r="N16" i="20728"/>
  <c r="AE16" i="20728"/>
  <c r="AF16" i="20728"/>
  <c r="AH16" i="20728"/>
  <c r="AI16" i="20728"/>
  <c r="AJ16" i="20728"/>
  <c r="AL16" i="20728"/>
  <c r="AM16" i="20728"/>
  <c r="C17" i="20728"/>
  <c r="D17" i="20728"/>
  <c r="E17" i="20728"/>
  <c r="F17" i="20728"/>
  <c r="G17" i="20728"/>
  <c r="H17" i="20728"/>
  <c r="I17" i="20728"/>
  <c r="J17" i="20728"/>
  <c r="L17" i="20728"/>
  <c r="M17" i="20728"/>
  <c r="AO17" i="20728" s="1"/>
  <c r="N17" i="20728"/>
  <c r="AE17" i="20728"/>
  <c r="AF17" i="20728"/>
  <c r="AH17" i="20728"/>
  <c r="AI17" i="20728"/>
  <c r="AJ17" i="20728"/>
  <c r="AL17" i="20728"/>
  <c r="AM17" i="20728"/>
  <c r="C18" i="20728"/>
  <c r="D18" i="20728"/>
  <c r="E18" i="20728"/>
  <c r="F18" i="20728"/>
  <c r="G18" i="20728"/>
  <c r="H18" i="20728"/>
  <c r="I18" i="20728"/>
  <c r="J18" i="20728"/>
  <c r="L18" i="20728"/>
  <c r="M18" i="20728"/>
  <c r="AO18" i="20728" s="1"/>
  <c r="N18" i="20728"/>
  <c r="AE18" i="20728"/>
  <c r="AF18" i="20728"/>
  <c r="AH18" i="20728"/>
  <c r="AI18" i="20728"/>
  <c r="AJ18" i="20728"/>
  <c r="AL18" i="20728"/>
  <c r="AM18" i="20728"/>
  <c r="C19" i="20728"/>
  <c r="D19" i="20728"/>
  <c r="E19" i="20728"/>
  <c r="F19" i="20728"/>
  <c r="G19" i="20728"/>
  <c r="H19" i="20728"/>
  <c r="I19" i="20728"/>
  <c r="J19" i="20728"/>
  <c r="L19" i="20728"/>
  <c r="M19" i="20728"/>
  <c r="AK19" i="20728" s="1"/>
  <c r="N19" i="20728"/>
  <c r="AE19" i="20728"/>
  <c r="AF19" i="20728"/>
  <c r="AH19" i="20728"/>
  <c r="AI19" i="20728"/>
  <c r="AJ19" i="20728"/>
  <c r="AL19" i="20728"/>
  <c r="AM19" i="20728"/>
  <c r="C20" i="20728"/>
  <c r="D20" i="20728"/>
  <c r="E20" i="20728"/>
  <c r="F20" i="20728"/>
  <c r="G20" i="20728"/>
  <c r="H20" i="20728"/>
  <c r="I20" i="20728"/>
  <c r="J20" i="20728"/>
  <c r="L20" i="20728"/>
  <c r="M20" i="20728"/>
  <c r="AK20" i="20728" s="1"/>
  <c r="N20" i="20728"/>
  <c r="AE20" i="20728"/>
  <c r="AF20" i="20728"/>
  <c r="AH20" i="20728"/>
  <c r="AI20" i="20728"/>
  <c r="AJ20" i="20728"/>
  <c r="AL20" i="20728"/>
  <c r="AU20" i="20728" s="1"/>
  <c r="AN20" i="20728" s="1"/>
  <c r="AM20" i="20728"/>
  <c r="C21" i="20728"/>
  <c r="D21" i="20728"/>
  <c r="E21" i="20728"/>
  <c r="F21" i="20728"/>
  <c r="G21" i="20728"/>
  <c r="H21" i="20728"/>
  <c r="I21" i="20728"/>
  <c r="J21" i="20728"/>
  <c r="L21" i="20728"/>
  <c r="M21" i="20728"/>
  <c r="AO21" i="20728" s="1"/>
  <c r="N21" i="20728"/>
  <c r="AE21" i="20728"/>
  <c r="AF21" i="20728"/>
  <c r="AI21" i="20728"/>
  <c r="AJ21" i="20728"/>
  <c r="AL21" i="20728"/>
  <c r="AM21" i="20728"/>
  <c r="C22" i="20728"/>
  <c r="D22" i="20728"/>
  <c r="E22" i="20728"/>
  <c r="F22" i="20728"/>
  <c r="G22" i="20728"/>
  <c r="H22" i="20728"/>
  <c r="I22" i="20728"/>
  <c r="J22" i="20728"/>
  <c r="L22" i="20728"/>
  <c r="M22" i="20728"/>
  <c r="AK22" i="20728" s="1"/>
  <c r="N22" i="20728"/>
  <c r="AE22" i="20728"/>
  <c r="AF22" i="20728"/>
  <c r="AH22" i="20728"/>
  <c r="AI22" i="20728"/>
  <c r="AJ22" i="20728"/>
  <c r="AL22" i="20728"/>
  <c r="AM22" i="20728"/>
  <c r="C23" i="20728"/>
  <c r="D23" i="20728"/>
  <c r="E23" i="20728"/>
  <c r="F23" i="20728"/>
  <c r="G23" i="20728"/>
  <c r="H23" i="20728"/>
  <c r="I23" i="20728"/>
  <c r="J23" i="20728"/>
  <c r="L23" i="20728"/>
  <c r="M23" i="20728"/>
  <c r="AK23" i="20728" s="1"/>
  <c r="N23" i="20728"/>
  <c r="AE23" i="20728"/>
  <c r="AF23" i="20728"/>
  <c r="AH23" i="20728"/>
  <c r="AI23" i="20728"/>
  <c r="AJ23" i="20728"/>
  <c r="AL23" i="20728"/>
  <c r="AM23" i="20728"/>
  <c r="C24" i="20728"/>
  <c r="D24" i="20728"/>
  <c r="E24" i="20728"/>
  <c r="F24" i="20728"/>
  <c r="G24" i="20728"/>
  <c r="H24" i="20728"/>
  <c r="I24" i="20728"/>
  <c r="J24" i="20728"/>
  <c r="L24" i="20728"/>
  <c r="M24" i="20728"/>
  <c r="AO24" i="20728" s="1"/>
  <c r="N24" i="20728"/>
  <c r="AE24" i="20728"/>
  <c r="AF24" i="20728"/>
  <c r="AH24" i="20728"/>
  <c r="AI24" i="20728"/>
  <c r="AJ24" i="20728"/>
  <c r="AL24" i="20728"/>
  <c r="AM24" i="20728"/>
  <c r="AU24" i="20728" s="1"/>
  <c r="AN24" i="20728" s="1"/>
  <c r="C25" i="20728"/>
  <c r="D25" i="20728"/>
  <c r="E25" i="20728"/>
  <c r="F25" i="20728"/>
  <c r="G25" i="20728"/>
  <c r="H25" i="20728"/>
  <c r="I25" i="20728"/>
  <c r="J25" i="20728"/>
  <c r="L25" i="20728"/>
  <c r="M25" i="20728"/>
  <c r="N25" i="20728"/>
  <c r="AE25" i="20728"/>
  <c r="AF25" i="20728"/>
  <c r="AH25" i="20728"/>
  <c r="AI25" i="20728"/>
  <c r="AJ25" i="20728"/>
  <c r="AL25" i="20728"/>
  <c r="AM25" i="20728"/>
  <c r="C26" i="20728"/>
  <c r="D26" i="20728"/>
  <c r="E26" i="20728"/>
  <c r="F26" i="20728"/>
  <c r="G26" i="20728"/>
  <c r="H26" i="20728"/>
  <c r="I26" i="20728"/>
  <c r="J26" i="20728"/>
  <c r="L26" i="20728"/>
  <c r="M26" i="20728"/>
  <c r="N26" i="20728"/>
  <c r="AE26" i="20728"/>
  <c r="AF26" i="20728"/>
  <c r="AH26" i="20728"/>
  <c r="AK26" i="20728" s="1"/>
  <c r="AI26" i="20728"/>
  <c r="AJ26" i="20728"/>
  <c r="AL26" i="20728"/>
  <c r="AM26" i="20728"/>
  <c r="C27" i="20728"/>
  <c r="D27" i="20728"/>
  <c r="E27" i="20728"/>
  <c r="F27" i="20728"/>
  <c r="G27" i="20728"/>
  <c r="H27" i="20728"/>
  <c r="I27" i="20728"/>
  <c r="J27" i="20728"/>
  <c r="L27" i="20728"/>
  <c r="M27" i="20728"/>
  <c r="AO27" i="20728" s="1"/>
  <c r="N27" i="20728"/>
  <c r="AE27" i="20728"/>
  <c r="AF27" i="20728"/>
  <c r="AH27" i="20728"/>
  <c r="AI27" i="20728"/>
  <c r="AJ27" i="20728"/>
  <c r="AL27" i="20728"/>
  <c r="AM27" i="20728"/>
  <c r="C28" i="20728"/>
  <c r="D28" i="20728"/>
  <c r="E28" i="20728"/>
  <c r="F28" i="20728"/>
  <c r="G28" i="20728"/>
  <c r="H28" i="20728"/>
  <c r="I28" i="20728"/>
  <c r="J28" i="20728"/>
  <c r="L28" i="20728"/>
  <c r="M28" i="20728"/>
  <c r="AO28" i="20728" s="1"/>
  <c r="N28" i="20728"/>
  <c r="AE28" i="20728"/>
  <c r="AF28" i="20728"/>
  <c r="AH28" i="20728"/>
  <c r="AI28" i="20728"/>
  <c r="AJ28" i="20728"/>
  <c r="AL28" i="20728"/>
  <c r="AM28" i="20728"/>
  <c r="C29" i="20728"/>
  <c r="D29" i="20728"/>
  <c r="E29" i="20728"/>
  <c r="F29" i="20728"/>
  <c r="G29" i="20728"/>
  <c r="H29" i="20728"/>
  <c r="I29" i="20728"/>
  <c r="J29" i="20728"/>
  <c r="L29" i="20728"/>
  <c r="M29" i="20728"/>
  <c r="AO29" i="20728" s="1"/>
  <c r="N29" i="20728"/>
  <c r="AE29" i="20728"/>
  <c r="AF29" i="20728"/>
  <c r="AH29" i="20728"/>
  <c r="AI29" i="20728"/>
  <c r="AJ29" i="20728"/>
  <c r="AL29" i="20728"/>
  <c r="AM29" i="20728"/>
  <c r="C30" i="20728"/>
  <c r="D30" i="20728"/>
  <c r="E30" i="20728"/>
  <c r="F30" i="20728"/>
  <c r="G30" i="20728"/>
  <c r="H30" i="20728"/>
  <c r="I30" i="20728"/>
  <c r="J30" i="20728"/>
  <c r="L30" i="20728"/>
  <c r="M30" i="20728"/>
  <c r="AK30" i="20728" s="1"/>
  <c r="N30" i="20728"/>
  <c r="AE30" i="20728"/>
  <c r="AF30" i="20728"/>
  <c r="AH30" i="20728"/>
  <c r="AI30" i="20728"/>
  <c r="AJ30" i="20728"/>
  <c r="AL30" i="20728"/>
  <c r="AM30" i="20728"/>
  <c r="C31" i="20728"/>
  <c r="D31" i="20728"/>
  <c r="E31" i="20728"/>
  <c r="F31" i="20728"/>
  <c r="G31" i="20728"/>
  <c r="H31" i="20728"/>
  <c r="I31" i="20728"/>
  <c r="J31" i="20728"/>
  <c r="L31" i="20728"/>
  <c r="M31" i="20728"/>
  <c r="N31" i="20728"/>
  <c r="AE31" i="20728"/>
  <c r="AF31" i="20728"/>
  <c r="AH31" i="20728"/>
  <c r="AI31" i="20728"/>
  <c r="AJ31" i="20728"/>
  <c r="AL31" i="20728"/>
  <c r="AM31" i="20728"/>
  <c r="C32" i="20728"/>
  <c r="D32" i="20728"/>
  <c r="E32" i="20728"/>
  <c r="F32" i="20728"/>
  <c r="G32" i="20728"/>
  <c r="H32" i="20728"/>
  <c r="I32" i="20728"/>
  <c r="J32" i="20728"/>
  <c r="L32" i="20728"/>
  <c r="M32" i="20728"/>
  <c r="AO32" i="20728" s="1"/>
  <c r="N32" i="20728"/>
  <c r="AE32" i="20728"/>
  <c r="AF32" i="20728"/>
  <c r="AH32" i="20728"/>
  <c r="AI32" i="20728"/>
  <c r="AJ32" i="20728"/>
  <c r="AL32" i="20728"/>
  <c r="AM32" i="20728"/>
  <c r="C33" i="20728"/>
  <c r="D33" i="20728"/>
  <c r="E33" i="20728"/>
  <c r="F33" i="20728"/>
  <c r="G33" i="20728"/>
  <c r="H33" i="20728"/>
  <c r="I33" i="20728"/>
  <c r="J33" i="20728"/>
  <c r="L33" i="20728"/>
  <c r="M33" i="20728"/>
  <c r="N33" i="20728"/>
  <c r="AE33" i="20728"/>
  <c r="AF33" i="20728"/>
  <c r="AH33" i="20728"/>
  <c r="AI33" i="20728"/>
  <c r="AJ33" i="20728"/>
  <c r="AL33" i="20728"/>
  <c r="AM33" i="20728"/>
  <c r="C34" i="20728"/>
  <c r="D34" i="20728"/>
  <c r="E34" i="20728"/>
  <c r="F34" i="20728"/>
  <c r="G34" i="20728"/>
  <c r="H34" i="20728"/>
  <c r="I34" i="20728"/>
  <c r="J34" i="20728"/>
  <c r="L34" i="20728"/>
  <c r="M34" i="20728"/>
  <c r="AO34" i="20728" s="1"/>
  <c r="N34" i="20728"/>
  <c r="AE34" i="20728"/>
  <c r="AF34" i="20728"/>
  <c r="AQ34" i="20728" s="1"/>
  <c r="AH34" i="20728"/>
  <c r="AI34" i="20728"/>
  <c r="AJ34" i="20728"/>
  <c r="AL34" i="20728"/>
  <c r="AM34" i="20728"/>
  <c r="C35" i="20728"/>
  <c r="D35" i="20728"/>
  <c r="E35" i="20728"/>
  <c r="F35" i="20728"/>
  <c r="G35" i="20728"/>
  <c r="H35" i="20728"/>
  <c r="I35" i="20728"/>
  <c r="J35" i="20728"/>
  <c r="L35" i="20728"/>
  <c r="M35" i="20728"/>
  <c r="AO35" i="20728" s="1"/>
  <c r="N35" i="20728"/>
  <c r="AE35" i="20728"/>
  <c r="AF35" i="20728"/>
  <c r="AH35" i="20728"/>
  <c r="AI35" i="20728"/>
  <c r="AJ35" i="20728"/>
  <c r="AL35" i="20728"/>
  <c r="AM35" i="20728"/>
  <c r="C36" i="20728"/>
  <c r="D36" i="20728"/>
  <c r="E36" i="20728"/>
  <c r="F36" i="20728"/>
  <c r="G36" i="20728"/>
  <c r="H36" i="20728"/>
  <c r="I36" i="20728"/>
  <c r="J36" i="20728"/>
  <c r="L36" i="20728"/>
  <c r="M36" i="20728"/>
  <c r="AO36" i="20728" s="1"/>
  <c r="N36" i="20728"/>
  <c r="AE36" i="20728"/>
  <c r="AF36" i="20728"/>
  <c r="AH36" i="20728"/>
  <c r="AI36" i="20728"/>
  <c r="AJ36" i="20728"/>
  <c r="AL36" i="20728"/>
  <c r="AM36" i="20728"/>
  <c r="C37" i="20728"/>
  <c r="D37" i="20728"/>
  <c r="E37" i="20728"/>
  <c r="F37" i="20728"/>
  <c r="G37" i="20728"/>
  <c r="H37" i="20728"/>
  <c r="I37" i="20728"/>
  <c r="J37" i="20728"/>
  <c r="L37" i="20728"/>
  <c r="M37" i="20728"/>
  <c r="AO37" i="20728" s="1"/>
  <c r="N37" i="20728"/>
  <c r="AE37" i="20728"/>
  <c r="AF37" i="20728"/>
  <c r="AH37" i="20728"/>
  <c r="AI37" i="20728"/>
  <c r="AJ37" i="20728"/>
  <c r="AL37" i="20728"/>
  <c r="AM37" i="20728"/>
  <c r="C38" i="20728"/>
  <c r="D38" i="20728"/>
  <c r="E38" i="20728"/>
  <c r="F38" i="20728"/>
  <c r="G38" i="20728"/>
  <c r="H38" i="20728"/>
  <c r="I38" i="20728"/>
  <c r="J38" i="20728"/>
  <c r="L38" i="20728"/>
  <c r="M38" i="20728"/>
  <c r="AO38" i="20728" s="1"/>
  <c r="N38" i="20728"/>
  <c r="AE38" i="20728"/>
  <c r="AF38" i="20728"/>
  <c r="AH38" i="20728"/>
  <c r="AI38" i="20728"/>
  <c r="AJ38" i="20728"/>
  <c r="AL38" i="20728"/>
  <c r="AM38" i="20728"/>
  <c r="C39" i="20728"/>
  <c r="D39" i="20728"/>
  <c r="E39" i="20728"/>
  <c r="F39" i="20728"/>
  <c r="G39" i="20728"/>
  <c r="H39" i="20728"/>
  <c r="I39" i="20728"/>
  <c r="J39" i="20728"/>
  <c r="L39" i="20728"/>
  <c r="M39" i="20728"/>
  <c r="AK39" i="20728" s="1"/>
  <c r="N39" i="20728"/>
  <c r="AE39" i="20728"/>
  <c r="AF39" i="20728"/>
  <c r="AH39" i="20728"/>
  <c r="AI39" i="20728"/>
  <c r="AJ39" i="20728"/>
  <c r="AL39" i="20728"/>
  <c r="AM39" i="20728"/>
  <c r="C40" i="20728"/>
  <c r="D40" i="20728"/>
  <c r="E40" i="20728"/>
  <c r="F40" i="20728"/>
  <c r="G40" i="20728"/>
  <c r="H40" i="20728"/>
  <c r="I40" i="20728"/>
  <c r="J40" i="20728"/>
  <c r="L40" i="20728"/>
  <c r="M40" i="20728"/>
  <c r="AK40" i="20728" s="1"/>
  <c r="N40" i="20728"/>
  <c r="AE40" i="20728"/>
  <c r="AF40" i="20728"/>
  <c r="AH40" i="20728"/>
  <c r="AI40" i="20728"/>
  <c r="AJ40" i="20728"/>
  <c r="AL40" i="20728"/>
  <c r="AM40" i="20728"/>
  <c r="C41" i="20728"/>
  <c r="D41" i="20728"/>
  <c r="E41" i="20728"/>
  <c r="F41" i="20728"/>
  <c r="G41" i="20728"/>
  <c r="H41" i="20728"/>
  <c r="I41" i="20728"/>
  <c r="J41" i="20728"/>
  <c r="L41" i="20728"/>
  <c r="M41" i="20728"/>
  <c r="AK41" i="20728" s="1"/>
  <c r="N41" i="20728"/>
  <c r="AE41" i="20728"/>
  <c r="AF41" i="20728"/>
  <c r="AH41" i="20728"/>
  <c r="AI41" i="20728"/>
  <c r="AJ41" i="20728"/>
  <c r="AL41" i="20728"/>
  <c r="AM41" i="20728"/>
  <c r="C42" i="20728"/>
  <c r="D42" i="20728"/>
  <c r="E42" i="20728"/>
  <c r="F42" i="20728"/>
  <c r="G42" i="20728"/>
  <c r="H42" i="20728"/>
  <c r="I42" i="20728"/>
  <c r="J42" i="20728"/>
  <c r="L42" i="20728"/>
  <c r="M42" i="20728"/>
  <c r="AO42" i="20728" s="1"/>
  <c r="N42" i="20728"/>
  <c r="AE42" i="20728"/>
  <c r="AF42" i="20728"/>
  <c r="AH42" i="20728"/>
  <c r="AI42" i="20728"/>
  <c r="AJ42" i="20728"/>
  <c r="AL42" i="20728"/>
  <c r="AU42" i="20728" s="1"/>
  <c r="AN42" i="20728" s="1"/>
  <c r="AM42" i="20728"/>
  <c r="C43" i="20728"/>
  <c r="D43" i="20728"/>
  <c r="E43" i="20728"/>
  <c r="F43" i="20728"/>
  <c r="G43" i="20728"/>
  <c r="H43" i="20728"/>
  <c r="I43" i="20728"/>
  <c r="J43" i="20728"/>
  <c r="L43" i="20728"/>
  <c r="M43" i="20728"/>
  <c r="AO43" i="20728" s="1"/>
  <c r="N43" i="20728"/>
  <c r="AE43" i="20728"/>
  <c r="AF43" i="20728"/>
  <c r="AH43" i="20728"/>
  <c r="AI43" i="20728"/>
  <c r="AJ43" i="20728"/>
  <c r="AL43" i="20728"/>
  <c r="AM43" i="20728"/>
  <c r="AU43" i="20728" s="1"/>
  <c r="AN43" i="20728" s="1"/>
  <c r="C44" i="20728"/>
  <c r="D44" i="20728"/>
  <c r="E44" i="20728"/>
  <c r="F44" i="20728"/>
  <c r="G44" i="20728"/>
  <c r="H44" i="20728"/>
  <c r="I44" i="20728"/>
  <c r="J44" i="20728"/>
  <c r="L44" i="20728"/>
  <c r="M44" i="20728"/>
  <c r="AK44" i="20728" s="1"/>
  <c r="N44" i="20728"/>
  <c r="AE44" i="20728"/>
  <c r="AF44" i="20728"/>
  <c r="AH44" i="20728"/>
  <c r="AI44" i="20728"/>
  <c r="AJ44" i="20728"/>
  <c r="AL44" i="20728"/>
  <c r="AM44" i="20728"/>
  <c r="C45" i="20728"/>
  <c r="D45" i="20728"/>
  <c r="E45" i="20728"/>
  <c r="F45" i="20728"/>
  <c r="G45" i="20728"/>
  <c r="H45" i="20728"/>
  <c r="I45" i="20728"/>
  <c r="J45" i="20728"/>
  <c r="L45" i="20728"/>
  <c r="M45" i="20728"/>
  <c r="N45" i="20728"/>
  <c r="AE45" i="20728"/>
  <c r="AF45" i="20728"/>
  <c r="AH45" i="20728"/>
  <c r="AI45" i="20728"/>
  <c r="AJ45" i="20728"/>
  <c r="AL45" i="20728"/>
  <c r="AM45" i="20728"/>
  <c r="C46" i="20728"/>
  <c r="D46" i="20728"/>
  <c r="E46" i="20728"/>
  <c r="F46" i="20728"/>
  <c r="G46" i="20728"/>
  <c r="H46" i="20728"/>
  <c r="I46" i="20728"/>
  <c r="J46" i="20728"/>
  <c r="L46" i="20728"/>
  <c r="M46" i="20728"/>
  <c r="AO46" i="20728" s="1"/>
  <c r="N46" i="20728"/>
  <c r="AE46" i="20728"/>
  <c r="AF46" i="20728"/>
  <c r="AH46" i="20728"/>
  <c r="AI46" i="20728"/>
  <c r="AJ46" i="20728"/>
  <c r="AL46" i="20728"/>
  <c r="AM46" i="20728"/>
  <c r="C47" i="20728"/>
  <c r="D47" i="20728"/>
  <c r="E47" i="20728"/>
  <c r="F47" i="20728"/>
  <c r="G47" i="20728"/>
  <c r="H47" i="20728"/>
  <c r="I47" i="20728"/>
  <c r="J47" i="20728"/>
  <c r="L47" i="20728"/>
  <c r="M47" i="20728"/>
  <c r="AO47" i="20728" s="1"/>
  <c r="N47" i="20728"/>
  <c r="AE47" i="20728"/>
  <c r="AF47" i="20728"/>
  <c r="AH47" i="20728"/>
  <c r="AI47" i="20728"/>
  <c r="AJ47" i="20728"/>
  <c r="AL47" i="20728"/>
  <c r="AM47" i="20728"/>
  <c r="C48" i="20728"/>
  <c r="D48" i="20728"/>
  <c r="E48" i="20728"/>
  <c r="F48" i="20728"/>
  <c r="G48" i="20728"/>
  <c r="H48" i="20728"/>
  <c r="I48" i="20728"/>
  <c r="J48" i="20728"/>
  <c r="L48" i="20728"/>
  <c r="M48" i="20728"/>
  <c r="N48" i="20728"/>
  <c r="AE48" i="20728"/>
  <c r="AF48" i="20728"/>
  <c r="AH48" i="20728"/>
  <c r="AI48" i="20728"/>
  <c r="AJ48" i="20728"/>
  <c r="AL48" i="20728"/>
  <c r="AM48" i="20728"/>
  <c r="D4" i="20729"/>
  <c r="K4" i="20729"/>
  <c r="R4" i="20729"/>
  <c r="D5" i="20729"/>
  <c r="K5" i="20729"/>
  <c r="R5" i="20729"/>
  <c r="D6" i="20729"/>
  <c r="K6" i="20729"/>
  <c r="R6" i="20729"/>
  <c r="D7" i="20729"/>
  <c r="K7" i="20729"/>
  <c r="D8" i="20729"/>
  <c r="K8" i="20729"/>
  <c r="AK45" i="20728"/>
  <c r="AO45" i="20728"/>
  <c r="AO52" i="20728"/>
  <c r="AK52" i="20728"/>
  <c r="AO54" i="20728"/>
  <c r="AU12" i="20728"/>
  <c r="AN12" i="20728" s="1"/>
  <c r="AK42" i="20728"/>
  <c r="AO41" i="20728"/>
  <c r="AK13" i="20728"/>
  <c r="AO13" i="20728"/>
  <c r="AO58" i="20728"/>
  <c r="AK51" i="20728"/>
  <c r="AO30" i="20728"/>
  <c r="AU30" i="20728"/>
  <c r="AN30" i="20728" s="1"/>
  <c r="BI30" i="20730"/>
  <c r="AU49" i="20728"/>
  <c r="AN49" i="20728" s="1"/>
  <c r="AU38" i="20728"/>
  <c r="AN38" i="20728" s="1"/>
  <c r="BH34" i="20730"/>
  <c r="AK38" i="20728"/>
  <c r="AO57" i="20728"/>
  <c r="AK57" i="20728"/>
  <c r="AO33" i="20728"/>
  <c r="BH29" i="20730"/>
  <c r="BI53" i="20730"/>
  <c r="AK37" i="20728"/>
  <c r="AO22" i="20728"/>
  <c r="AK58" i="20728"/>
  <c r="BI43" i="20730"/>
  <c r="AK53" i="20728"/>
  <c r="AO50" i="20728"/>
  <c r="AO14" i="20728"/>
  <c r="AK18" i="20728"/>
  <c r="AO49" i="20728"/>
  <c r="AU22" i="20728"/>
  <c r="AN22" i="20728" s="1"/>
  <c r="AK31" i="20728"/>
  <c r="AO31" i="20728"/>
  <c r="AK29" i="20728"/>
  <c r="AO26" i="20728"/>
  <c r="AO25" i="20728"/>
  <c r="BH26" i="20730" l="1"/>
  <c r="BH14" i="20730"/>
  <c r="BI15" i="20730"/>
  <c r="BH30" i="20730"/>
  <c r="BH46" i="20730"/>
  <c r="BI16" i="20730"/>
  <c r="BI31" i="20730"/>
  <c r="BI47" i="20730"/>
  <c r="BH17" i="20730"/>
  <c r="BH32" i="20730"/>
  <c r="BH48" i="20730"/>
  <c r="BH18" i="20730"/>
  <c r="BH33" i="20730"/>
  <c r="BH50" i="20730"/>
  <c r="BH27" i="20730"/>
  <c r="BH43" i="20730"/>
  <c r="BH60" i="20730"/>
  <c r="BI45" i="20730"/>
  <c r="BH19" i="20730"/>
  <c r="BI51" i="20730"/>
  <c r="AK28" i="20728"/>
  <c r="AK12" i="20728"/>
  <c r="BI19" i="20730"/>
  <c r="BI36" i="20730"/>
  <c r="BH53" i="20730"/>
  <c r="BI22" i="20730"/>
  <c r="BH55" i="20730"/>
  <c r="BH24" i="20730"/>
  <c r="BI39" i="20730"/>
  <c r="BI56" i="20730"/>
  <c r="BI57" i="20730"/>
  <c r="BH49" i="20730"/>
  <c r="BI54" i="20730"/>
  <c r="AK47" i="20728"/>
  <c r="BH37" i="20730"/>
  <c r="AU56" i="20728"/>
  <c r="AN56" i="20728" s="1"/>
  <c r="AV56" i="20728" s="1"/>
  <c r="AP56" i="20728" s="1"/>
  <c r="AQ56" i="20728" s="1"/>
  <c r="AU13" i="20728"/>
  <c r="AN13" i="20728" s="1"/>
  <c r="BH51" i="20730"/>
  <c r="BH15" i="20730"/>
  <c r="BI46" i="20730"/>
  <c r="BI24" i="20730"/>
  <c r="BI55" i="20730"/>
  <c r="AU52" i="20728"/>
  <c r="AN52" i="20728" s="1"/>
  <c r="AV52" i="20728" s="1"/>
  <c r="AP52" i="20728" s="1"/>
  <c r="AQ52" i="20728" s="1"/>
  <c r="BI44" i="20730"/>
  <c r="AK32" i="20728"/>
  <c r="BI50" i="20730"/>
  <c r="BI49" i="20730"/>
  <c r="BI14" i="20730"/>
  <c r="AO44" i="20728"/>
  <c r="BH47" i="20730"/>
  <c r="BI32" i="20730"/>
  <c r="AO40" i="20728"/>
  <c r="BI48" i="20730"/>
  <c r="AU36" i="20728"/>
  <c r="AN36" i="20728" s="1"/>
  <c r="AU28" i="20728"/>
  <c r="AN28" i="20728" s="1"/>
  <c r="AV28" i="20728" s="1"/>
  <c r="AP28" i="20728" s="1"/>
  <c r="AQ28" i="20728" s="1"/>
  <c r="AK17" i="20728"/>
  <c r="BI20" i="20730"/>
  <c r="BI35" i="20730"/>
  <c r="BH52" i="20730"/>
  <c r="BH54" i="20730"/>
  <c r="BH58" i="20730"/>
  <c r="BH42" i="20730"/>
  <c r="BI59" i="20730"/>
  <c r="AO20" i="20728"/>
  <c r="AU31" i="20728"/>
  <c r="AN31" i="20728" s="1"/>
  <c r="AU26" i="20728"/>
  <c r="AN26" i="20728" s="1"/>
  <c r="AV26" i="20728" s="1"/>
  <c r="AP26" i="20728" s="1"/>
  <c r="AQ26" i="20728" s="1"/>
  <c r="AU54" i="20728"/>
  <c r="AN54" i="20728" s="1"/>
  <c r="AU46" i="20728"/>
  <c r="AN46" i="20728" s="1"/>
  <c r="AU29" i="20728"/>
  <c r="AN29" i="20728" s="1"/>
  <c r="AV29" i="20728" s="1"/>
  <c r="AP29" i="20728" s="1"/>
  <c r="AQ29" i="20728" s="1"/>
  <c r="AU17" i="20728"/>
  <c r="AN17" i="20728" s="1"/>
  <c r="AV17" i="20728" s="1"/>
  <c r="AP17" i="20728" s="1"/>
  <c r="AQ17" i="20728" s="1"/>
  <c r="AV12" i="20728"/>
  <c r="AP12" i="20728" s="1"/>
  <c r="AQ12" i="20728" s="1"/>
  <c r="BH21" i="20730"/>
  <c r="BH23" i="20730"/>
  <c r="BH38" i="20730"/>
  <c r="BH56" i="20730"/>
  <c r="BI25" i="20730"/>
  <c r="BI41" i="20730"/>
  <c r="AU39" i="20728"/>
  <c r="AN39" i="20728" s="1"/>
  <c r="AV39" i="20728" s="1"/>
  <c r="AP39" i="20728" s="1"/>
  <c r="AQ39" i="20728" s="1"/>
  <c r="AU15" i="20728"/>
  <c r="AN15" i="20728" s="1"/>
  <c r="AK25" i="20728"/>
  <c r="AU14" i="20728"/>
  <c r="AN14" i="20728" s="1"/>
  <c r="BH40" i="20730"/>
  <c r="AU37" i="20728"/>
  <c r="AN37" i="20728" s="1"/>
  <c r="AU53" i="20728"/>
  <c r="AN53" i="20728" s="1"/>
  <c r="AV53" i="20728" s="1"/>
  <c r="AP53" i="20728" s="1"/>
  <c r="AQ53" i="20728" s="1"/>
  <c r="AU27" i="20728"/>
  <c r="AN27" i="20728" s="1"/>
  <c r="AU34" i="20728"/>
  <c r="AN34" i="20728" s="1"/>
  <c r="AU18" i="20728"/>
  <c r="AN18" i="20728" s="1"/>
  <c r="AV22" i="20728"/>
  <c r="AP22" i="20728" s="1"/>
  <c r="AQ22" i="20728" s="1"/>
  <c r="AU41" i="20728"/>
  <c r="AN41" i="20728" s="1"/>
  <c r="AV41" i="20728" s="1"/>
  <c r="AP41" i="20728" s="1"/>
  <c r="AQ41" i="20728" s="1"/>
  <c r="AK43" i="20728"/>
  <c r="AV43" i="20728" s="1"/>
  <c r="AP43" i="20728" s="1"/>
  <c r="AQ43" i="20728" s="1"/>
  <c r="AO19" i="20728"/>
  <c r="BH35" i="20730"/>
  <c r="AV49" i="20728"/>
  <c r="AP49" i="20728" s="1"/>
  <c r="AQ49" i="20728" s="1"/>
  <c r="BI21" i="20730"/>
  <c r="BH20" i="20730"/>
  <c r="AK55" i="20728"/>
  <c r="AK35" i="20728"/>
  <c r="AO56" i="20728"/>
  <c r="BH25" i="20730"/>
  <c r="AU48" i="20728"/>
  <c r="AN48" i="20728" s="1"/>
  <c r="AK54" i="20728"/>
  <c r="AV20" i="20728"/>
  <c r="AP20" i="20728" s="1"/>
  <c r="AQ20" i="20728" s="1"/>
  <c r="AO39" i="20728"/>
  <c r="AV38" i="20728"/>
  <c r="AP38" i="20728" s="1"/>
  <c r="AQ38" i="20728" s="1"/>
  <c r="AU44" i="20728"/>
  <c r="AN44" i="20728" s="1"/>
  <c r="AV44" i="20728" s="1"/>
  <c r="AP44" i="20728" s="1"/>
  <c r="AQ44" i="20728" s="1"/>
  <c r="AV37" i="20728"/>
  <c r="AP37" i="20728" s="1"/>
  <c r="AQ37" i="20728" s="1"/>
  <c r="AK34" i="20728"/>
  <c r="D9" i="20729"/>
  <c r="AV42" i="20728"/>
  <c r="AP42" i="20728" s="1"/>
  <c r="AQ42" i="20728" s="1"/>
  <c r="AU40" i="20728"/>
  <c r="AN40" i="20728" s="1"/>
  <c r="AV40" i="20728" s="1"/>
  <c r="AP40" i="20728" s="1"/>
  <c r="AQ40" i="20728" s="1"/>
  <c r="AK36" i="20728"/>
  <c r="AV36" i="20728" s="1"/>
  <c r="AP36" i="20728" s="1"/>
  <c r="AQ36" i="20728" s="1"/>
  <c r="AU25" i="20728"/>
  <c r="AN25" i="20728" s="1"/>
  <c r="AU16" i="20728"/>
  <c r="AN16" i="20728" s="1"/>
  <c r="AK27" i="20728"/>
  <c r="AV27" i="20728" s="1"/>
  <c r="AP27" i="20728" s="1"/>
  <c r="AQ27" i="20728" s="1"/>
  <c r="BI58" i="20730"/>
  <c r="AU50" i="20728"/>
  <c r="AN50" i="20728" s="1"/>
  <c r="AV50" i="20728" s="1"/>
  <c r="AP50" i="20728" s="1"/>
  <c r="AQ50" i="20728" s="1"/>
  <c r="AU51" i="20728"/>
  <c r="AN51" i="20728" s="1"/>
  <c r="AV51" i="20728" s="1"/>
  <c r="AP51" i="20728" s="1"/>
  <c r="AQ51" i="20728" s="1"/>
  <c r="AV18" i="20728"/>
  <c r="AP18" i="20728" s="1"/>
  <c r="AQ18" i="20728" s="1"/>
  <c r="R7" i="20729"/>
  <c r="AU33" i="20728"/>
  <c r="AN33" i="20728" s="1"/>
  <c r="AK24" i="20728"/>
  <c r="AV24" i="20728" s="1"/>
  <c r="AP24" i="20728" s="1"/>
  <c r="AQ24" i="20728" s="1"/>
  <c r="AU23" i="20728"/>
  <c r="AN23" i="20728" s="1"/>
  <c r="AV23" i="20728" s="1"/>
  <c r="AP23" i="20728" s="1"/>
  <c r="AQ23" i="20728" s="1"/>
  <c r="AK14" i="20728"/>
  <c r="AV14" i="20728" s="1"/>
  <c r="AP14" i="20728" s="1"/>
  <c r="AQ14" i="20728" s="1"/>
  <c r="BI33" i="20730"/>
  <c r="BI34" i="20730"/>
  <c r="BI27" i="20730"/>
  <c r="BI52" i="20730"/>
  <c r="BI60" i="20730"/>
  <c r="AU55" i="20728"/>
  <c r="AN55" i="20728" s="1"/>
  <c r="AV55" i="20728" s="1"/>
  <c r="AP55" i="20728" s="1"/>
  <c r="AQ55" i="20728" s="1"/>
  <c r="AU35" i="20728"/>
  <c r="AN35" i="20728" s="1"/>
  <c r="AK33" i="20728"/>
  <c r="AU32" i="20728"/>
  <c r="AN32" i="20728" s="1"/>
  <c r="AU19" i="20728"/>
  <c r="AN19" i="20728" s="1"/>
  <c r="AV19" i="20728" s="1"/>
  <c r="AP19" i="20728" s="1"/>
  <c r="AQ19" i="20728" s="1"/>
  <c r="AV13" i="20728"/>
  <c r="AP13" i="20728" s="1"/>
  <c r="AQ13" i="20728" s="1"/>
  <c r="BH57" i="20730"/>
  <c r="BI18" i="20730"/>
  <c r="BH36" i="20730"/>
  <c r="AK21" i="20728"/>
  <c r="AK48" i="20728"/>
  <c r="AV48" i="20728" s="1"/>
  <c r="AP48" i="20728" s="1"/>
  <c r="AQ48" i="20728" s="1"/>
  <c r="AU45" i="20728"/>
  <c r="AN45" i="20728" s="1"/>
  <c r="AV45" i="20728" s="1"/>
  <c r="AP45" i="20728" s="1"/>
  <c r="AQ45" i="20728" s="1"/>
  <c r="AK16" i="20728"/>
  <c r="BH22" i="20730"/>
  <c r="BI29" i="20730"/>
  <c r="BH45" i="20730"/>
  <c r="AV57" i="20728"/>
  <c r="AP57" i="20728" s="1"/>
  <c r="AQ57" i="20728" s="1"/>
  <c r="AV31" i="20728"/>
  <c r="AP31" i="20728" s="1"/>
  <c r="AQ31" i="20728" s="1"/>
  <c r="BH28" i="20730"/>
  <c r="BI38" i="20730"/>
  <c r="AU47" i="20728"/>
  <c r="AN47" i="20728" s="1"/>
  <c r="AV47" i="20728" s="1"/>
  <c r="AP47" i="20728" s="1"/>
  <c r="AQ47" i="20728" s="1"/>
  <c r="AV30" i="20728"/>
  <c r="AP30" i="20728" s="1"/>
  <c r="AQ30" i="20728" s="1"/>
  <c r="AU21" i="20728"/>
  <c r="AN21" i="20728" s="1"/>
  <c r="AK15" i="20728"/>
  <c r="BH16" i="20730"/>
  <c r="BH31" i="20730"/>
  <c r="AU58" i="20728"/>
  <c r="AN58" i="20728" s="1"/>
  <c r="AV58" i="20728" s="1"/>
  <c r="AP58" i="20728" s="1"/>
  <c r="AQ58" i="20728" s="1"/>
  <c r="K9" i="20729"/>
  <c r="BH39" i="20730"/>
  <c r="BI17" i="20730"/>
  <c r="BI40" i="20730"/>
  <c r="BH41" i="20730"/>
  <c r="AV25" i="20728"/>
  <c r="AP25" i="20728" s="1"/>
  <c r="AQ25" i="20728" s="1"/>
  <c r="AO16" i="20728"/>
  <c r="AK46" i="20728"/>
  <c r="AO23" i="20728"/>
  <c r="AO48" i="20728"/>
  <c r="AV34" i="20728" l="1"/>
  <c r="AV15" i="20728"/>
  <c r="AP15" i="20728" s="1"/>
  <c r="AQ15" i="20728" s="1"/>
  <c r="AV16" i="20728"/>
  <c r="AP16" i="20728" s="1"/>
  <c r="AQ16" i="20728" s="1"/>
  <c r="AV46" i="20728"/>
  <c r="AP46" i="20728" s="1"/>
  <c r="AQ46" i="20728" s="1"/>
  <c r="AV32" i="20728"/>
  <c r="AP32" i="20728" s="1"/>
  <c r="AQ32" i="20728" s="1"/>
  <c r="AV54" i="20728"/>
  <c r="AP54" i="20728" s="1"/>
  <c r="AQ54" i="20728" s="1"/>
  <c r="AV21" i="20728"/>
  <c r="AP21" i="20728" s="1"/>
  <c r="AQ21" i="20728" s="1"/>
  <c r="AV35" i="20728"/>
  <c r="AP35" i="20728" s="1"/>
  <c r="AQ35" i="20728" s="1"/>
  <c r="Z6" i="20729"/>
  <c r="Z4" i="20729"/>
  <c r="Z5" i="20729"/>
  <c r="AV33" i="20728"/>
  <c r="AP33" i="20728" s="1"/>
  <c r="AQ33" i="20728" s="1"/>
  <c r="Z7" i="207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ort</author>
  </authors>
  <commentList>
    <comment ref="A10" authorId="0" shapeId="0" xr:uid="{00000000-0006-0000-0000-000001000000}">
      <text>
        <r>
          <rPr>
            <b/>
            <sz val="9"/>
            <color indexed="81"/>
            <rFont val="ＭＳ Ｐゴシック"/>
            <family val="3"/>
            <charset val="128"/>
          </rPr>
          <t>Ａ列に貼付け</t>
        </r>
      </text>
    </comment>
  </commentList>
</comments>
</file>

<file path=xl/sharedStrings.xml><?xml version="1.0" encoding="utf-8"?>
<sst xmlns="http://schemas.openxmlformats.org/spreadsheetml/2006/main" count="7718" uniqueCount="2818">
  <si>
    <t>登録Ｎｏ</t>
    <rPh sb="0" eb="2">
      <t>トウロク</t>
    </rPh>
    <phoneticPr fontId="5"/>
  </si>
  <si>
    <t>名称</t>
    <rPh sb="0" eb="2">
      <t>メイショウ</t>
    </rPh>
    <phoneticPr fontId="5"/>
  </si>
  <si>
    <t>副題</t>
    <rPh sb="0" eb="2">
      <t>フクダイ</t>
    </rPh>
    <phoneticPr fontId="5"/>
  </si>
  <si>
    <t>収受受付年月日</t>
    <rPh sb="0" eb="2">
      <t>シュウジュ</t>
    </rPh>
    <rPh sb="2" eb="4">
      <t>ウケツケ</t>
    </rPh>
    <rPh sb="4" eb="7">
      <t>ネンガッピ</t>
    </rPh>
    <phoneticPr fontId="5"/>
  </si>
  <si>
    <t>変更受付年月日</t>
    <rPh sb="0" eb="2">
      <t>ヘンコウ</t>
    </rPh>
    <rPh sb="2" eb="4">
      <t>ウケツケ</t>
    </rPh>
    <rPh sb="4" eb="7">
      <t>ネンガッピ</t>
    </rPh>
    <phoneticPr fontId="5"/>
  </si>
  <si>
    <t>開発年</t>
    <rPh sb="0" eb="2">
      <t>カイハツ</t>
    </rPh>
    <rPh sb="2" eb="3">
      <t>ネン</t>
    </rPh>
    <phoneticPr fontId="5"/>
  </si>
  <si>
    <t>登録区分</t>
    <rPh sb="0" eb="2">
      <t>トウロク</t>
    </rPh>
    <rPh sb="2" eb="4">
      <t>クブン</t>
    </rPh>
    <phoneticPr fontId="5"/>
  </si>
  <si>
    <t>適用事業</t>
    <rPh sb="0" eb="2">
      <t>テキヨウ</t>
    </rPh>
    <rPh sb="2" eb="4">
      <t>ジギョウ</t>
    </rPh>
    <phoneticPr fontId="5"/>
  </si>
  <si>
    <t>国交省への登録状況</t>
    <rPh sb="0" eb="3">
      <t>コッコウショウ</t>
    </rPh>
    <rPh sb="5" eb="7">
      <t>トウロク</t>
    </rPh>
    <rPh sb="7" eb="9">
      <t>ジョウキョウ</t>
    </rPh>
    <phoneticPr fontId="5"/>
  </si>
  <si>
    <t>開発目標</t>
    <rPh sb="0" eb="2">
      <t>カイハツ</t>
    </rPh>
    <rPh sb="2" eb="4">
      <t>モクヒョウ</t>
    </rPh>
    <phoneticPr fontId="5"/>
  </si>
  <si>
    <t>活用の効果</t>
    <rPh sb="0" eb="2">
      <t>カツヨウ</t>
    </rPh>
    <rPh sb="3" eb="5">
      <t>コウカ</t>
    </rPh>
    <phoneticPr fontId="5"/>
  </si>
  <si>
    <t>開発体制</t>
    <rPh sb="0" eb="2">
      <t>カイハツ</t>
    </rPh>
    <rPh sb="2" eb="4">
      <t>タイセイ</t>
    </rPh>
    <phoneticPr fontId="5"/>
  </si>
  <si>
    <t>開発会社</t>
    <rPh sb="0" eb="2">
      <t>カイハツ</t>
    </rPh>
    <rPh sb="2" eb="4">
      <t>カイシャ</t>
    </rPh>
    <phoneticPr fontId="5"/>
  </si>
  <si>
    <t>販売会社</t>
    <rPh sb="0" eb="2">
      <t>ハンバイ</t>
    </rPh>
    <rPh sb="2" eb="4">
      <t>カイシャ</t>
    </rPh>
    <phoneticPr fontId="5"/>
  </si>
  <si>
    <t>協会名</t>
    <rPh sb="0" eb="2">
      <t>キョウカイ</t>
    </rPh>
    <rPh sb="2" eb="3">
      <t>メイ</t>
    </rPh>
    <phoneticPr fontId="5"/>
  </si>
  <si>
    <t>問合せ先（技術）</t>
    <rPh sb="5" eb="7">
      <t>ギジュツ</t>
    </rPh>
    <phoneticPr fontId="5"/>
  </si>
  <si>
    <t>問合せ先（営業）</t>
    <rPh sb="5" eb="7">
      <t>エイギョウ</t>
    </rPh>
    <phoneticPr fontId="5"/>
  </si>
  <si>
    <t>特徴</t>
    <rPh sb="0" eb="2">
      <t>トクチョウ</t>
    </rPh>
    <phoneticPr fontId="5"/>
  </si>
  <si>
    <t>申請地方整備局名</t>
    <rPh sb="0" eb="2">
      <t>シンセイ</t>
    </rPh>
    <rPh sb="2" eb="4">
      <t>チホウ</t>
    </rPh>
    <rPh sb="4" eb="6">
      <t>セイビ</t>
    </rPh>
    <rPh sb="6" eb="8">
      <t>キョクメイ</t>
    </rPh>
    <phoneticPr fontId="5"/>
  </si>
  <si>
    <t>登録年月日</t>
    <rPh sb="0" eb="2">
      <t>トウロク</t>
    </rPh>
    <rPh sb="2" eb="5">
      <t>ネンガッピ</t>
    </rPh>
    <phoneticPr fontId="5"/>
  </si>
  <si>
    <t>登録番号</t>
    <rPh sb="0" eb="2">
      <t>トウロク</t>
    </rPh>
    <rPh sb="2" eb="4">
      <t>バンゴウ</t>
    </rPh>
    <phoneticPr fontId="5"/>
  </si>
  <si>
    <t>評価（事前・事後）</t>
    <rPh sb="0" eb="2">
      <t>ヒョウカ</t>
    </rPh>
    <rPh sb="3" eb="5">
      <t>ジゼン</t>
    </rPh>
    <rPh sb="6" eb="8">
      <t>ジゴ</t>
    </rPh>
    <phoneticPr fontId="5"/>
  </si>
  <si>
    <t>従来技術名</t>
    <rPh sb="0" eb="2">
      <t>ジュウライ</t>
    </rPh>
    <rPh sb="2" eb="4">
      <t>ギジュツ</t>
    </rPh>
    <rPh sb="4" eb="5">
      <t>メイ</t>
    </rPh>
    <phoneticPr fontId="5"/>
  </si>
  <si>
    <t>新技術</t>
    <rPh sb="0" eb="3">
      <t>シンギジュツ</t>
    </rPh>
    <phoneticPr fontId="5"/>
  </si>
  <si>
    <t>有</t>
    <rPh sb="0" eb="1">
      <t>ア</t>
    </rPh>
    <phoneticPr fontId="5"/>
  </si>
  <si>
    <t>無</t>
    <rPh sb="0" eb="1">
      <t>ナ</t>
    </rPh>
    <phoneticPr fontId="5"/>
  </si>
  <si>
    <t>予定</t>
    <rPh sb="0" eb="2">
      <t>ヨテイ</t>
    </rPh>
    <phoneticPr fontId="5"/>
  </si>
  <si>
    <t>件数（広島県）</t>
    <rPh sb="3" eb="5">
      <t>ヒロシマ</t>
    </rPh>
    <rPh sb="5" eb="6">
      <t>ケン</t>
    </rPh>
    <phoneticPr fontId="5"/>
  </si>
  <si>
    <t>代表的な施工事例（広島県）</t>
    <rPh sb="9" eb="11">
      <t>ヒロシマ</t>
    </rPh>
    <rPh sb="11" eb="12">
      <t>ケン</t>
    </rPh>
    <phoneticPr fontId="5"/>
  </si>
  <si>
    <t>件数（その他
公共機関）</t>
    <rPh sb="5" eb="6">
      <t>タ</t>
    </rPh>
    <rPh sb="7" eb="9">
      <t>コウキョウ</t>
    </rPh>
    <rPh sb="9" eb="11">
      <t>キカン</t>
    </rPh>
    <phoneticPr fontId="5"/>
  </si>
  <si>
    <t>代表的な施工事例（その他
公共機関）</t>
    <rPh sb="11" eb="12">
      <t>タ</t>
    </rPh>
    <rPh sb="13" eb="15">
      <t>コウキョウ</t>
    </rPh>
    <rPh sb="15" eb="17">
      <t>キカン</t>
    </rPh>
    <phoneticPr fontId="5"/>
  </si>
  <si>
    <t>評価区分</t>
    <rPh sb="0" eb="2">
      <t>ヒョウカ</t>
    </rPh>
    <rPh sb="2" eb="4">
      <t>クブン</t>
    </rPh>
    <phoneticPr fontId="5"/>
  </si>
  <si>
    <t>区分</t>
    <rPh sb="0" eb="2">
      <t>クブン</t>
    </rPh>
    <phoneticPr fontId="5"/>
  </si>
  <si>
    <t>技術区分</t>
    <rPh sb="0" eb="2">
      <t>ギジュツ</t>
    </rPh>
    <rPh sb="2" eb="4">
      <t>クブン</t>
    </rPh>
    <phoneticPr fontId="5"/>
  </si>
  <si>
    <t>活用の効果</t>
    <phoneticPr fontId="5"/>
  </si>
  <si>
    <t>キーワード</t>
    <phoneticPr fontId="5"/>
  </si>
  <si>
    <t>知的財産権等の設定</t>
    <phoneticPr fontId="5"/>
  </si>
  <si>
    <t>登録番号</t>
    <phoneticPr fontId="5"/>
  </si>
  <si>
    <t>出願番号</t>
    <phoneticPr fontId="5"/>
  </si>
  <si>
    <t>出願人名</t>
    <phoneticPr fontId="5"/>
  </si>
  <si>
    <t>権利者名（持分割合）</t>
    <phoneticPr fontId="5"/>
  </si>
  <si>
    <t>他機関等での評価の有無</t>
    <phoneticPr fontId="5"/>
  </si>
  <si>
    <t>会社名</t>
    <phoneticPr fontId="5"/>
  </si>
  <si>
    <t>担当部署：</t>
    <phoneticPr fontId="5"/>
  </si>
  <si>
    <t>担当者名：</t>
    <phoneticPr fontId="5"/>
  </si>
  <si>
    <t>住所</t>
    <phoneticPr fontId="5"/>
  </si>
  <si>
    <t>TEL</t>
    <phoneticPr fontId="5"/>
  </si>
  <si>
    <t>FAX</t>
    <phoneticPr fontId="5"/>
  </si>
  <si>
    <t>mail</t>
    <phoneticPr fontId="5"/>
  </si>
  <si>
    <t>（従来技術等との比較）</t>
    <phoneticPr fontId="5"/>
  </si>
  <si>
    <t>従来技術等との比較</t>
    <phoneticPr fontId="5"/>
  </si>
  <si>
    <t xml:space="preserve">歩掛なし </t>
    <phoneticPr fontId="5"/>
  </si>
  <si>
    <t>歩掛あり</t>
    <phoneticPr fontId="5"/>
  </si>
  <si>
    <t>県標準</t>
    <phoneticPr fontId="5"/>
  </si>
  <si>
    <t>NETIS暫定</t>
    <phoneticPr fontId="5"/>
  </si>
  <si>
    <t>協会・ﾒｰｶｰ</t>
    <phoneticPr fontId="5"/>
  </si>
  <si>
    <t>設計単価の有無</t>
    <rPh sb="0" eb="2">
      <t>セッケイ</t>
    </rPh>
    <rPh sb="2" eb="4">
      <t>タンカ</t>
    </rPh>
    <rPh sb="5" eb="7">
      <t>ウム</t>
    </rPh>
    <phoneticPr fontId="5"/>
  </si>
  <si>
    <t>設計歩掛欄</t>
  </si>
  <si>
    <t>特許</t>
    <phoneticPr fontId="5"/>
  </si>
  <si>
    <t>実用新案</t>
    <phoneticPr fontId="5"/>
  </si>
  <si>
    <t>意匠</t>
    <phoneticPr fontId="5"/>
  </si>
  <si>
    <t>商標</t>
    <phoneticPr fontId="5"/>
  </si>
  <si>
    <t>評価期間及び評価制度</t>
    <phoneticPr fontId="5"/>
  </si>
  <si>
    <t>評価又は登録年月日</t>
    <phoneticPr fontId="5"/>
  </si>
  <si>
    <t>評価又は登録番号</t>
    <phoneticPr fontId="5"/>
  </si>
  <si>
    <t>件数（民間等）</t>
    <phoneticPr fontId="5"/>
  </si>
  <si>
    <t>代表的な施工事例（民間等）</t>
    <phoneticPr fontId="5"/>
  </si>
  <si>
    <t>金属溶射を使って既設鋼製支承の防錆力を向上させ、同時に潤滑性防錆剤を注入する工法</t>
  </si>
  <si>
    <t/>
  </si>
  <si>
    <t>○</t>
  </si>
  <si>
    <t>北陸地方整備局</t>
  </si>
  <si>
    <t>事後評価</t>
  </si>
  <si>
    <t>独自の積算基準</t>
  </si>
  <si>
    <t>経済性</t>
    <rPh sb="0" eb="3">
      <t>ケイザイセイ</t>
    </rPh>
    <phoneticPr fontId="5"/>
  </si>
  <si>
    <t>品質</t>
    <rPh sb="0" eb="2">
      <t>ヒンシツ</t>
    </rPh>
    <phoneticPr fontId="5"/>
  </si>
  <si>
    <t>長寿命化技術
の概要</t>
    <phoneticPr fontId="5"/>
  </si>
  <si>
    <t>施工単価</t>
    <phoneticPr fontId="5"/>
  </si>
  <si>
    <t>広島県</t>
    <rPh sb="0" eb="2">
      <t>ヒロシマ</t>
    </rPh>
    <rPh sb="2" eb="3">
      <t>ケン</t>
    </rPh>
    <phoneticPr fontId="5"/>
  </si>
  <si>
    <t>その他
公共機関</t>
    <rPh sb="2" eb="3">
      <t>タ</t>
    </rPh>
    <rPh sb="4" eb="6">
      <t>コウキョウ</t>
    </rPh>
    <rPh sb="6" eb="8">
      <t>キカン</t>
    </rPh>
    <phoneticPr fontId="5"/>
  </si>
  <si>
    <t>民間等</t>
    <phoneticPr fontId="5"/>
  </si>
  <si>
    <t>施工実績</t>
    <phoneticPr fontId="5"/>
  </si>
  <si>
    <t>添付資料</t>
    <phoneticPr fontId="5"/>
  </si>
  <si>
    <t>残された課題と今後の開発計画</t>
    <phoneticPr fontId="5"/>
  </si>
  <si>
    <t>施工管理基準資料等</t>
    <phoneticPr fontId="5"/>
  </si>
  <si>
    <t>積算資料等</t>
    <phoneticPr fontId="5"/>
  </si>
  <si>
    <t>施工方法</t>
    <phoneticPr fontId="5"/>
  </si>
  <si>
    <t>適用条件（施工・使用上の留意点）</t>
    <phoneticPr fontId="5"/>
  </si>
  <si>
    <t>来技術等との比較</t>
    <rPh sb="6" eb="8">
      <t>ヒカク</t>
    </rPh>
    <phoneticPr fontId="5"/>
  </si>
  <si>
    <t>備考1</t>
    <rPh sb="0" eb="2">
      <t>ビコウ</t>
    </rPh>
    <phoneticPr fontId="5"/>
  </si>
  <si>
    <t>備考2</t>
    <rPh sb="0" eb="2">
      <t>ビコウ</t>
    </rPh>
    <phoneticPr fontId="5"/>
  </si>
  <si>
    <t>区分３</t>
    <rPh sb="0" eb="2">
      <t>クブン</t>
    </rPh>
    <phoneticPr fontId="4"/>
  </si>
  <si>
    <t>登録技術</t>
    <rPh sb="0" eb="2">
      <t>トウロク</t>
    </rPh>
    <rPh sb="2" eb="4">
      <t>ギジュツ</t>
    </rPh>
    <phoneticPr fontId="4"/>
  </si>
  <si>
    <t>グラウト充填探査システム</t>
  </si>
  <si>
    <t>RCレーダおよび広帯域超音波法を使用した非破壊によるPC橋のグラウト充填探査システム</t>
  </si>
  <si>
    <t>中部地方整備局</t>
  </si>
  <si>
    <t>評価なし</t>
  </si>
  <si>
    <t>X線透過撮影法</t>
  </si>
  <si>
    <t>－</t>
  </si>
  <si>
    <t>株式会社日本ピーエス、H&amp;Bシステム株式会社</t>
  </si>
  <si>
    <t>株式会社日本ピーエス</t>
  </si>
  <si>
    <t>土木施工本部補修補強メンテナンス部</t>
  </si>
  <si>
    <t>濵岡 弘二</t>
  </si>
  <si>
    <t>〒914-8666　福井県敦賀市若泉町3番地</t>
  </si>
  <si>
    <t>0770-22-1400</t>
  </si>
  <si>
    <t>0770-22-7090</t>
  </si>
  <si>
    <t>k.hamaoka@nipponps.co.jp</t>
  </si>
  <si>
    <t>営業管理本部営業管理課</t>
  </si>
  <si>
    <t>上田 孝明</t>
  </si>
  <si>
    <t>0770-22-5015</t>
  </si>
  <si>
    <t>taka.ueda@nipponps.co.jp</t>
  </si>
  <si>
    <t>①何について何をする技術なのか？
RCレーダおよび広帯域超音波法を用いて、非破壊でPC橋のグラウト充填探査を行う技術である。広帯域(2.5～1,000kHz)の超音波を一度に発信することで、周波数の調整作業が不要となり作業効率が向上する。
②従来はどのような技術で対応していたのか？
グラウトの充填探査を行うために、従来はＸ線透過撮影法で対応していた。
③公共工事のどこに適用できるのか？
グラウト工事を行っているポストテンション方式のＰＣ橋に適用できる。</t>
  </si>
  <si>
    <t>＜長所＞
・RCレーダおよび広帯域超音波法を用いることで、非破壊でのグラウト充填探査が可能。
・広帯域超音波法を用いることで、1方向からの計測が可能。
・部材厚に関係なく、調査対象であるシースまでのかぶり厚が250mm以内であれば計測が可能。
・探査結果を現場で即座に確認することが可能。</t>
  </si>
  <si>
    <t>＜短所＞
・グラウト充填判定には、かなりの熟練を要する。</t>
  </si>
  <si>
    <t>①設計上の位置だし　②電磁波レーダによる鉄筋・PC鋼材の位置出し　③広帯域超音波法によるグラウト充填調査　④グラウト充填判定</t>
  </si>
  <si>
    <t>①設計上の位置だし　②電磁波レーダによる鉄筋・PC鋼材の位置出し　③Ｘ線透過撮影法によるグラウト充填調査　④グラウト充填判定</t>
  </si>
  <si>
    <t>①自然条件
・箱桁橋であれば、天候の影響は受けない。(作業足場設置時は、強風時に注意が必要。)
②現場条件
・T桁橋：１方向からの計測が可能なため調査箇所の片側のみ足場が必要。
・箱桁橋：箱桁内部からの計測が可能なため、足場は必要ない。③技術提供可能地域
・国内全域に提供可能。
④関係法令等
・特になし</t>
  </si>
  <si>
    <t>①自然条件
・強風時では調査できない。
②現場条件
・T桁橋：X線の放射側と撮影側の両側に作業足場が必要。
・箱桁橋：全面に足場が必要。</t>
  </si>
  <si>
    <t>当該長寿命化技術および従来技術の単価は、調査対象橋梁の構造形式・調査規模により異なるため、見積りにより単価を設定。</t>
  </si>
  <si>
    <t>-</t>
  </si>
  <si>
    <t>出願予定</t>
  </si>
  <si>
    <t>無し</t>
  </si>
  <si>
    <t>無し（見積り）</t>
  </si>
  <si>
    <t>＜課題＞・グラウト充填探査システムの適用範囲の拡大　・作業効率の向上とそれに伴うコスト縮減
　　　　・グラウト充填判定の精度向上
＜計画＞・作業効率向上のための接触媒質の開発</t>
  </si>
  <si>
    <t>別途、施工実績表を添付</t>
  </si>
  <si>
    <t>資料-１「主ケーブルのグラウト探査実験報告書」　資料-２「小径シースのグラウト探査実験報告書」
資料-３「経済性比較表」　　　　　　　　　　　　資料-４「工程比較表」
資料-５「実績での評価報告書」　　　　　　　　　資料-６「施工手順書」
資料-７「パンフレット(広帯域超音波法)」　　　　資料-８「NETIS登録に関する覚書」</t>
  </si>
  <si>
    <t>長所</t>
    <rPh sb="0" eb="2">
      <t>チョウショ</t>
    </rPh>
    <phoneticPr fontId="5"/>
  </si>
  <si>
    <t>短所</t>
    <rPh sb="0" eb="2">
      <t>タンショ</t>
    </rPh>
    <phoneticPr fontId="5"/>
  </si>
  <si>
    <t>支承の若返り工法</t>
  </si>
  <si>
    <t>（例）重防食塗装(Rc-Ⅰ塗装系)</t>
  </si>
  <si>
    <t>一般社団法人
日本支承協会</t>
  </si>
  <si>
    <t>大東金属株式会社</t>
  </si>
  <si>
    <t>緑川 政好</t>
  </si>
  <si>
    <t>〒575-0054　大阪府四條畷市中野新町8-1</t>
  </si>
  <si>
    <t>072-877-1541</t>
  </si>
  <si>
    <t>072-876-5106</t>
  </si>
  <si>
    <t>daito-m@mx1.alpha-web.ne.jp</t>
  </si>
  <si>
    <t>ショーボンド建設株式会社</t>
  </si>
  <si>
    <t>技術本部</t>
  </si>
  <si>
    <t>強瀬　義輝</t>
  </si>
  <si>
    <t>〒103-0015　東京都中央区日本橋箱崎町7-8</t>
  </si>
  <si>
    <t>03-6861-8105</t>
  </si>
  <si>
    <t>03-6861-8116</t>
  </si>
  <si>
    <t>kowase-y@sho-bond.co.jp</t>
  </si>
  <si>
    <t>①何について何をする技術なのか？
・既設鋼製支承に金属溶射することにより長期間防食し、同時に潤滑性防錆剤を注入する技術。
②従来はどのような技術で対応していたのか？
・重防食塗装（Rc-1塗装系）による塗り替え塗装
・従来は、支承のすべり機能へのメンテナンスについて実施されていない。
③公共工事のどこに適用できるのか？
・既設橋梁の鋼製支承の防食対策工</t>
  </si>
  <si>
    <t>＜長所＞
・金属と樹脂塗装の二重皮膜で防錆力が大幅に向上
・長寿命化により経済性（ライフサイクルコスト）が向上
・短時間で施工でき、工期が短縮
・防錆潤滑剤の注入により支承機能の回復
・複雑な形状や全ての鉄材の支承に適用できる</t>
  </si>
  <si>
    <t>＜短所＞
・支承周囲が100mm未満では作業ができない</t>
  </si>
  <si>
    <t>①準備（足場など）②潤滑性防錆剤の注入　③ブラスト処理(素地調整)　④金属溶射　⑤樹脂コーティング(封孔処理+保護塗装)　⑥後工程（足場撤去など）</t>
  </si>
  <si>
    <t>①準備（足場など）②素地調整　③下塗り　④中塗り　⑤上塗り　⑥後工程（足場撤去など）</t>
  </si>
  <si>
    <t>①自然条件
・気温が5℃以上であること。
・湿度が85%以下であること。
②現場条件
・支承周囲にH=100mm以上の作業スペースを確保できること。
・コンプレッサー等の機材設置スペース(6m×2.2m程度)を確保できること。
・ブラスト装置のホース延長が100m以内となること。
③技術提供可能地域
・技術提供地域については制限無し。
④関係法令等
・騒音規制法</t>
  </si>
  <si>
    <t xml:space="preserve">・支承周囲にH＝50mm以上の作業スペースを確保できること。
</t>
  </si>
  <si>
    <t>県標準単価</t>
  </si>
  <si>
    <t>協会・ﾒｰｶｰ</t>
  </si>
  <si>
    <t>独自の積算基準
「支承の若返り工法積算資料」</t>
  </si>
  <si>
    <t>独自の施工基準
「支承の若返り工法施工基準」</t>
  </si>
  <si>
    <t>＜課題＞支承周囲がH=100mm未満での作業性確保
＜計画＞ブラストノズルの改良
　　　　溶射ガンの小型化</t>
  </si>
  <si>
    <t>資料-1「支承の金属溶射工法積算資料」　資料-2「支承の金属溶射工法施工基準」
資料-3「施工実績一覧表」　　　　　　　資料-4「品質管理チェックリスト」
資料-5「引張密着強さ試験報告書」　　　資料-6「有機溶剤使用量算出表」
資料-7「支承の金属溶射工法カタログ」</t>
  </si>
  <si>
    <t>道路橋の長寿命化修繕計画策定支援システム 長寿郎/BG</t>
  </si>
  <si>
    <t>長寿命化修繕計画に必要な点検データ作成、橋梁台帳整理、橋梁の修繕計画策定を効率的に行うシステム</t>
  </si>
  <si>
    <t>関東地方整備局</t>
  </si>
  <si>
    <t>KT-110013-A</t>
  </si>
  <si>
    <t>ｼｽﾃﾑを利用せず、表計算ｿﾌﾄ等で点検ﾃﾞｰﾀ収集・台帳整理・計画策定</t>
  </si>
  <si>
    <t>JIPテクノサイエンス株式会社</t>
  </si>
  <si>
    <t>東京テクノセンタ システム開発部開発第2グループ</t>
  </si>
  <si>
    <t>今野 将顕</t>
  </si>
  <si>
    <t>〒103-0025　東京都中央区日本橋茅場町1-2-5</t>
  </si>
  <si>
    <t>03-5614-3205</t>
  </si>
  <si>
    <t>03-5614-3209</t>
  </si>
  <si>
    <t>masaaki_konno@cm.jip-ts.co.jp</t>
  </si>
  <si>
    <t>東京テクノセンタ技術営業部営業第3グループ</t>
  </si>
  <si>
    <t>森 慎吾</t>
  </si>
  <si>
    <t>03-5614-3206</t>
  </si>
  <si>
    <t>shingo_mori@cm.jip-ts.co.jp</t>
  </si>
  <si>
    <t>①何について何をする技術なのか？
・道路橋の点検データ収集・台帳整理・修繕計画策定ができるシステム
②従来はどのような技術で対応していたのか？
・システムを利用せず、表計算ソフト等で点検データ収集・台帳整理・計画策定
③公共工事のどこに適用できるのか？
・「道路橋に関する基礎データ収集要領（案）」に基づいた道路橋の点検と長寿命化修繕計画の策定
・道路橋の点検結果の整理・蓄積（損傷図・写真等）
・橋梁台帳の整理・蓄積（データベース化）</t>
  </si>
  <si>
    <t>＜長所＞
・本システムを利用して、点検データ収集・橋梁台帳整理・修繕計画を一括運用・管理できるようになったことにより、計画策定の一括運用管理が可能となるため、省力化と経済性の向上を図れる。</t>
  </si>
  <si>
    <t>＜短所＞
・点検方法が 「道路橋に関する基礎データ収集要領(案)」を適用、または準拠していない場合には適用不可である。</t>
  </si>
  <si>
    <t>①橋梁諸元情報の登録　②点検および点検結果の登録　③長寿命化修繕計画策定</t>
  </si>
  <si>
    <t>・システムを利用せず、表計算ソフト等で点検データ収集、台帳整理、計画策定</t>
  </si>
  <si>
    <t>①自然条件
・特になし
②現場条件
・特になし
③技術提供可能地域
・技術提供地域については制限無し。
④関係法令等
・特になし</t>
  </si>
  <si>
    <t>・左記と同様</t>
  </si>
  <si>
    <t>自社歩掛</t>
  </si>
  <si>
    <t>資料-1「テスト報告書」</t>
  </si>
  <si>
    <t>＜課題＞①対応できる点検要領の拡大②構造物劣化特性の定量化の実現③点検要領改正時の速やかな対応
＜計画＞①「道路橋に関する基礎データ収集要領(案)」以外の点検要領で作成した点検結果に対する、本システムへの変換取り込みツールの作成
　　　　②点検データを全国レベルで収集・分析し、劣化曲線への取込み精度向上③要領改正時の迅速な情報収集、システム改良の実施。</t>
  </si>
  <si>
    <t>評価区分（案）</t>
    <rPh sb="0" eb="2">
      <t>ヒョウカ</t>
    </rPh>
    <rPh sb="2" eb="4">
      <t>クブン</t>
    </rPh>
    <rPh sb="5" eb="6">
      <t>アン</t>
    </rPh>
    <phoneticPr fontId="5"/>
  </si>
  <si>
    <t>ＥＭセンサー</t>
  </si>
  <si>
    <t>ケーブルの張力測定技術</t>
  </si>
  <si>
    <t>2001年</t>
  </si>
  <si>
    <t>中国地方整備局</t>
  </si>
  <si>
    <t>申請手続き中</t>
  </si>
  <si>
    <t>ロードセルによる計測</t>
  </si>
  <si>
    <t>(株)計測リサーチコンサルタント</t>
  </si>
  <si>
    <t>株式会社計測リサーチコンサルタント</t>
  </si>
  <si>
    <t>企画開発部</t>
  </si>
  <si>
    <t>宮本　則幸</t>
  </si>
  <si>
    <t>広島市東区福田1-665-1</t>
  </si>
  <si>
    <t>082-899-5472</t>
  </si>
  <si>
    <t>082-899-2799</t>
  </si>
  <si>
    <t>miyamoto@krcnet.co.jp</t>
  </si>
  <si>
    <t>濱田　弘志</t>
  </si>
  <si>
    <t>hamada@krcnet.co.jp</t>
  </si>
  <si>
    <t>①完全防水対応となっていない
②動的計測は出来ない
③事前に鋼材特性（キャリブレーション）が必要</t>
  </si>
  <si>
    <t xml:space="preserve">①測定対象鋼材（ケーブル）に挿入する
②測定位置にスライド・固定する
③信号ケーブルの配線・養生する
④専用測定器で計測する
</t>
  </si>
  <si>
    <t>①従来技術は定着端部でしか設置出来ない
②従来技術はセンサー定着のための定着座の設計製作が必要
③信号ケーブルの配線・養生・測定器での測定は同等</t>
  </si>
  <si>
    <t xml:space="preserve">①専用定着座が必要
②張力導入時にセンサー養生が必要（定着座へ均等に接地する必要がある）
③特に使用地域に制限は無い
</t>
  </si>
  <si>
    <t>平成24年1月（福岡県採用）の人件費単価を採用（NETISにおいて）</t>
  </si>
  <si>
    <t>今後の課題または開発要素として、①腐食等の欠損断面検知機能、②聴診器型センサーの開発、③防水対応への検討などがある。</t>
  </si>
  <si>
    <t>豊島大橋アンカレイジＰＣ緊張力管理</t>
  </si>
  <si>
    <t>国道54号本源寺橋上部工事</t>
  </si>
  <si>
    <t>九州新幹線千綿川橋梁工事</t>
  </si>
  <si>
    <t>「添付資料一覧表を参照」 
カタログ／技術資料／論文</t>
  </si>
  <si>
    <t>-</t>
    <phoneticPr fontId="5"/>
  </si>
  <si>
    <t>－</t>
    <phoneticPr fontId="5"/>
  </si>
  <si>
    <t>2(1)</t>
    <phoneticPr fontId="5"/>
  </si>
  <si>
    <t>NETIS暫定</t>
  </si>
  <si>
    <t>経済性</t>
    <rPh sb="0" eb="2">
      <t>ケイザイ</t>
    </rPh>
    <rPh sb="2" eb="3">
      <t>セイ</t>
    </rPh>
    <phoneticPr fontId="5"/>
  </si>
  <si>
    <t>工程</t>
    <rPh sb="0" eb="2">
      <t>コウテイ</t>
    </rPh>
    <phoneticPr fontId="5"/>
  </si>
  <si>
    <t>品質・出来形</t>
    <rPh sb="0" eb="2">
      <t>ヒンシツ</t>
    </rPh>
    <rPh sb="3" eb="5">
      <t>デキ</t>
    </rPh>
    <rPh sb="5" eb="6">
      <t>カタチ</t>
    </rPh>
    <phoneticPr fontId="5"/>
  </si>
  <si>
    <t>安全性</t>
    <rPh sb="0" eb="3">
      <t>アンゼンセイ</t>
    </rPh>
    <phoneticPr fontId="5"/>
  </si>
  <si>
    <t>施工性</t>
    <rPh sb="0" eb="3">
      <t>セコウセイ</t>
    </rPh>
    <phoneticPr fontId="5"/>
  </si>
  <si>
    <t>環境</t>
    <rPh sb="0" eb="2">
      <t>カンキョウ</t>
    </rPh>
    <phoneticPr fontId="5"/>
  </si>
  <si>
    <t>維持管理性</t>
    <rPh sb="0" eb="2">
      <t>イジ</t>
    </rPh>
    <rPh sb="2" eb="5">
      <t>カンリセイ</t>
    </rPh>
    <phoneticPr fontId="5"/>
  </si>
  <si>
    <t>その他</t>
    <rPh sb="2" eb="3">
      <t>タ</t>
    </rPh>
    <phoneticPr fontId="5"/>
  </si>
  <si>
    <t>―</t>
    <phoneticPr fontId="5"/>
  </si>
  <si>
    <t>平均点</t>
    <rPh sb="0" eb="3">
      <t>ヘイキンテン</t>
    </rPh>
    <phoneticPr fontId="5"/>
  </si>
  <si>
    <t>区分２、３の判断基準</t>
    <rPh sb="0" eb="2">
      <t>クブン</t>
    </rPh>
    <rPh sb="6" eb="8">
      <t>ハンダン</t>
    </rPh>
    <rPh sb="8" eb="10">
      <t>キジュン</t>
    </rPh>
    <phoneticPr fontId="5"/>
  </si>
  <si>
    <t>←公表資料</t>
    <rPh sb="1" eb="3">
      <t>コウヒョウ</t>
    </rPh>
    <phoneticPr fontId="5"/>
  </si>
  <si>
    <t>平均点
（推奨）</t>
    <rPh sb="0" eb="3">
      <t>ヘイキンテン</t>
    </rPh>
    <rPh sb="5" eb="7">
      <t>スイショウ</t>
    </rPh>
    <phoneticPr fontId="5"/>
  </si>
  <si>
    <t>協会・ﾒｰｶｰ</t>
    <phoneticPr fontId="5"/>
  </si>
  <si>
    <t>施工管理基準</t>
    <rPh sb="0" eb="2">
      <t>セコウ</t>
    </rPh>
    <rPh sb="2" eb="4">
      <t>カンリ</t>
    </rPh>
    <rPh sb="4" eb="6">
      <t>キジュン</t>
    </rPh>
    <phoneticPr fontId="5"/>
  </si>
  <si>
    <t>長寿命化技術
の概要</t>
    <phoneticPr fontId="5"/>
  </si>
  <si>
    <t>従来工法では、ジャンカやひび割れが発生していた場合、その同定評価が困難であったが、当該技術の場合は画像として評価保存が可能である</t>
    <rPh sb="0" eb="2">
      <t>ジュウライ</t>
    </rPh>
    <rPh sb="2" eb="4">
      <t>コウホウ</t>
    </rPh>
    <rPh sb="14" eb="15">
      <t>ワ</t>
    </rPh>
    <rPh sb="17" eb="19">
      <t>ハッセイ</t>
    </rPh>
    <rPh sb="23" eb="25">
      <t>バアイ</t>
    </rPh>
    <rPh sb="28" eb="30">
      <t>ドウテイ</t>
    </rPh>
    <rPh sb="30" eb="32">
      <t>ヒョウカ</t>
    </rPh>
    <rPh sb="33" eb="35">
      <t>コンナン</t>
    </rPh>
    <rPh sb="41" eb="43">
      <t>トウガイ</t>
    </rPh>
    <rPh sb="43" eb="45">
      <t>ギジュツ</t>
    </rPh>
    <rPh sb="46" eb="48">
      <t>バアイ</t>
    </rPh>
    <rPh sb="49" eb="51">
      <t>ガゾウ</t>
    </rPh>
    <rPh sb="54" eb="56">
      <t>ヒョウカ</t>
    </rPh>
    <rPh sb="56" eb="58">
      <t>ホゾン</t>
    </rPh>
    <rPh sb="59" eb="61">
      <t>カノウ</t>
    </rPh>
    <phoneticPr fontId="5"/>
  </si>
  <si>
    <t>従来工法では不可能であるが、ＥＭセンサーは現地巻きが可能であるため、条件によっては既設構造物の張力評価が可能である。</t>
    <phoneticPr fontId="5"/>
  </si>
  <si>
    <t>・大掛かりな資機材を必要としないため、緊急時の対応ができる。</t>
    <rPh sb="1" eb="3">
      <t>オオガ</t>
    </rPh>
    <rPh sb="6" eb="9">
      <t>シキザイ</t>
    </rPh>
    <rPh sb="10" eb="12">
      <t>ヒツヨウ</t>
    </rPh>
    <rPh sb="19" eb="22">
      <t>キンキュウジ</t>
    </rPh>
    <rPh sb="23" eb="25">
      <t>タイオウ</t>
    </rPh>
    <phoneticPr fontId="5"/>
  </si>
  <si>
    <t>・定期的に更新することで、性状の変化が簡単に判明でき、色々な用途に使用が可能</t>
    <rPh sb="1" eb="4">
      <t>テイキテキ</t>
    </rPh>
    <rPh sb="5" eb="7">
      <t>コウシン</t>
    </rPh>
    <rPh sb="13" eb="15">
      <t>セイジョウ</t>
    </rPh>
    <rPh sb="16" eb="18">
      <t>ヘンカ</t>
    </rPh>
    <rPh sb="19" eb="21">
      <t>カンタン</t>
    </rPh>
    <rPh sb="22" eb="24">
      <t>ハンメイ</t>
    </rPh>
    <rPh sb="27" eb="29">
      <t>イロイロ</t>
    </rPh>
    <rPh sb="30" eb="32">
      <t>ヨウト</t>
    </rPh>
    <rPh sb="33" eb="35">
      <t>シヨウ</t>
    </rPh>
    <rPh sb="36" eb="38">
      <t>カノウ</t>
    </rPh>
    <phoneticPr fontId="5"/>
  </si>
  <si>
    <t>積算基準</t>
    <rPh sb="0" eb="2">
      <t>セキサン</t>
    </rPh>
    <rPh sb="2" eb="4">
      <t>キジュン</t>
    </rPh>
    <phoneticPr fontId="5"/>
  </si>
  <si>
    <t>有り</t>
  </si>
  <si>
    <t>名称・
開発会社</t>
    <rPh sb="0" eb="2">
      <t>メイショウ</t>
    </rPh>
    <rPh sb="4" eb="6">
      <t>カイハツ</t>
    </rPh>
    <rPh sb="6" eb="8">
      <t>ガイシャ</t>
    </rPh>
    <phoneticPr fontId="5"/>
  </si>
  <si>
    <t>B-2 活用効果表の評価点</t>
    <rPh sb="4" eb="6">
      <t>カツヨウ</t>
    </rPh>
    <rPh sb="6" eb="8">
      <t>コウカ</t>
    </rPh>
    <rPh sb="8" eb="9">
      <t>ヒョウ</t>
    </rPh>
    <rPh sb="10" eb="13">
      <t>ヒョウカテン</t>
    </rPh>
    <phoneticPr fontId="5"/>
  </si>
  <si>
    <t>NETIS区分</t>
    <rPh sb="5" eb="7">
      <t>クブン</t>
    </rPh>
    <phoneticPr fontId="5"/>
  </si>
  <si>
    <t>従来技術</t>
    <rPh sb="0" eb="2">
      <t>ジュウライ</t>
    </rPh>
    <rPh sb="2" eb="4">
      <t>ギジュツ</t>
    </rPh>
    <phoneticPr fontId="5"/>
  </si>
  <si>
    <t>「推奨技術」とした理由</t>
    <rPh sb="1" eb="3">
      <t>スイショウ</t>
    </rPh>
    <rPh sb="3" eb="5">
      <t>ギジュツ</t>
    </rPh>
    <rPh sb="9" eb="11">
      <t>リユウ</t>
    </rPh>
    <phoneticPr fontId="5"/>
  </si>
  <si>
    <t>技術の特記事項
（技術の新規性など）</t>
    <rPh sb="0" eb="2">
      <t>ギジュツ</t>
    </rPh>
    <rPh sb="3" eb="5">
      <t>トッキ</t>
    </rPh>
    <rPh sb="5" eb="7">
      <t>ジコウ</t>
    </rPh>
    <rPh sb="9" eb="11">
      <t>ギジュツ</t>
    </rPh>
    <rPh sb="12" eb="15">
      <t>シンキセイ</t>
    </rPh>
    <phoneticPr fontId="5"/>
  </si>
  <si>
    <t>技術の成立性の実証</t>
  </si>
  <si>
    <t>評価</t>
    <rPh sb="0" eb="2">
      <t>ヒョウカ</t>
    </rPh>
    <phoneticPr fontId="5"/>
  </si>
  <si>
    <t>公共事業への適用性</t>
    <phoneticPr fontId="5"/>
  </si>
  <si>
    <t>施工実績数</t>
    <phoneticPr fontId="5"/>
  </si>
  <si>
    <t>CB-080019</t>
    <phoneticPr fontId="5"/>
  </si>
  <si>
    <t>HR-100013-V</t>
    <phoneticPr fontId="5"/>
  </si>
  <si>
    <t>SK-080001-V</t>
  </si>
  <si>
    <t>SK-080003-V</t>
  </si>
  <si>
    <t>QS-110038-A</t>
  </si>
  <si>
    <t>CB-030006-V</t>
  </si>
  <si>
    <t>記入不要</t>
  </si>
  <si>
    <t>太平洋ハイパーエクスパン</t>
  </si>
  <si>
    <t>低添加型膨張材</t>
  </si>
  <si>
    <t>九州地方整備局</t>
  </si>
  <si>
    <t>従来型膨張材（石灰系）</t>
  </si>
  <si>
    <t>太平洋マテリアル株式会社</t>
  </si>
  <si>
    <t>営業本部　基盤材料営業部</t>
  </si>
  <si>
    <t>小沼　孝仁</t>
  </si>
  <si>
    <t>東京都江東区青海2-4-24 青海フロンティアビル15F</t>
  </si>
  <si>
    <t>03-5500-7510</t>
  </si>
  <si>
    <t>03-5500-7542</t>
  </si>
  <si>
    <t>takahito-onuma@taiheiyo-m.co.jp</t>
  </si>
  <si>
    <t>中国支店</t>
  </si>
  <si>
    <t>田畑　栄司</t>
  </si>
  <si>
    <t>広島県広島市南区京橋町1-23 三井生命広島駅前ビル</t>
  </si>
  <si>
    <t>082-261-7191</t>
  </si>
  <si>
    <t>082-261-7198</t>
  </si>
  <si>
    <t>コンクリートに発生する様々なひび割れの、特に収縮ひび割れ、温度ひび割れを低減する目的で開発された。従来は生コンクリート1m3に対し30㎏を添加する膨張材であったが、改良により20㎏添加で従来膨張材と同等の性能を持つ低添加型膨張材である。経済性も20％ほど向上し、高耐久性を求めたコンクリート構造物全般に適用ができる。</t>
  </si>
  <si>
    <t>従来生コンクリート1m3当たりに30㎏の添加量であった膨張材が、低添加型となり20㎏の添加量で良くなった。これにより経済性の向上、投入作業の軽減につながった。</t>
  </si>
  <si>
    <t>生コンクリート工場にて一般的にセメントに置換して練混ぜを行う。施工現場では通常の生コンクリートと同様の施行をおこない、最低5日間（冬期は7日間）の散水養生をおこなう。</t>
  </si>
  <si>
    <t>従来技術と同様</t>
  </si>
  <si>
    <t>膨張材はセメントと同様に水和反応により効果を発揮する材料であり、施工方法でも記載したとおり、打設後に最低5日間（冬期は7日間）の散水養生が必要。</t>
  </si>
  <si>
    <t>膨張コンクリートとしての生コン単価見積必要（従来技術と同様）</t>
  </si>
  <si>
    <t>膨張コンクリートとしての生コン単価見積必要　　　　　　　　　　　　　　製品単価は、「積算資料」掲載</t>
  </si>
  <si>
    <t>「膨張コンクリート設計施工指針」土木学会発行　　　　　　添加後の膨張コンクリートは、JIS規格品から外れる為事前の試験練による品質確認が必要となる。</t>
  </si>
  <si>
    <t>土木工事などでは問題ないが、膨張材を使用したコンクリートは肌面にザラツキが発生するため、建築工事の打ち放し面などでは美観を損ねる可能性がある。
現在当社研究所にて改良研究中。</t>
  </si>
  <si>
    <t>御手洗港港湾修築工事（久比地区）</t>
  </si>
  <si>
    <t>広島市西部水資源再生センター建設工事</t>
  </si>
  <si>
    <t>マツダＭＣＭ新築工事</t>
  </si>
  <si>
    <t>カタログ・施工実績・試験成績表</t>
  </si>
  <si>
    <t>コンクリートひび割れ低減用ネット『ハイパーネット60』</t>
  </si>
  <si>
    <t>耐アルカリ性ガラス繊維ネットを用いたコンクリート構造物のひび割れ低減技術</t>
  </si>
  <si>
    <t>四国地方整備局</t>
  </si>
  <si>
    <t>通常コンクリート打設工</t>
  </si>
  <si>
    <t>営業本部 基盤材料営業部</t>
  </si>
  <si>
    <t>eiji-tabata@taiheiyo-m.co.jp</t>
  </si>
  <si>
    <t>従来はコンクリートのひび割れ抑制対策は、構造物全体を構成するコンクリートや鉄筋量の増加といった大掛かりのものや、膨張材や収縮低減剤を混入したコンクリートでありコストが高い物であったり、ひび割れ発生後に重点工法や、注入工法による補修を施していたが、本技術は、予めひび割れが予想される方向や箇所に対して集中的にネットを敷設することによって、より効率的にひび割れを抑制することが出来る。</t>
  </si>
  <si>
    <t>ひび割れの発生する恐れのある場所へ、集中的に配置することができ、躯体全体へ添加の必要がある混和材に比べ効率的にひび割れを抑制できる。</t>
  </si>
  <si>
    <t>発生が予測されるひび割れに対して直角に設置し、鉄筋に結束をする。</t>
  </si>
  <si>
    <t>鉄筋が組み終わり、型枠が設置されるまでの間に鉄筋に結束する。</t>
  </si>
  <si>
    <t>①自然条件：生コンクリートが打設できる条件であること。
②現場条件：鉄筋コンクリート構造物であること。
③技術提供可能地域：特になし
④関係法令等：特になし</t>
  </si>
  <si>
    <t>ネットを設置するための鉄筋が必要となる為、鉄筋コンクリート構造物にのみ適用できる。</t>
  </si>
  <si>
    <t xml:space="preserve">鉄筋構造物(コンクリートポンプ車打設)材工共
鉄筋一般養生
ハイパーネット取付け(2枚・1枚・・・)340m
部材は壁厚2m、高さ5m、延長10m
</t>
  </si>
  <si>
    <t>建築技術性能証明/日本建築総合試験所</t>
  </si>
  <si>
    <t>GBRC性能証明
第13-29号</t>
  </si>
  <si>
    <t>自社歩掛（NETIS暫定歩掛有）</t>
  </si>
  <si>
    <t>自社管理基準設定(標準施工要領書)</t>
  </si>
  <si>
    <t>標準示方書等が性能照査型に移行したことにより、ﾊｲﾊﾟｰﾈｯﾄ60を用いた場合のひび割れ発生に関する評価手法を確立する必要がある。例えば温度応力により発生するひび割れに対して、ひび割れの発生確率や想定されるひび割れ幅をﾊｲﾊﾟｰﾈｯﾄ60を使用した場合、どの程度改善されるかを事前の照査で示す手法の構築が課題である。ﾊｲﾊﾟｰﾈｯﾄ60の効果をより定量的に評価することや効果を数値化、数式化する為にその算出方法の立案や大学研究機関と共同研究を推進する。</t>
  </si>
  <si>
    <t>広島県東部浄化センター</t>
  </si>
  <si>
    <t>東広島・呉道路小滝川橋工事</t>
  </si>
  <si>
    <t>カタログ・試験成績表・施工実績・建築技術性能証明書</t>
  </si>
  <si>
    <t>橋梁点検車による橋梁点検</t>
  </si>
  <si>
    <t>舗装路面の段差の測定方法（水糸法）</t>
  </si>
  <si>
    <t>塗布型高性能収縮低減剤『クラックセイバー』</t>
  </si>
  <si>
    <t>コンクリート表層部収縮低減、水分逸散抑制によるコンクリート構造物のひび割れ抑制技術</t>
  </si>
  <si>
    <t>takahito-onuma@taiheyo-m.co.jp</t>
  </si>
  <si>
    <t xml:space="preserve">塗布型収縮低減剤をコンクリート及びモルタルに適量塗布し、コンクリート内部に浸透した収縮低減剤がコンクリート及びモルタル中の自由水の表面張力を低減し、コンクリート表層部のコンクリート収縮量を低減し、ひび割れを抑制する。
また、本材料は非揮発性であり、コンクリート及びモルタルの自由水の逸散を抑制することにより、高い養生効果を発揮する。
</t>
  </si>
  <si>
    <t>硬化後のコンクリートに塗布するだけで簡単に収縮低減効果と養生効果を得ることが出来る。</t>
  </si>
  <si>
    <t>コンクリートの型枠脱型後、もしくは散水養生終了後なるべく早く塗布する。塗布量は150g/m2程度を標準とする。トンネルの天端など届きにくい場所は噴霧することもできる。</t>
  </si>
  <si>
    <t>従来に比べ乾燥収縮が低減され、養生の効果によりコンクリートの耐久性も向上する。</t>
  </si>
  <si>
    <t>自然条件：噴霧した際に風に流されないように注意が必要
現場条件：第4類第三石油類にあたる為着火原付近でのクラックセイバーの保管や施工を行わない。
技術提供可能地域：不可能地域特になし
関係法令：特になし</t>
  </si>
  <si>
    <t>硬化したコンクリートが対象となる為、打設直後は使用できない。</t>
  </si>
  <si>
    <t>材料費及び塗布を行う工程分の費用が追加となる。</t>
  </si>
  <si>
    <t>自社管理基準設定</t>
  </si>
  <si>
    <t>コンクリート表層部改善において、実構造物での評価をより明確に効果を定量的に示す必要がある。また収縮低減効果の評価の他、中性化や塩分浸透性等他の耐久性に対する評価を加える必要がある。現在、試験体を用い中性化促進試験方法での中性化に対する評価試験を実施中。今後、塩分浸透性試験を予定している。</t>
  </si>
  <si>
    <t>可部バイパス大林工事</t>
  </si>
  <si>
    <t>尾道松江自動車横畠トンネル工事</t>
  </si>
  <si>
    <t>カタログ、技術資料、試験成績表、MSDS、実績表</t>
  </si>
  <si>
    <t>多機能フィルター</t>
  </si>
  <si>
    <t>被覆材による法面保護と植生　</t>
  </si>
  <si>
    <t>CG-980018-V</t>
  </si>
  <si>
    <t>事後</t>
  </si>
  <si>
    <t>植生基材吹付工　厚3㎝</t>
  </si>
  <si>
    <t>綜合緑化㈱他4社</t>
  </si>
  <si>
    <t>多機能フィルター㈱</t>
  </si>
  <si>
    <t>営業本部　中・四国営業所</t>
  </si>
  <si>
    <t>志賀弘征</t>
  </si>
  <si>
    <t>山口県下松市葉山２丁目９０４番地の１６</t>
  </si>
  <si>
    <t>0833-46-4466</t>
  </si>
  <si>
    <t>0833-46-4678</t>
  </si>
  <si>
    <t>shiga@takino.co.jp</t>
  </si>
  <si>
    <t>岡三リビック株式会社</t>
  </si>
  <si>
    <t>中国支店　営業課</t>
  </si>
  <si>
    <t>松下寛輝</t>
  </si>
  <si>
    <t>広島県広島市中区幟町13番14号新広島ビルディング</t>
  </si>
  <si>
    <t>082-511-7090</t>
  </si>
  <si>
    <t>082-511-7091</t>
  </si>
  <si>
    <t>matsushita@okasanlivic.co.jp</t>
  </si>
  <si>
    <t>特殊なポリエステル性撥水性繊維でできたフィルター層が、降雨による浸食を防止し、長期にわたる植物の生育環境を維持することができ、在来植物による近自然緑化を容易に実現できる技術です。従来は植生基材吹付工や植生マット工で対応されてきました。公共工事においては道路，ダム，災害復旧関連の切土法面・盛土法面及び自然斜面における植生工と浸食防止に適用できます。</t>
  </si>
  <si>
    <t>降雨時に雨滴の衝撃力を緩和し、主に表層部のマットの中で降雨を排水することで法面の浸食を防止し、濁水を発生させません。また、外来種(草本)による急速な緑化を必要としない為、被圧を防ぎ円滑に植生遷移が行われます。そのほか、夏季の土中の蒸散防止や冬季の凍上防止等の気象緩和効果があり、植生の定着・生長に大きく寄与します。</t>
  </si>
  <si>
    <t>①法肩部分の両端をアンカー、釘で固定する　②マットを足で支えながら、アンカー、釘を打ち込む　③斜面の凹凸になじむ様にマットをユッタリと張り密着度を高める　④斜面途中でマットをつなぐ場合、上部マットを上に、下部マットを下になる様に重ね、アンカー、釘を打ち込む</t>
  </si>
  <si>
    <t>従来技術では、菱形金網を前面に敷設します。また準備工として、モルタルガン機等の吹付機械一式を設置するヤードの確保や設置が必要となります。</t>
  </si>
  <si>
    <t>①自然条件：植生が導入できる環境であること
②現場条件 特になし
③技術提供可能地域：技術提供地域については制限なし
④関係法令等：環境省:外来生物法</t>
  </si>
  <si>
    <t>従来技術は、市場単価適用のため詳細が不明</t>
  </si>
  <si>
    <t xml:space="preserve">第2967464号 </t>
  </si>
  <si>
    <t>多機能フィルター株式会社</t>
  </si>
  <si>
    <t>財団法人土木研究センター　建設技術審査証明書　取得</t>
  </si>
  <si>
    <t>建技審証　第0106号</t>
  </si>
  <si>
    <t>材料単価については、建設物価掲載単価を採用</t>
  </si>
  <si>
    <t>各自治体で設定されてある、植生マット工の施工管理基準に準じる。</t>
  </si>
  <si>
    <t>課題：多様な樹種の緑化が求められており、実生のみならず挿木、地下茎や菌根菌等の活用やその方法の技術開発。また、河川水衝部への適用に当たり、流速をもった水流に対する植生機能上の問題点、洗掘や土砂輸送防止方法の解明。計画：上記案件に対しての実験検証。</t>
  </si>
  <si>
    <t>県営地すべり対策事業木割谷地区地すべり対策工事</t>
  </si>
  <si>
    <t>萩・三隅道路法面外工事</t>
  </si>
  <si>
    <t>新広島連絡線Ｎｏ.27～Ｎｏ.34鉄塔敷地補修工事</t>
  </si>
  <si>
    <t>広島県長寿命化技術活用制度積算単価表，道路土工切土工・斜面安定工指針，多機能フィルターを用いた斜面保護に対する降雨実験，まさ土の施工事例，建設物価，施工実績表（広島県、全国），建設技術審査証明報告書</t>
  </si>
  <si>
    <t>斜角門形カルバート</t>
  </si>
  <si>
    <t>現地状況に即応する【斜角対応型プレキャスト門形カルバート】</t>
  </si>
  <si>
    <t>2003年</t>
  </si>
  <si>
    <t>CB-050060-V</t>
  </si>
  <si>
    <t>有用な技術</t>
  </si>
  <si>
    <t>現場打ち門形カルバート</t>
  </si>
  <si>
    <t>共和ｺﾝｸﾘｰﾄ工業（株）</t>
  </si>
  <si>
    <t>斜角門形カルバート工法研究会</t>
  </si>
  <si>
    <t>広島営業所</t>
  </si>
  <si>
    <t>實久行彦</t>
  </si>
  <si>
    <t>広島市南区松川町2-3</t>
  </si>
  <si>
    <t>082-264-2116</t>
  </si>
  <si>
    <t>082-264-2081</t>
  </si>
  <si>
    <t>sanehisa.u@kyowa-concrete.co.jp</t>
  </si>
  <si>
    <t>①斜角対応型プレキャスト門形カルバートは、維持更新を必要とする短スパン橋梁を、斜角60度以上の現地形に即応し、安価、短期間での架け替えを目的として開発された。この技術により、工期短縮がはかれ交通・歩行者への影響が最小限となり、河川・水路に対しては通年施工が可能となる。　　　　　
②従来は現場打ちによる門形カルバート
③橋長10ｍ以下の小規模橋梁の架け替え、新設、歩道橋の設置、拡幅工事に適用可能である。</t>
  </si>
  <si>
    <t>・既設水路、河川を取り壊さず工場製品の斜角門形カルバートをかぶせるだけで小規模橋梁の架け替えができる。
・橋梁の斜角が90度から60度まで自由に設定できる。
・従来の現場打ち門形カルバートの型枠、配筋、コンクリート管理等、管理項目が不要となる。　　　　　　　　　　　　　　　　　　　　　　　　　　　　　　　　　　　　　　　　　　　　　　　　　　　　　　　　　　　　　　　　　　　　　　　　　　　　　　　　　　　　　　　　　　　　　　　　　　　　　　　　　　　　　　　　　　　　　　　　　　　　　　　　　　　　　　　</t>
  </si>
  <si>
    <t>①基礎コンクリートを現場打ちコンクリートで設置。
②斜角門形カルバートブロックをクレーンにて設置。
③専用金具で縦断方向を連結。</t>
  </si>
  <si>
    <t>従来技術は、下部フーチング部より型枠設置、鉄筋組立、コンクリート打設と現場打ちコンクリート工法の多数の工程が必要で、スラブ部は、支保工、足場の設置が必要となる。
また、内空部の水替えが必要である。
当該工法は、基礎コンクリート以外必要が無い。</t>
  </si>
  <si>
    <t>・3.0ｍ～10.0ｍまでの小規模橋梁。　　　　　　　　　　　　　　　　　　　　　　　　　　　　　　　　　　　　　　　　　　　　　　　　　　　　　　　　　　　　　　　　　　　　　　　　　　　　　　　　　　　　　　　　　　　　　　　　　　　　　　　　　　　　　　　　　　　　　　　　　　　　　　　　　　　　　　　　　　　　　　　　　　　　　　　　・斜角度90°～60°まで。　　　　　　　　　　　　　　　　　　　　　　　　　　　　　　　　　　　　　　　　　　　　　　　　　　　　　　　　　　　　　　　　　　　　　　　　　　　　　　　　　　　　　　　　　　　　　　　　　　　　　　　　　　　　　　　　　　　　　　　　　　　　　　　　　　　　　　　　　　　　　　　　　　　　　　　　　　　　　　・支持地盤が軟弱でないこと。　　　　　　　　　　　　　　　　　　　　　　　　　　　　　　　　　　　　　　　　　　　　　　　　　　　　　　　　　　　　　　　　　　　　　　　　　　　　　　　　　　　　　　　　　　　　　　　　　　　　　　　　　　　　　　　　　　　　　　　　　　　　　　　　　　　　　　　　　　　　　　　　　　　　　　　　　　　　　　　・現場への進入路は、大型クレーン、大型トラックが進入可能な事。　　　　　　　　　　　　　　　　　　　　　　　　　　　　　　　　　　　　　　　　　　　　　　　　　　　　　　　　　　　　　　　　　　　　　　　　　　　　　　　　　　　　　　　　　　　　　　　　　　　　　　　　　　　　　　　　　　　　　　　　　　　　　　　　　　　　　　　　　　　　　　　　　　　　　　　　　　　　　　　　　　　　　　　　　　　　　　　　　　　　　　　　　　　　　　　　　　　　　　　　　　　　　　　　　　　　　　　　　　　　　　　　　　　　　　　　　　　　　　　　　　　　　　　　　　　　　　　　　　　　　　　　　　　　　　　　　　　　　　　　　　　　　　　　　　　　　　　　　　　　　　　　　　　　　　　　　　　　　　　　　　　　　　　　　　　　　　　　　　　　　　　　　　　　　　　　　　　　　　　　　　　　　　　　　　　　　　　　　　　　　　　　　　　　　　　　　　　　　　　　　　　　　　　　　　　　　　　　　　　　　　　　　　　　　　　　　　　　　　　　</t>
  </si>
  <si>
    <t>・従来技術は、現場打ち工法となるので、コンクリートの温度管理、品質管理等、管理項目が多い。　　　　　　　　　　　　　　　　　　　　　　　　　　　　　　　　　　　　　　　　　　　　　　　　　　　　　　　　　　　　　　　　　　　　　　　　　　　　　　　　　　　　　　　　　　　　　　　　　　　　　　　　　　　　　　　　　　　　　　・現場打ち工法は現場の気象条件に左右されやすい。</t>
  </si>
  <si>
    <t>斜角門形カルバートの製品単価、据え付け歩掛は別途見積となる。</t>
  </si>
  <si>
    <t>特許第4292780号</t>
  </si>
  <si>
    <t>岩佐　隆</t>
  </si>
  <si>
    <t>岩佐　隆
富士コン株式会社
角地ヒューム管株式会社
三浦昌雄</t>
  </si>
  <si>
    <t>一般社団法人農業農村整備情報総合センター</t>
  </si>
  <si>
    <t>0227</t>
  </si>
  <si>
    <t>メーカーからの製品見積による</t>
  </si>
  <si>
    <t>土木工事施工管理基準</t>
  </si>
  <si>
    <t>製品単価の更なる低価格化。　　　　　　　　　　　　　　　　　　　　　　　　　　　　　　　　　　　　　　　　　　　　　　　　　　　　　　　　　　　　　　　　　　　　　　　　　　　　　　　　　　　　　　　　　　　　　　　　　　　　　　　　　　　　　　　　　　　　　　　　　　　　　　　　　　　　　　　　　　　　　　　　　　　　　　　　　　　</t>
  </si>
  <si>
    <t>中国地方整備局太田川河川事務所
太田川放水路緊急河川敷道路函渠外工事</t>
  </si>
  <si>
    <t>施工実績一覧表、カタログ、製造マニュアル、施工要領、道路土工「カルバート工指針」、土木工事施工管理基準,ＮＥＴＩＳ申請資料</t>
  </si>
  <si>
    <t>2（民学）</t>
  </si>
  <si>
    <t>マットの排水効果が高いため、従来技術に比べ、初期の植生が遅れる場合があります。また、施工個所の凹凸が激しく、マットとの密着性に欠ける場合は適用できません。</t>
  </si>
  <si>
    <t>●</t>
  </si>
  <si>
    <t>製品を現場に搬入するのに大型車が必要で、進入路の確保が必要となり、狭い道路では納品出来ない。</t>
  </si>
  <si>
    <t>再強フェンス</t>
  </si>
  <si>
    <t>既設落石防護柵補強フェンス</t>
  </si>
  <si>
    <t>2009年</t>
  </si>
  <si>
    <t>HR-110028-V</t>
  </si>
  <si>
    <t>事前</t>
  </si>
  <si>
    <t>落石防護擁壁</t>
  </si>
  <si>
    <t>2(3)</t>
  </si>
  <si>
    <t>株式会社
プロテックエンジニアリング</t>
  </si>
  <si>
    <t>スロープガード工法研究会</t>
  </si>
  <si>
    <t>株式会社プロテックエンジニアリング</t>
  </si>
  <si>
    <t>関西支店</t>
  </si>
  <si>
    <t>野田　浩章</t>
  </si>
  <si>
    <t>兵庫県尼崎市大庄川田町13番</t>
  </si>
  <si>
    <t>06-6430-2333</t>
  </si>
  <si>
    <t>06-6430-2334</t>
  </si>
  <si>
    <t>noda@proteng.co.jp</t>
  </si>
  <si>
    <t>近藤 正和</t>
  </si>
  <si>
    <t>kondo@proteng.co.jp</t>
  </si>
  <si>
    <t>当該工法は老朽化した落石防護柵を活かしながら補強する工法で，防護面にエネルギー吸収性能に優れた緩衝装置付きワイヤネットパネルを用いた環境負荷低減型の落石防護工である．その性能は最大で200kJまでの落石を防護でき，柵高不足にも対応している．既存の社会資本を有効利用できるため経済性，環境性に優れ，また部材はユニット化されているため施工性にも優れている．</t>
  </si>
  <si>
    <t>・既存の落石防護柵をそのまま利用する工法であり，既設撤去及び新しい基礎工が不要である．
・緩衝金具付きワイヤネットを使用することで200kJまでの落石エネルギーに対応することができる．</t>
  </si>
  <si>
    <t>・200kJを超える落石には対応できない．
・山側にアンカーを要するため，追加の用地買収が必要な場合がある．</t>
  </si>
  <si>
    <t xml:space="preserve">・既存の擁壁にアンカー削孔を行う．
・既設落石防護柵のガードケーブル・金網を緩め，既設支柱に補強支柱を被せる．
・補強支柱にネットパネル（金網，ロープ）を取り付ける．
</t>
  </si>
  <si>
    <t>・既存擁壁を撤去する必要がない．
・地山の床掘・掘削する必要がない．
・コンクリート基礎の設置，撤去の必要がない．
・産廃処理が不要である．</t>
  </si>
  <si>
    <t>自然条件：特になし．
現場条件：山間部の道路際や急傾斜地の法尻で200kg程度の部材を搬入できる．山側にアンカーを設置するため，追加の用地買収が必要な場合がある．小さな擁壁の場合，基礎に留意する必要がある．
技術提供可能地域：落石エネルギーが200kJまでの落石区間．
関係法令：特になし．</t>
  </si>
  <si>
    <t>自然条件：特になし．
現場条件：掘削でのバックホウが不要．
技術提供可能地域：落石エネルギーが60kJから200kJに対応可能となった．
関係法令：特になし．</t>
  </si>
  <si>
    <t>出願中</t>
  </si>
  <si>
    <t>自社見積（再強フェンス工法積算基準）</t>
  </si>
  <si>
    <t>再強フェンス工法施工要領
広島県土木工事施工管理基準</t>
  </si>
  <si>
    <t>山側アンカーを不要とする工法の開発を進めている．</t>
  </si>
  <si>
    <t>群馬県落石対策工事，石川県一般国道249号道路災害防除工事（2工区）</t>
  </si>
  <si>
    <t>①標準図面，ユニット部材説明資料　②使用材料　③施工要領　④実験結果　⑤積算資料　
⑥技術詳細説明資料　⑦工程表　⑧実績表　⑨広島県土木工事施工管理基準　⑩製品検査成績書　
⑪カタログ</t>
  </si>
  <si>
    <t>鉄筋腐食抑制工法「プロテクトシルCIT」</t>
  </si>
  <si>
    <t>ＲＣ構造物用鉄筋腐食抑制タイプ含浸系表面保護材</t>
  </si>
  <si>
    <t>1995年</t>
  </si>
  <si>
    <t>HR-060004-V</t>
  </si>
  <si>
    <t>断面修復における電流陽極(犠牲陽極)方式による電気防食工法</t>
  </si>
  <si>
    <t>―</t>
  </si>
  <si>
    <t>Evonik Degussa GmbH</t>
  </si>
  <si>
    <t>BASFジャパン（株）</t>
  </si>
  <si>
    <t>BASFジャパン株式会社</t>
  </si>
  <si>
    <t>西日本担当</t>
  </si>
  <si>
    <t>星　博夫</t>
  </si>
  <si>
    <t>広島県廿日市市上の浜2丁目1番10号</t>
  </si>
  <si>
    <t>0829-50-5055</t>
  </si>
  <si>
    <t>0829-50-5056</t>
  </si>
  <si>
    <t>hiroo.hoshi@basf.com</t>
  </si>
  <si>
    <t>中四国エリア</t>
  </si>
  <si>
    <t>林　努</t>
  </si>
  <si>
    <t>tsutomu.hayashi@basf.com</t>
  </si>
  <si>
    <t>プロテクトシルCITは、コンクリート表面に塗布することにより、コンクリート表層部に吸水防止層が形成され、塩化物イオン等の劣化因子侵入阻止する性能を保持し、かつ、コンクリート中に深く浸透することで、鉄筋に不動態皮膜にかわる保護層を形成するため、断面修復部の再劣化と、その周辺部で補修効果を高める技術である。</t>
  </si>
  <si>
    <t>・従来の浸透性表面保護材に鉄筋腐食抑制効果を付加し、防食対策工としてNETISの設計比較対象技術。　・低コストで断面修復部の再劣化とその周辺部の補修効果を高めることができる。　・コンクリートに劣化因子が内在する場合でも内部鉄筋に保護層が形成されるため、非破壊で適応可能。　・断面修復後におこるマクロセル腐食（ミクロセルを含む）の抑制効果がある。　・プロテクトシル塗布後、上塗りが可能である。</t>
  </si>
  <si>
    <t>・水中および常時湿潤状態のコンクリートは適用困難。</t>
  </si>
  <si>
    <t>・施工面は高圧洗浄等により油脂、汚れ、塵垢等を除去し清浄な面とする。　・施工面は乾燥面とする（表面水分率8%以下推奨）。　・塗布量は下地に係わらず0.6㍑/㎡とする。　・塗布施工は垂直面、天井面、水平面に分けて塗布回数を調整して行い、その時の施工間隔は指触乾燥後（20分以上かつ乾燥色の状態）とする。　・施工はエアスプレーやローラーを用いて均一に塗布する。塗布方法は下部から上部に向かって施工する。</t>
  </si>
  <si>
    <t>・補修範囲の鉄筋コンクリートに浮きがなければ、コンクリートをはつり取ることなく非破壊で施工を行える。　・表面被覆工法と比較すると１液材であるためA、B材を練り混ぜする必要はなく、各層の施工間隔は20分～2時間のため、養生のための仮設資材をあまり必要としない。</t>
  </si>
  <si>
    <t>・自然条件：外気温0℃～45℃、コンクリート表面水分率8%以下　・現場条件：エアスプレーまたはローラーにより塗布作業ができる作業空間があること、火気厳禁、水中および常時湿潤状態のコンクリートは適用外　・技術提供可能地域　技術提供地域については制限なし。</t>
  </si>
  <si>
    <t>コンクリートのはつりおよび断面修復工に伴うコンプレッサー、モルタルポンプを必要としない。</t>
  </si>
  <si>
    <t>プロテクトシルCIT：材料費4,725円/㎡　施工費1,538円/㎡　合計6,263円（RC橋壁面500㎡以上）　　従来技術(断面修復における電流陽極方式による電気防食工法：材料費12,300円/㎡　施工費46,150円　合計58,450円）</t>
  </si>
  <si>
    <t>特許4778189</t>
  </si>
  <si>
    <t>特願2002-321725</t>
  </si>
  <si>
    <t>デグサ アクチエンゲルシャフト</t>
  </si>
  <si>
    <t>Evonik Degussa Gmbh</t>
  </si>
  <si>
    <t>千葉県　新技術活用</t>
  </si>
  <si>
    <t>販売元歩掛（BASFジャパン（株））</t>
  </si>
  <si>
    <t>販売元標準施工要領（BASFジャパン（株））</t>
  </si>
  <si>
    <t>湿潤面への施工が困難なため、施工可能な技術開発。</t>
  </si>
  <si>
    <t>後山公園洗谷線道路災害防除工事・高田沖江田島線道路災害防除工事</t>
  </si>
  <si>
    <t>国交省：国道2号船越橋外補修工事・呉陸橋、NEXCO西日本：津山・千代田・山口管内、山口県：上関大橋・彦島大橋、鳥取県：千代大橋</t>
  </si>
  <si>
    <t>東京電力発電所・旭硝子工場・伊豆急行・宇部興産・昭和シェル</t>
  </si>
  <si>
    <t>カタログ・試験成績表・製品安全データシート・技術資料・第三者機関試験結果報告書・施工要領書・積算基準、歩掛・実績表・表面保護工法設計施工指針（案）・NETIS登録内容</t>
  </si>
  <si>
    <t>ASRリチウム工法　</t>
  </si>
  <si>
    <t>亜硝酸リチウム内部圧入によるコンクリートのASR補修技術</t>
  </si>
  <si>
    <t>近畿地方整備局</t>
  </si>
  <si>
    <t>2001.06.15</t>
  </si>
  <si>
    <t>KK-010026-A</t>
  </si>
  <si>
    <t>ひび割れ注入工法</t>
  </si>
  <si>
    <t>2(1)</t>
  </si>
  <si>
    <t>極東興和㈱</t>
  </si>
  <si>
    <t>ASRリチウム工法協会</t>
  </si>
  <si>
    <t>事務局</t>
  </si>
  <si>
    <t>岡田繁之</t>
  </si>
  <si>
    <t>〒732-0051　広島市東区光町2－6－31</t>
  </si>
  <si>
    <t>082-205-5364　</t>
  </si>
  <si>
    <t>082－261-1206</t>
  </si>
  <si>
    <t>info@asrli.jp</t>
  </si>
  <si>
    <t>江良和徳</t>
  </si>
  <si>
    <t>　本工法はASRで劣化したコンクリート構造物の補修技術である。ASR膨張の原因であるアルカリシリカゲルの吸水膨張反応を根本的に抑制するために、亜硝酸リチウムを主成分とする抑制剤をコンクリート全体に内部圧入する。
　従来は膨張を物理的に拘束する鋼板接着工法や、外部からの水分侵入を遮断する表面被覆工法などで対処していたが、ASR膨張の根本的解決とならず再劣化しているケースが多い。
　橋梁上下部工、函渠、擁壁、護岸、砂防ダムなど、コンクリート構造物全般の補修工事に適用できる。</t>
  </si>
  <si>
    <t>・従来工法では不可能であったASR膨張の根本的な膨張抑制を実現
・残存膨張量の大きなASR劣化であっても再劣化しない
・補修効果が以後の水分侵入の有無に左右されない
・抑制剤の亜硝酸リチウムはASR膨張抑制だけでなく鉄筋腐食抑制効果も持つため、塩害や中性化対策としても効果が期待できる。
・軽微な設備であるため、狭隘な現場条件でも対応でき、圧入中は無騒音、無振動。</t>
  </si>
  <si>
    <t>・内部圧入に要する期間がコンクリートの強度によって左右されるため、対象コンクリートの強度が30N/mm2を超える場合には施工期間が長くなる場合がある。</t>
  </si>
  <si>
    <t>①内部圧入の準備としてひび割れ注入工、表面シール工を行う。②コアボーリングにてφ20㎜の圧入孔を750㎜間隔で削孔する。③加圧パッカー、耐圧ホース、圧入装置を設置する。④各圧入孔に試験的に内部圧入工を行い、過度な漏出などの不適切孔の有無を検出する。⑤全圧入孔に対して所定の抑制剤量を確実に内部圧入する。⑥圧入孔を無収縮グラウト材にて埋め戻す。</t>
  </si>
  <si>
    <t>従来のひび割れ注入工法は、ASRで発生したひび割れを単に閉塞するだけの対処療法であるのに対し、本技術はASRの進行そのものを抑制する根本的な補修工法である。そのため、施工方法も従来のひび割れ注入工法とは大きく異なる。</t>
  </si>
  <si>
    <t>①自然条件：作業日の日平均気温が0℃を下回る場合には、冬季用抑制剤、保温養生等の対処を必要とする。
②現場条件：水中のコンクリートには適用不可。
③技術提供可能地域：日本全国技術提供可能(技術提供地域については制限無し)。
④関係法令等：特になし</t>
  </si>
  <si>
    <t>適用条件は従来技術と同等。</t>
  </si>
  <si>
    <t xml:space="preserve">施工単価は、対象構造物の種類・形状、劣化状態(強度・弾性係数の低下)、コンクリート中のアルカリ総量により変動するため、問い合わせが必要。
</t>
  </si>
  <si>
    <t>ASRリチウム工法　積算資料　改訂版　2012年4月1日改定</t>
  </si>
  <si>
    <t>ASRリチウム工法　技術資料　改訂版　2012年4月1日改定</t>
  </si>
  <si>
    <t>①課題　　　　　　　　　　　　　　　　　　　　　　　　　　　　　　　　　　　　　　　　　　　　　　　　　　　　　　　　　　　　　・抑制剤の長期的な効果の確認
②計画　　　　　　　　　　　　　　　　　　　　　　　　　　　　　　　　　　　　　　　　　　　　　　　　　　　　　　　　　　　　　・構造物の劣化状態に応じた、効果的な設計手法の確立・抑制剤本加圧注入工においての、最適な管理手法の確立</t>
  </si>
  <si>
    <t>一般県道勝田吉田線　道路災害防除工事　橋梁補修（久保橋）</t>
  </si>
  <si>
    <t>西広島バイパス廿日市高架橋Aランプ下部外工事（御手洗橋）</t>
  </si>
  <si>
    <t>第二東保見架道橋橋台修繕工事（鉄道橋）</t>
  </si>
  <si>
    <t>積算資料、技術資料、施工実績一覧表、カタログ、参考論文</t>
  </si>
  <si>
    <t>道路舗装人孔鉄蓋後付工法「エポ工法」</t>
  </si>
  <si>
    <t>道路舗装工事に伴うマンホール蓋高調整工事</t>
  </si>
  <si>
    <t>1998.12.14</t>
  </si>
  <si>
    <t>CB-980048-V</t>
  </si>
  <si>
    <t>人孔蓋高調整工事</t>
  </si>
  <si>
    <t>株式会社ハネックス・ロード</t>
  </si>
  <si>
    <t>全国エポ工法協会</t>
  </si>
  <si>
    <t>システム営業部</t>
  </si>
  <si>
    <t>川口　兼一</t>
  </si>
  <si>
    <t>京都府京都市山科区勧修寺南大日町１−１</t>
  </si>
  <si>
    <t>075-573-8901</t>
  </si>
  <si>
    <t>075-573-7910</t>
  </si>
  <si>
    <t>ke-kawaguchi@</t>
  </si>
  <si>
    <t>株式会社ソルコム</t>
  </si>
  <si>
    <t>土木事業部</t>
  </si>
  <si>
    <t>児玉　英紀</t>
  </si>
  <si>
    <t>広島市南区出島2丁目11番-56号</t>
  </si>
  <si>
    <t>082-256-4886</t>
  </si>
  <si>
    <t>082-256-4891</t>
  </si>
  <si>
    <t>hkodama@solcom.co.jp</t>
  </si>
  <si>
    <t>従来工法は鉄蓋設置後、擦り付け舗装を行っていた為に平たん性の確保が図りづらかったが、施工手順・工法の見直し、塑性変形しにくいエポキシ系コンクリートを使用する手法により出来上がった舗装に合わせて鉄蓋を設置・調整することにより大幅に平たん性が改善される技術（使用用途は交通量の多い幹線道路、準幹線道路）</t>
  </si>
  <si>
    <t xml:space="preserve">・舗装工事（切削オーバーレイ工事、オーバーレイ工事、打ち換え・新設工事）及び、人孔鉄蓋維持修繕工事において、従来技術と比較し、「施工性の向上」「安全性の確保」「舗装の平たん性の確保」「耐久性の確保」「環境保全の確保」が図れる工法である。（建設技術審査証明1104号）
</t>
  </si>
  <si>
    <t>・従来技術と比較して、施工費（イニシャルコスト）が高い</t>
  </si>
  <si>
    <t xml:space="preserve">・舗装工事前に人孔上部を撤去、斜壁上部に仮蓋を設置し、アスファルト合材にて仮復旧、舗装工事終了後に舗装に対し垂直に切断し、仮蓋ごと旧調整材を撤去し、出来上がった舗装に合わせて平たんになるように鉄蓋を設置
</t>
  </si>
  <si>
    <t>・仮蓋埋設中は人孔内への侵入は不可となる</t>
  </si>
  <si>
    <t xml:space="preserve">①適用人孔は上水道・下水道・通信・電力・ガス・共同溝等
②アスファルト舗装・コンクリート舗装が対象
③全国エポ工法協会会員が全国に営業・施工体制を整えている
④夜間工事等、周辺住民の生活環境の保全に寄与
</t>
  </si>
  <si>
    <t>①冬季は温風養生が必要
②工事車輛の道路占用が出来ない場所は施工不可</t>
  </si>
  <si>
    <t>・トータルコストの比較において、16.67％向上するが、イニシャルコストは従来技術に比べ高価</t>
  </si>
  <si>
    <t>財団法人土木研究センター・建設技術審査証明</t>
  </si>
  <si>
    <t>2012.3.12</t>
  </si>
  <si>
    <t>建技審証１１０４号</t>
  </si>
  <si>
    <t>自社見積もり</t>
  </si>
  <si>
    <t>自社管理基準による
（財団法人土木研究センターにより実証）</t>
  </si>
  <si>
    <t>イニシャルコストの低減</t>
  </si>
  <si>
    <t>道路（国道、都道、府道、県道）</t>
  </si>
  <si>
    <t>①建設技術審査証明報告書　②標準積算資料（人孔φ600、掘削深さ150㎜、切削オーバーレイ工事）
③NETIS登録内容　④総合カタログ　⑤実績集計表（改定版）</t>
  </si>
  <si>
    <t>●</t>
    <phoneticPr fontId="5"/>
  </si>
  <si>
    <t>HSLスラブ工法</t>
  </si>
  <si>
    <t>道路橋RC床版取換用高強度軽量プレキャストPC床版</t>
  </si>
  <si>
    <t>2001.07.24</t>
  </si>
  <si>
    <t>KT-010080-V</t>
  </si>
  <si>
    <t>事前審査</t>
  </si>
  <si>
    <t>プレキャストPC床版による鋼橋RC床版の取換え工法</t>
  </si>
  <si>
    <t>2（1）</t>
  </si>
  <si>
    <t>株式会社IHIインフラ建設
石川島建材工業株式会社</t>
  </si>
  <si>
    <t>株式会社IHIインフラ建設</t>
  </si>
  <si>
    <t>プレハブ床版協会</t>
  </si>
  <si>
    <t>PC事業部 PC技術部</t>
  </si>
  <si>
    <t>中村 定明</t>
  </si>
  <si>
    <t>東京都江東区東陽7-1-1 イーストネットビル6F</t>
  </si>
  <si>
    <t>03-3699-2809</t>
  </si>
  <si>
    <t>03-3699-2798</t>
  </si>
  <si>
    <t>sadaaki_nakamura@iik.ihi.co.jp</t>
  </si>
  <si>
    <t>関東支店 営業部</t>
  </si>
  <si>
    <t>太田 和宏</t>
  </si>
  <si>
    <t>東京都江東区東陽7-1-1 イーストネットビル7F</t>
  </si>
  <si>
    <t>03-3699-2840</t>
  </si>
  <si>
    <t>03-3699-2793</t>
  </si>
  <si>
    <t>kazuhiro_oota@iik.ihi.co.jp</t>
  </si>
  <si>
    <t>本技術は、高強度軽量プレキャストＰＣ床版を用いた道路橋ＲＣ床版の取換え工法で、新設橋への適用も可能。従来は、普通コンクリートを用いた床版に取換えられていた。本技術は、従来のプレキャストＰＣ床版と比較し床版自重を約20％軽減できる。本技術の活用は、耐久性を確保しつつ、鋼主桁及び下部工の死荷重負担を軽減することが期待でき、Ｂ活荷重対応や拡幅などの機能向上に対して有効である。</t>
  </si>
  <si>
    <t xml:space="preserve">・道路橋床版に高強度軽量コンクリートを使用し、軽量化を図った。
・低含水率(練混ぜ前含水率2.0%以下)の人工軽量骨材を使用した。
・人工軽量骨材の使用によって床版重量を軽減(従来技術の20%減)し、既設
　鋼主桁の補強量を最小限にとどめB活荷重・拡幅などに対応できる。
・低含水率の人工軽量骨材の使用により、塩化物環境下でも普通コンク
　リートと同等の耐凍結融解性を確保できる。
</t>
  </si>
  <si>
    <t>・軽量骨材を使用しているため床版上面付近では若干骨材の混入率が
　高くなるが、床版内部では均一な分布であることが確認されている。</t>
  </si>
  <si>
    <t xml:space="preserve">a.終日全面通行止めによる打換え施工
b.夜間のみ全面通行止め、昼間は全面交通開放
c.昼間のみ全面通行止め、夜間は全面交通開放
d.終日片側通行による反復打換え施工
e.夜間のみ片側通行止め、昼間は全面交通開放
f.昼間のみ片側通行止め、夜間は全面交通開放
g.油圧ジャッキによる床版軸力伝達施工(合成桁橋の日々打換え施工)
※b,c,e,f,gは日々打換え施工
</t>
  </si>
  <si>
    <t xml:space="preserve">・HSLスラブ工法は、日々打換え施工が可能な工法である。
</t>
  </si>
  <si>
    <t>①自然条件　・特に無し
②現場条件　・作業スペース:撤去・架設に用いる機材が入る空間
　　　　　　・機械の大きさ:旧床版の撤去及び新床版の架設が可能なクレーン
　　　　　　・施工場所:橋面上
　　　　　　・その他:床版取換え時に一時的な交通規制ができるところに限る
③技術提供可能地域　・技術提供地域については制限無し
④関係法令等　・道路交通法・道路制限令</t>
  </si>
  <si>
    <t xml:space="preserve">・HSLスラブ工法は、日々打換え施工に対応可能。
・特に効果の高い適用範囲は以下である。
  a.B活荷重及び拡幅による鋼主桁の補強量が多い場合
  b.床版の取換えによって耐震性が厳しくなる場合
  c.施工時に、大型機材の使用が厳しい場合
</t>
  </si>
  <si>
    <t>プレキャストPC床版と同等</t>
  </si>
  <si>
    <t>特許第3267015号</t>
  </si>
  <si>
    <t>特願平5-287314</t>
  </si>
  <si>
    <t>（一財）土木研究センター　建設技術審査証明</t>
  </si>
  <si>
    <t>2008.11.20</t>
  </si>
  <si>
    <t xml:space="preserve">建技審証 第0313号 </t>
  </si>
  <si>
    <t>製品費は物価版、ただし、物価版の適用範囲を超える場合は協会加盟各社見積。工事費は広島県「土木工事標準積算基準書」および、日本建設機械施工協会「橋梁架設工事の積算」による。</t>
  </si>
  <si>
    <t>HSLスラブ（高強度軽量プレキャストＰＣ床版）設計・製作、施工マニュアル（プレハブ床版協会　平成25年11月改訂）</t>
  </si>
  <si>
    <t>・残された課題
　床版の高耐久化(耐塩害性の向上)、合成桁の場合の合理的なずれ止め方法
・今後の開発計画
　高耐久高強度軽量コンクリートの開発(遮塩性の付加)、構造的な検討(疲労耐久性)、高強度スタッドを用いたずれ止めの開発</t>
  </si>
  <si>
    <t>三丁橋橋梁補修工事（関東地方整備局）、永井橋橋梁補修工事（関東地方整備局）、H20,H23穂刈橋床版修繕工事（関東地方整備局）、播但連絡道路 市川大橋橋梁補修工事（兵庫県道路公社）他</t>
  </si>
  <si>
    <t>建設技術審査証明報告書（試験報告書、施工管理基準含む）、施工実績一覧表、カタログ</t>
  </si>
  <si>
    <t>ＨＱハイブレンＡＵ工法</t>
  </si>
  <si>
    <t>橋梁長寿命化を支える高性能床版防水</t>
  </si>
  <si>
    <t>橋面防水工(塗膜系：アスファルト加熱型）</t>
  </si>
  <si>
    <t>ニチレキ株式会社</t>
  </si>
  <si>
    <t>中国ニチレキ工事株式会社</t>
  </si>
  <si>
    <t>技術部</t>
  </si>
  <si>
    <t>平岡　富雄</t>
  </si>
  <si>
    <t>東京都千代田区九段北4-3-29</t>
  </si>
  <si>
    <t>03-3265-1513　</t>
  </si>
  <si>
    <t>03-3265-5790</t>
  </si>
  <si>
    <t>hiraoka.to@nichireki.jp</t>
  </si>
  <si>
    <t>湯本　和也</t>
  </si>
  <si>
    <t>広島県東広島市志和町別府８１６</t>
  </si>
  <si>
    <t>082-433-3121</t>
  </si>
  <si>
    <t>082-433-3142</t>
  </si>
  <si>
    <t>yumoto.k@nichireki.jp</t>
  </si>
  <si>
    <t>①コンクリート橋（新設・補修橋）の橋面防水工事において耐久性の高い橋面防水材を目指し開発した。従来防水より防水性能は向上し30年を想定した負荷（耐久性試験）にも耐えられる。よって再補修等が減りLCC低減に繋がる。
②従来は、新設橋・補修橋の橋面防水工に塗膜系アスファルト加熱型で対応していた。
③舗装工事におけるコンクリート橋(新設・補修橋）の橋面防水工事</t>
  </si>
  <si>
    <t>・30年相当の負荷を与えた後も防水性能を維持する
・ブリスタリング（膨れ）の恐れが少ない
・舗装のズレやポットホールの発生を防止する
・床版から端部の立ち上がり部までシームレスな構成であるため、防水層の確実性が高い</t>
  </si>
  <si>
    <t>・従来防水より工程が多いため、施工時間が長い
・床版面は１㎜程度のキメ深さ（ショットブラスト等を施し平滑とする面）とする必要がある</t>
  </si>
  <si>
    <t>①下地処理（清掃・研掃など）
②プライマー層（床版用接着材：ローラー刷毛塗布）
③防水層(アスファルトウレタン：専用散布機による散布）
④舗装接着層(改質アスファルト：大刷毛による塗布）
⑤付着防止材（硅砂：散布）</t>
  </si>
  <si>
    <t>・従来技術は、下地処理→プライマ層→防水層→付着防止材の構成であるため、申請技術は工程が一つ多い</t>
  </si>
  <si>
    <t>①自然条件：気温0℃以上、かつ路面が濡れていないこと
②現場条件：400㎡施工で4tトラック3台分程度のスペースが必要
③技術提供可能地域：制限なし
④関係法令等：舗装の構造に関する技術基準　ほか</t>
  </si>
  <si>
    <t>①自然条件：従来技術同様
②現場条件：従来技術は400㎡施工で4tトラック2台分程度のスペースが必要
③技術提供可能地域：従来技術同様
④関係法令等：従来技術同様</t>
  </si>
  <si>
    <t>従来技術は、県標準単価と比較してアスファルトウレタン等を使用しているため割高となる</t>
  </si>
  <si>
    <t>特願2013_21540</t>
  </si>
  <si>
    <t>・評価機関：施工技術総合研究所（一般社団法人　日本建設機械施工協会）
・評価制度：東・中・西日本高速道路株式会社「構造物施工管理要領」(H23.7）に準拠</t>
  </si>
  <si>
    <t>なし</t>
  </si>
  <si>
    <t>・自社歩掛</t>
  </si>
  <si>
    <t>・自社管理基準による</t>
  </si>
  <si>
    <t>【課題】・コストダウン
　　　　・養生時間、工程の短縮</t>
  </si>
  <si>
    <t>中国自動車道 宮ノ前高架橋他2橋(下り線)床版補修工事</t>
  </si>
  <si>
    <t>添付資料①：施工要領書　　　　　　　　添付資料⑥：ＭＳＤＳ
添付資料②：特許公報　　　　　　　　　添付資料⑦：日本道路協会　道路橋床版防水便覧
添付資料③：外部認証報告書   　     　添付資料⑧：ＨＱハイブレンＡＵ　実績表
添付資料④：技術資料                  添付資料⑨：【新設】ＨＱハイブレンＡＵ　歩掛
添付資料⑤：試験表                    添付資料⑩：工程比較</t>
  </si>
  <si>
    <t>クラックシールNX</t>
  </si>
  <si>
    <t>高耐久性加熱型アスファルト系ひびわれシール材</t>
  </si>
  <si>
    <t>KT-070102-V</t>
  </si>
  <si>
    <t>ブローンアスファルトによるクラックシール</t>
  </si>
  <si>
    <t>東京都千代田区九段北4丁目3番29号</t>
  </si>
  <si>
    <t>03-3265-1513</t>
  </si>
  <si>
    <t>①従来技術より、舗装のひびわれ箇所に施工(シール）した時に、そのシールの剥がれ抵抗性、割れ抵抗性の改善を目的に開発。
シールの耐久性が向上し舗装の延命化が期待される。
②従来は、ブローンアスファルトによるクラックシール
③アスファルト舗装工事における維持補修工事</t>
  </si>
  <si>
    <t>・低温期の剥がれや割れに対して抵抗性が高く、かつ夏期のベタツキもないクラックシール材である。
・耐久性は概ね3年以上期待され、予防的修繕工法として適用できる。</t>
  </si>
  <si>
    <t xml:space="preserve">・材料費が割高である。
</t>
  </si>
  <si>
    <t>①クラック箇所の清掃
②プライマー塗布
③クラックシールNXの溶解
④クラックシールNXの注入
⑤付着防止剤の撒布
⑥交通開放</t>
  </si>
  <si>
    <t>・従来技術ではプライマーを行わないため、工程は一つ多くなるが、剥がれ抵抗性は従来技術より高い。</t>
  </si>
  <si>
    <t>①自然条件:　降雨や降雪時には施工を行わない
②現場条件:　溶解釜(4tトラック積載)の搬入及び移動スペースがあること
③技術提供可能地域:　技術提供地域については制限なし
④関係法令等:　特になし</t>
  </si>
  <si>
    <t>・従来技術も同様である。</t>
  </si>
  <si>
    <t>・クラックシールＮXの単価増（従来品と比較し）及び目地プライマーが必要となり従来技術より割高となる。
・県目地注入の歩掛はあるが、目地プライマー・溶解釜（電気式）・注入機を要するためメーカー独自の歩掛を使用。</t>
  </si>
  <si>
    <t>・クラックシールNX技術資料</t>
  </si>
  <si>
    <t>【課題】・コストダウン
【計画】・研究開発の継続</t>
  </si>
  <si>
    <t>東部建設事務所　三原支所　一般国道２号外　道路維持修繕業務委託</t>
  </si>
  <si>
    <t>三次河川国道事務所　備北丘陵公園園路修繕外工事</t>
  </si>
  <si>
    <t>マツダ三次構内補修工事</t>
  </si>
  <si>
    <t>①技術資料      ⑤供用調査報告書
②試験表        ⑥実績表
③ＭＳＤＳ　　　⑦歩掛
④カタログ 　    ⑧工程比較</t>
  </si>
  <si>
    <t>コンテナファルト</t>
  </si>
  <si>
    <t>超重交通路線でも塑性変形しづらいポリマー改質アスファルト</t>
  </si>
  <si>
    <t>2002年</t>
  </si>
  <si>
    <t>2014.04.10</t>
  </si>
  <si>
    <t>KT-140002-A</t>
  </si>
  <si>
    <t>「評価なし」</t>
  </si>
  <si>
    <t>ポリマー改質アスファルトⅡ型</t>
  </si>
  <si>
    <t>東京都千代田区九段北 4-3-29</t>
  </si>
  <si>
    <t>①コンテナヤードや重交通路線など、重荷重を受ける条件下でも加熱混合物が塑性流動しづらいポリマー改質アスファルト。
②従来は、ポリマー改質アスファルトⅡ型を使用し加熱混合物を製造して補修工事（切削オーバーレイ工）の材料としていた。
③アスファルト舗装工事における補修(維持・修繕）工事</t>
  </si>
  <si>
    <t xml:space="preserve">・動的安定度を高めたことにより、ポリマー改質アスファルトⅢ型以上に高い流動抵抗性がある。
・疲労抵抗性やたわみ追従性は、従来のポリマー改質アスファルトⅢ型と同等以上である。
</t>
  </si>
  <si>
    <t>・アスファルトのコストが若干高い。</t>
  </si>
  <si>
    <t>①アスファルト加熱混合物の製造（合材プラント）
②切削およびタックコート
③混合物の敷均し
④一次転圧
⑤二次転圧
⑥交通開放</t>
  </si>
  <si>
    <t>・従来技術と同様の工程および機械編成で施工可能である。</t>
  </si>
  <si>
    <t>①自然条件　：特になし
②現場条件　：特になし
③技術提供可能地域　：制限なし
④関係法令等　：車道及び側帯の舗装の構造に関する省令(平成13年国土交通省令第103号)</t>
  </si>
  <si>
    <t>・適用条件については、従来技術と同様である。
・特に効果の高い適用箇所は、コンテナヤードや重交通路線の交差点付近など、重荷重が低速で生じる箇所である。</t>
  </si>
  <si>
    <t>・施工歩掛は県標準有り（切削オーバーレイ工）。
・コンテナファルトの材料代は別途見積</t>
  </si>
  <si>
    <t>県標準</t>
  </si>
  <si>
    <t>土木工事標準積算基準書　但し、材料費は別</t>
  </si>
  <si>
    <t>土木工事共通仕様書　10-2-4-5</t>
  </si>
  <si>
    <t>①今後の課題　：再生アスファルト混合物に適用可能にする
②対応計画　：研究開発の継続</t>
  </si>
  <si>
    <t>県単港湾整備(港管特別)工事(千葉中央埠頭コンテナ）</t>
  </si>
  <si>
    <t>ＪＦＥスチール(株)広島　構内舗装補修工事</t>
  </si>
  <si>
    <t xml:space="preserve">添付資料①：技術資料　　　添付資料④：コンテナファルト実績表
添付資料②：試験表　　　　添付資料⑤：切削オーバーレイ(コンテナファルト）歩掛
添付資料③：報文　　　　　添付資料⑥：ＭＳＤＳ
</t>
  </si>
  <si>
    <t>レスキューパッチ</t>
  </si>
  <si>
    <t>舗装用　高耐久性・全天候型常温混合物</t>
  </si>
  <si>
    <t>KT-090060-V</t>
  </si>
  <si>
    <t>通常の常温混合物</t>
  </si>
  <si>
    <t xml:space="preserve">①耐久性の高いポットホール材料を目指して開発した。従来の補修材より耐久性が高いため、ポットホールの再発が軽減し、再補修工事費用、交通事故の危険性が低くなることが期待できる。
②従来は、常温混合物(カットバックアスファルト系)で対応していた。
③道路維持工事におけるポットホール補修工事
　上下水道工における維持管理後の仮復旧
　マンホール嵩上げ工における外縁部復旧
</t>
  </si>
  <si>
    <t xml:space="preserve">・水が溜まった状態でも施工出来る全天候型である。
・耐水性・粘着性の高い改質アスファルトをバインダとしているため、耐久性が高い。
・耐久性が高いため、ポットホールの再発頻度が減り、ライフサイクルコスト、事故発生率が軽減する。
</t>
  </si>
  <si>
    <t>・従来のカットバック系常温混合物と比較して材料単価が高い。</t>
  </si>
  <si>
    <t>➀ポットホールへの材料の投入
②転圧
③交通開放</t>
  </si>
  <si>
    <t>・従来のカットバック系常温混合物と同様の施工手順である。</t>
  </si>
  <si>
    <t>①自然条件：特になし。
②現場条件：補修箇所の施工厚さが2cm以上であること。
③技術提供可能地域：制限なし。
④関係法令等：
　車道および側帯の舗装の構造の基準に関する省令　ほか</t>
  </si>
  <si>
    <t>①自然条件：従来技術は湿潤時には施工出来ない。
②現場条件：従来技術も同様
③技術提供可能地域：制限なし。
④関係法令等：
　車道および側帯の舗装の構造の基準に関する省令　ほか</t>
  </si>
  <si>
    <t>特に無し</t>
  </si>
  <si>
    <t>【課題】　コストダウン
【開発計画】　更なる研究開発</t>
  </si>
  <si>
    <t>東部建設事務所　三原支所　（主）世羅甲田線交通安全施設等整備事業（１種）に伴う業務委託</t>
  </si>
  <si>
    <t>大崎上島町役場・広島高速道路公社 総合管理事務所</t>
  </si>
  <si>
    <t>ＮＴＴ西日本-中国</t>
  </si>
  <si>
    <t>①技術資料  ⑤試験結果報告書（H22.8東京都土木材料試験センター）
②試験表　　⑥レスキューパッチ実績表
③ＭＳＤＳ　⑦（レスキューパッチ）代価表
④LCC根拠</t>
  </si>
  <si>
    <t>エマルテックＳＡＭＩ工法</t>
  </si>
  <si>
    <t>リフレクションクラック抑制工法</t>
  </si>
  <si>
    <t>CB-040033-V</t>
  </si>
  <si>
    <t>「事後評価」</t>
  </si>
  <si>
    <t>切削オーバーレイ工法</t>
  </si>
  <si>
    <t>①舗装補修(維持・修繕）において、リフレクションクラック抑制・遮水層・基層保護を目的に開発し、効果として舗装の延命化が期待できる。
②従来は、リフレクションクラック抑制(ひび割れ対策）無しの切削オーバレイ工事
③アスファルト舗装工事における補修(維持・修繕）工事</t>
  </si>
  <si>
    <t>➀乳剤と骨材を同時に専用機械にて散布する褥層（じょくそう）工法であるため、施工面の品質が安定している。
②特殊改質アスファルト乳剤をバインダとしているため、接着力が高く、耐久性・応力緩和性状が高い。</t>
  </si>
  <si>
    <t>・切削オーバーレイのみと比較して、施工単価が若干高い。</t>
  </si>
  <si>
    <t>申請技術は
➀切削および路面の清掃
②エマルテックＳＡＭＩ工法
③表層工</t>
  </si>
  <si>
    <t xml:space="preserve">従来技術は
①切削および路面の清掃
②タックコート工
③表層工
申請技術は②タックコート工に代わり、１層(エマルテックＳＡＭＩ層）を設ける。
</t>
  </si>
  <si>
    <t>①自然条件:　気温5℃以上、かつ路面が濡れていない事
②現場条件:　既設舗装の状況に応じ下地処理が必要。機械置き場確保。
③技術提供可能地域:　特に制限無し
④関係法令等:　特になし</t>
  </si>
  <si>
    <t>①自然条件:　従来技術も同様
②現場条件:　従来技術も同様
③技術提供可能地域:　従来技術も同様
④関係法令等:　従来技術も同様</t>
  </si>
  <si>
    <t>100㎡当たりの施工単価比較、[切削オーバーレイ工法＋エマルテックＳＡＭＩ工法]:283,100円/100㎡、[通常の切削オーバーレイ工法]:205,200円/100㎡</t>
  </si>
  <si>
    <t>特許第3434469号</t>
  </si>
  <si>
    <t>特願平11-145612</t>
  </si>
  <si>
    <t>エマルテックＳＡＭＩ技術資料</t>
  </si>
  <si>
    <t>【課題】　・より乾燥時間の速いバインダの開発による、施工時間の短縮。
【計画】　・より高性能な改質アスファルト乳剤の開発</t>
  </si>
  <si>
    <t>西部建設事務所　東広島支所　一般国道４８６号　舗装補修工事</t>
  </si>
  <si>
    <t>広島市中区役所　中２区中島吉島線ほか１路線舗装改良工事（２５－６）</t>
  </si>
  <si>
    <t>添付資料①技術資料(SAMI）             添付資料⑥魚毒性報告書
添付資料②技術資料(遮水）             添付資料⑦エマルテック工法実績表
添付資料③試験成績表                  添付資料⑧ｴﾏﾙﾃｯｸSAMI+切削オーバーレイ工　歩掛
添付資料④カタログ　　　　　　　　　　添付資料⑨工程比較
添付資料⑤供用調査報告書</t>
  </si>
  <si>
    <t>タフガードQ-R工法</t>
  </si>
  <si>
    <t>コンクリート劣化因子侵入を伸びる塗膜で遮断する工法</t>
  </si>
  <si>
    <t>ガラスクロス工法</t>
  </si>
  <si>
    <t>日本ペイント株式会社</t>
  </si>
  <si>
    <t>日本ペイント販売株式会社</t>
  </si>
  <si>
    <t>QR工法協会</t>
  </si>
  <si>
    <t>汎用塗料事業本部 技術部</t>
  </si>
  <si>
    <t>川島裕司</t>
  </si>
  <si>
    <t>東京都品川区南品川4-1-15</t>
  </si>
  <si>
    <t>03-3740-1141</t>
  </si>
  <si>
    <t>03-3740-1171</t>
  </si>
  <si>
    <t>kawashima_np7489@npc.nipponpaint.co.jp</t>
  </si>
  <si>
    <t>佐々木則之</t>
  </si>
  <si>
    <t>広島県広島市南区大洲4-8-32</t>
  </si>
  <si>
    <t>082-281-2180</t>
  </si>
  <si>
    <t>sasaki_pf0320@npc.nipponpaint.co.jp</t>
  </si>
  <si>
    <t>①塗膜を塗るだけでコンクリート片の剥落防止を抑えるとともに、伸びる塗膜で劣化因子の遮断を可能とする工法です。
②はつり工＋断面修復工または、連続繊維シート工
③コンクリート構造物【跨線橋、跨道橋、橋脚、橋梁地覆、梁、カルバートボックス】</t>
  </si>
  <si>
    <t>①工期・工程短縮
【最短2日間で施工完了】
②クラック追従性
【伸長率45％劣化因子の侵入を防ぎ、長寿命化を実現】
③すぐれる施工性【省工程、超速乾ｼｽﾃﾑであり施工効率向上、狭隘部作業性向上】</t>
  </si>
  <si>
    <t>①超速乾ｼｽﾃﾑのため、夏場高温環境下の中塗作業時間が短い。②中塗塗り重ね間隔が短い。</t>
  </si>
  <si>
    <t>①下地処理　ｺﾝｸﾘｰﾄ表面の汚れ等を電動工具で除去。
②素地調整　ﾀﾌｶﾞｰﾄﾞEWﾌｨﾗｰをｺﾃ・ﾍﾗを用いて塗布。
③ﾌﾟﾗｲﾏｰ　ﾀﾌｶﾞｰﾄﾞR-Wﾌﾟﾗｲﾏｰをﾊｹ、ﾛｰﾗｰを用いて塗布。
④中塗　ﾀﾌｶﾞｰﾄﾞQ-Rをｺﾃ、ﾍﾗを用いて塗布。
⑤上塗　ﾀﾌｶﾞｰﾄﾞUD上塗をﾊｹ、ﾛｰﾗｰを用いて塗布。</t>
  </si>
  <si>
    <t>①下地処理 　同左②ﾌﾟﾗｲﾏｰ ｴﾎﾟｷｼ樹脂ﾌﾟﾗｲﾏｰを塗布する。③ﾊﾟﾃ ｴﾎﾟｷｼ樹脂ﾊﾟﾃをｺﾃ、ﾍﾗを用いて塗布。④ｶﾞﾗｽｸﾛｽ貼付＋含浸　ｴﾎﾟｷｼ樹脂接着剤を塗布し、ｶﾞﾗｽｸﾛｽ貼付しｴﾎﾟｷｼ樹脂接着剤で目詰を行う。
⑤中塗　ｴﾎﾟｷｼ樹脂中塗塗料を塗布する。
⑥上塗　ﾎﾟﾘｳﾚﾀﾝ樹脂塗料上塗を塗布する。</t>
  </si>
  <si>
    <t>①温度5℃以上、湿度85%以下で施工してください。
②最低1m以上の作業幅および最低1m以上の離隔が必要です。
③技術提供可能地域については制限無し。
④特になし。</t>
  </si>
  <si>
    <t>ﾀﾌｶﾞｰﾄﾞQ-R工法14,880円/㎡
ｶﾞﾗｽｸﾛｽ工法18,960円/㎡
高所作業車作業（高所作業車費用含まず）</t>
  </si>
  <si>
    <t>2006-1812</t>
  </si>
  <si>
    <t>2004-181363</t>
  </si>
  <si>
    <t>日本ペイント株式会社
日本ペイント防食コーティング株式会社</t>
  </si>
  <si>
    <t>協会施工要領書</t>
  </si>
  <si>
    <t>課題　①夏場高温環境下での中塗り作業時間の確保②塗り重ねインターバル時間の向上
計画　①夏場でも20分以上の作業時間確保を改良検討中。②塗り重ねインターバル5日以内を目標に改良検討中。</t>
  </si>
  <si>
    <t>福塩線三良坂・塩町間十王堂跨線橋補修工事</t>
  </si>
  <si>
    <t>西田橋橋梁補修工事</t>
  </si>
  <si>
    <t>広電天満橋橋梁補修工事</t>
  </si>
  <si>
    <t>①積算資料　②施工要領書　③施工実績表　④試験成績表（財団法人　日本塗料検査協会）⑤カタログ　⑥製品説明書　⑦成分性能表</t>
  </si>
  <si>
    <t>無人へりによるコンクリート構造物のひび割れ検出技術　</t>
  </si>
  <si>
    <t>足場・高所作業車・構造物点検車を使用せず無人へりにより撮影した画像からひび割れ等の損傷を検出する技術　</t>
  </si>
  <si>
    <t xml:space="preserve">枠組足場を使用した橋梁調査 </t>
  </si>
  <si>
    <t>ルーチェサーチ株式会社</t>
  </si>
  <si>
    <t>渡辺　豊</t>
  </si>
  <si>
    <t>広島市安佐南区毘沙門台4-16-21</t>
  </si>
  <si>
    <t>082-209-0230</t>
  </si>
  <si>
    <t>yutaka@luce-s.jp</t>
  </si>
  <si>
    <t>計測技術部</t>
  </si>
  <si>
    <t>有田　正俊</t>
  </si>
  <si>
    <t>masatoshi_a@luce-s.jp</t>
  </si>
  <si>
    <t>無人へりにデジタルカメラ搭載し高所点検箇所を撮影するもので、足場が不要であり現場調査時間の短縮、調査費用の低減及び安全性・作業環境の向上となる。画像合成により構造物全体のひび割れ等の損傷箇所の位置情報を明確にでき、点検診断精度の向上及び事務量の削減が図られる。</t>
  </si>
  <si>
    <t>　従来技術の点検では、仮設足場・交通規制等が必要な高所・桁下個所において、直径１ｍの垂直上昇型の無人ヘリなので離発着地点を選ばずどこからでも飛行が可能であり、緊急性・機動性に優れている。</t>
  </si>
  <si>
    <t xml:space="preserve">打音検査ができない。　　　　　　　　　　　　　　　　　　　　　　　　　　　　　　　　　　　　　　　　　　　　　　 合成画像からひび割れを確認するため、画像に影響する降雨等の気象条件を避ける。 </t>
  </si>
  <si>
    <t xml:space="preserve">・無人へりは10ｋｇ以下で軽量かつ３メートル区域が確保できれば安全に離発着できるため機動性に優れてしる。緊急時の点検においても迅速に対応が可能である。      
・合成画像とCAD上で構造図と重ね合せてトレース作業を行いひび割れ等の損傷図を正確かつ効率化的に作成することが可能である。
      </t>
  </si>
  <si>
    <t>現場条件により移動や作業時間を少し要するが大掛かりな仮設施工がない。</t>
  </si>
  <si>
    <t xml:space="preserve">①自然条件（ヘリ撮影、風速⒑ｍ/s以下）
②現場条件（へり離着陸スペース；3m×3m、使用機械の大きさ；ヘリ1m×1m、施工場所；ヘリ視認可能位置）
③技術提供可能地域（河川敷内）
④関係法令等（航空法）
</t>
  </si>
  <si>
    <t xml:space="preserve">地上からの遠隔操作が基本であるため、点検作業の高所作業が不要であり安全確保はなされている  </t>
  </si>
  <si>
    <t>自社見積</t>
  </si>
  <si>
    <t>１．課題　　・積算基準（歩掛り）が策定されてない。・解像度確保のための操縦・撮影技術の向上が必要である。　・打音検査ができない。　　　　　　　　　　　　　　　　　　　　　　　　　　　　　　　　２．今後の開発計画　　・桁下構造によっては撮影照度確保のため照明器具設置をする必要がある。　　　　　　　　</t>
  </si>
  <si>
    <t>一般県道三次江津線道路整備事業に伴う業務委託</t>
  </si>
  <si>
    <t>吉田大橋撮影</t>
  </si>
  <si>
    <t>小型無人ヘリによる塗膜劣化度調査および橋梁詳細点検業務への活用検討</t>
  </si>
  <si>
    <t>●カタログ　　　　　　　　　　　　　　　　　　　　　　　　　　　　　　　　　　　　　　　　　　　　　　　　　　　　　　　　●テーマ設定型（技術公募）「コンクリートのひび割れについて遠方から検出が可能な技術」試行結果　　　　　　　　　　　　●業務実績一覧表　　　　　　　　　　　　　　　　　　　　　　　　　　　　　　　　　　　　　　　　　　　　　　　　　●積算基準資料</t>
  </si>
  <si>
    <t>チタングリッド工法　</t>
  </si>
  <si>
    <t>帯状陽極を用いたコンクリート構造物の電気防食</t>
  </si>
  <si>
    <t>1994</t>
  </si>
  <si>
    <t>KT-040042-V</t>
  </si>
  <si>
    <t>事後評価・有用な技術</t>
  </si>
  <si>
    <t>断面修復工</t>
  </si>
  <si>
    <t>㈱ピーエス三菱，SAVCOR</t>
  </si>
  <si>
    <t>㈱ピーエス三菱</t>
  </si>
  <si>
    <t>技術本部 技術部</t>
  </si>
  <si>
    <t>鴨谷　知繁</t>
  </si>
  <si>
    <t>東京都中央区晴海二丁目5番24号</t>
  </si>
  <si>
    <t>03-6385-8054</t>
  </si>
  <si>
    <t>03-3536-6953</t>
  </si>
  <si>
    <t>kamotani-t@psmic.co.jp</t>
  </si>
  <si>
    <t>広島支店 土木営業部</t>
  </si>
  <si>
    <t>石田　邦洋</t>
  </si>
  <si>
    <t>広島県広島市中区袋町4番25号</t>
  </si>
  <si>
    <t>082-241-7060</t>
  </si>
  <si>
    <t>082-240-2106</t>
  </si>
  <si>
    <t>kuni@psmic.co.jp</t>
  </si>
  <si>
    <t>塩害劣化したコンクリート構造物の対策工法で鋼材腐食を抑制する工法．
従来は塩化物イオンを含んだコンクリートをはつりとり，断面修復した後にコンクリート表面を樹脂などで塗装していたが，鋼材腐食を抑制することはできなかった．
大気中に建設された塩害劣化したコンクリート構造物に適用できる．</t>
  </si>
  <si>
    <t>・施工後，コンクリート中にある鋼材の腐食を確実に防止することができる．</t>
  </si>
  <si>
    <t>・供用期間中，ずっと電気を流し続ける必要がある．</t>
  </si>
  <si>
    <t>・ひび割れ，断面修復後前処理（陽極材等の位置決め等）
・照合電極設置
・陽極設置
・配線配管
・直流電源装置設置
・通電後完成</t>
  </si>
  <si>
    <t>断面修復やひび割れ注入後の作業として，陽極システムの設置や，電源装置の設置等が必要となる．</t>
  </si>
  <si>
    <t>①自然条件(気温等)：気中部コンクリートの乾・湿潤面
②現場条件：電源装置，陽極システムの設置が可能なこと
③技術提供可能地域：特に制限なし．
④関係法令等：土木工事共通仕様書，土木工事安全施工技術指針，電気設備技術基準，JIS規格等</t>
  </si>
  <si>
    <t>従来技術で補修が可能な範囲は基本的に施工が可能である．</t>
  </si>
  <si>
    <t>㈱ピーエス三菱(100%)</t>
  </si>
  <si>
    <t>運輸省港湾局
鉄筋コンクリート構造物の非破壊診断システム及び補修工法</t>
  </si>
  <si>
    <t>No.00301号</t>
  </si>
  <si>
    <t>NETISの暫定歩掛，自社の積算基準による．</t>
  </si>
  <si>
    <t>コンクリートライブラリー107号
電気化学的防食工法　設計施工指針（案）</t>
  </si>
  <si>
    <t>(1)課題：
　・溝切り機械の改良，本体の小型軽量化及びレール固定方法の改良，切削速度の向上
　・陽極設置方法の検討，陽極被覆剤の改良
(2)今後の開発計画：可搬型自動電位測定装置の開発</t>
  </si>
  <si>
    <t>0</t>
  </si>
  <si>
    <t>国道道路改築工事（男鹿大橋）</t>
  </si>
  <si>
    <t>フジサク桟橋埠頭改修工事</t>
  </si>
  <si>
    <t xml:space="preserve">①カタログ，②コンクリートライブラリ-107　電気化学的防食工法　設計施工指針（案），③品質管理シート集，④陽極材試験報告書，⑤H19年度弁天大橋電気防食追跡業務-抜粋-，⑥線状陽極方式電気防食の溝切削工における騒音・粉じん低減対策について，⑦施工要領書，⑧積算資料，⑨工程短縮資料，⑩第3者機関の技術証明書，⑪施工実績                     
</t>
  </si>
  <si>
    <t>PCコンファインド工法　</t>
  </si>
  <si>
    <t>PC鋼材を巻き付けて補強する既設RC橋脚の耐震補強工法</t>
  </si>
  <si>
    <t>1996</t>
  </si>
  <si>
    <t>RC巻立て工法</t>
  </si>
  <si>
    <t>志道　昭郎</t>
  </si>
  <si>
    <t>a-shiji@psmic.co.jp</t>
  </si>
  <si>
    <t>①目的：既設RC橋脚の耐震補強を目的に開発、高強度のPC鋼材を帯鉄筋に用いることで耐荷力と変形性能を向上し、じん性に優れた構造とする効果が期待できる。
②従来技術：鉄筋コンクリート巻立て工法
③適用箇所：陸上部、及び河川内に位置する既設RC橋脚</t>
  </si>
  <si>
    <t>・帯鉄筋に高強度のPC鋼材を使用してプレストレスを導入することで，橋脚の耐力およびじん性の向上が合理的に図れる。
・工場製作のプレキャスト（Pca）パネルを使用するため，現場工期が短縮できる．
・水中に位置する橋脚では，条件にもよるが，①水深が4m以深の場合，②施工時水位と桁下空間が6m以下の場合，③締め切ると航路を阻害する場合には，本工法が安価となり，環境への影響も少なくない．
では、施工はすべて潜水士が行う.大黄雛仮締切りが不要なため、河川環境への影響が少なく、コスト縮減が図れる．
　</t>
  </si>
  <si>
    <t>・陸上部橋脚の施工では経済性で従来工法に劣る.
・水中部橋脚の施工には，潜水士が必要となる．</t>
  </si>
  <si>
    <t xml:space="preserve">(1)基部掘削(水中：浚渫) (2)フーチング削孔,軸筋組立
(3)Pcaパネル建込        (4)1次Con(パネル-既設橋脚間)打設
(5)PC鋼材配置，緊張     (6)グラウト注入
(7)2次Con（パネル目地部）・打設
(8)埋戻し
</t>
  </si>
  <si>
    <t>・PC工の工種が必要.
・水中橋脚の施工では仮締切りは不要.</t>
  </si>
  <si>
    <t>①自然条件：コンクリートが打設できる条件であれば問題ない.
②現場条件：橋脚周りにプレキャストパネル架設が可能な空間が必要.橋脚近傍に資材置場，浚渫機械や荷約設備を設置する台船の設置スペースが必要.
③技術提供可能地域：技術提供地域については制限無し．
④関係法令等：特になし．</t>
  </si>
  <si>
    <t>・RC巻き立て工法が施工可能な条件では，当該工法も適用可能である．
・水中施工では以下の条件を標準とする.
　①水深10m以内
　②流速1ノット以下
　③透視度30cm以上</t>
  </si>
  <si>
    <t>H07-181489</t>
  </si>
  <si>
    <t>（株）ピーエス三菱</t>
  </si>
  <si>
    <t>自社の積算基準による．</t>
  </si>
  <si>
    <t>ＰＣコンファインド工法
設計・施工マニュアル(案)</t>
  </si>
  <si>
    <t>①課題：小判型橋脚における横拘束鋼材定着部の合理化，ASR劣化橋脚における設計手法の確立，大水深橋脚や新設橋脚への適用性の検討
②計画：水中部の施工性と品質管理の更なる向上</t>
  </si>
  <si>
    <t>①榎浦大橋耐震補強工事，②特定重要港湾　広島港　臨港道路　廿日市北線榎浦大橋耐震補強工事，③県営一般農道整備事業鹿島地区鹿島大橋橋脚補修工事</t>
  </si>
  <si>
    <t>①国道２号新明治橋・新住吉橋外耐震補強工事，②国道２号湧原橋歩道整備他工事，③国道２号厚狭川大橋外補修工事　他</t>
  </si>
  <si>
    <t>①道示Ⅴ(H24.3)2.2，②既設橋脚の耐震補強設計に関する技術資料，③既設道路橋の耐震補強に関する参考資料，④H9参考資料に基づく耐震設計の適用，⑤道示Ⅴ(H14.3) 10.4，⑥対外論文，⑦道示Ⅰ(H24.3)３章，⑧道示Ⅳ(H24.3) 6.2，7.4，⑨水質調査結果，⑩設計施工マニュアル，⑪水中不分離性コンクリート設計施工指針(案)，⑫広島県管理基準，⑬積算資料，⑭工程比較資料，⑮施工実績資料，⑯工法リーフレット</t>
  </si>
  <si>
    <t>リハビリボンド工法</t>
  </si>
  <si>
    <t>ひび割れ注入補修工法</t>
  </si>
  <si>
    <t>ひび割れ注入工</t>
  </si>
  <si>
    <t xml:space="preserve"> </t>
  </si>
  <si>
    <t>２（１）</t>
  </si>
  <si>
    <t>アオｲ化学工業㈱</t>
  </si>
  <si>
    <t>清水博文</t>
  </si>
  <si>
    <t>広島市安佐南区相田一丁目１－２６</t>
  </si>
  <si>
    <t>０８２－８７７－１３４１</t>
  </si>
  <si>
    <t>０８２－８７９－７２６０</t>
  </si>
  <si>
    <t>h.shimizu@aoi-chemiczl.co.jp</t>
  </si>
  <si>
    <t>開発営業部</t>
  </si>
  <si>
    <t>尾田英司</t>
  </si>
  <si>
    <t>e.oda@aoi-chemical.co.jp</t>
  </si>
  <si>
    <t>本工法は塩害，中性化，ASR（ｱﾙｶﾘｼﾘｶ反応）により発生したひび割れに改良された専用注入器「CRBｲﾝｼﾞｪｸﾀｰ」を用いて、これらの劣化要因に対して効果が有る亜硝酸ﾘﾁｳﾑを注入した上に3種ｴﾎﾟｷｼ注入剤「ﾘﾊﾋﾞﾘﾎﾞﾝﾄﾞ」を充填し、ｺﾝｸﾘｰﾄ構造物の劣化を阻止、低減させるひび割れ注入工法で、従来工法に比べ接着強度が高く、これまで困難であった亜硝酸リチウムとの併用が可能となった工法です。</t>
  </si>
  <si>
    <t>１．本工法はASR（ｱﾙｶﾘｼﾘｶ反応）に効果があることが認められている亜硝酸ﾘﾁｳﾑとひび割れ注入のｴﾎﾟｷｼ樹脂とを同じ注入機で連続して注入することができる。２．ひび割れ注入材は伸びのある材料で伸縮に追従できる。３．亜硝酸リチウムを注入した面にも強く接着するエポキシ樹脂を採用。劣化の進展を抑制する。</t>
  </si>
  <si>
    <t>従来のひび割れ注入工と比較して亜硝酸ﾛﾁｳﾑを注入する工程が増し、その材料費が増加します。</t>
  </si>
  <si>
    <t>１．構造物に発生したｸﾗｯｸに沿ってﾃﾞｨｽｸｻﾝﾀﾞｰを用いて下地処理する　２．台座を散り付ける。３．注入器は注射器型で、先端を材料に付けて取っ手を引っ張れば内部に入れることができる。亜硝酸ﾘﾁｳﾑを注入し、同じ注入器でｴﾎﾟｷｼ樹脂が注入でき低速低圧で深部まで注入が可能。４．台座を取り外し表面ｹﾚﾝ清掃して完了</t>
  </si>
  <si>
    <t>従来のひび割れ注入工事より亜硝酸リチウムを注入する工程のみが増えますが、本工法は同じ注入器具で連続して注入できます。</t>
  </si>
  <si>
    <t>　塩害、中性化、ASR（アルカリシリカ反応）が生じているコンクリート構造物に適し、反応の進展を抑制します。またひび割れ補修後に他の　表面含浸工または表面被覆工を組み合わせて行うことで劣化因子の侵入を抑制することもできます。</t>
  </si>
  <si>
    <t>単なるひび割れ注入工事では、アルカリシリカ反応の進行を止めることが出来ません。そのため、補修したクラックが再度　ひび割れる可能性がありますが、本工法では亜硝酸ﾘﾁｳﾑを注入することで反応を抑制することが可能です。</t>
  </si>
  <si>
    <t>従来のひび割れ注入工事より亜硝酸リチウムを注入する工程および材料が増えるため、一日の施工数量が従来は３３ｍできたところが本工法では２５ｍとなる。</t>
  </si>
  <si>
    <t>2014-184433</t>
  </si>
  <si>
    <t>アオｲ化学工業㈱　　　　極東興和株式会社</t>
  </si>
  <si>
    <t>アオｲ化学工業㈱50%　　極東興和株式会社50%</t>
  </si>
  <si>
    <t>国土交通省　「ＮＥＴＩＳ」</t>
  </si>
  <si>
    <t>自社見積もりによる</t>
  </si>
  <si>
    <t>構造物施工管理要領（NEXCOＯ）資料①　　　建設省総合技術ﾌﾟﾛｼﾞｪｸﾄ(土研ｾﾝﾀｰ)資料②</t>
  </si>
  <si>
    <t>施工実績の蓄積　　補修した構造物の追跡調査の蓄積　　　　　　　　　　　　　　　　　　　　　　　　　　　　亜硝酸ﾘﾁｳﾑと3種注入材の親和性の定量的確認　　　　　　　　　　　　　　　　　　　　　　　　　　　　　　　　　　微細なｸﾗｯｸへの注入浸透の限界点の把握など</t>
  </si>
  <si>
    <t>島根県出雲県土木　日御碕擁壁補修工事</t>
  </si>
  <si>
    <t>製品カタログ　施工実績表、技術資料（施工管理基準を含む）　積算価格表　　構造物施工管理要領抜粋（資料①）　　　建設省総合技術ﾌﾟﾛｼﾞｪｸ抜粋（資料②）</t>
  </si>
  <si>
    <t>ハレーサルト張り出し歩道</t>
  </si>
  <si>
    <t>塩害および凍害による劣化に対して優れた耐久性を有するプレキャスト張り出し歩道</t>
  </si>
  <si>
    <t>2013.04.23</t>
  </si>
  <si>
    <t>CG-130006-A</t>
  </si>
  <si>
    <t>プレキャスト張り出し歩道</t>
  </si>
  <si>
    <t>ランデス株式会社、岡山大学、広島大学、秋田大学</t>
  </si>
  <si>
    <t>ランデス株式会社</t>
  </si>
  <si>
    <t>ハレーサルト工業会</t>
  </si>
  <si>
    <t>本部技術センター</t>
  </si>
  <si>
    <t>細谷 多慶</t>
  </si>
  <si>
    <t>〒701-1351岡山市北区門前410-1</t>
  </si>
  <si>
    <t xml:space="preserve">086-287-7373 </t>
  </si>
  <si>
    <t>086-287-7375</t>
  </si>
  <si>
    <t>k-hosotani@landes.co.jp</t>
  </si>
  <si>
    <t>中村　稔</t>
  </si>
  <si>
    <t>〒731-0102広島市安佐南区川内5丁目16-12</t>
  </si>
  <si>
    <t>082-830-5571</t>
  </si>
  <si>
    <t>082-830-5575</t>
  </si>
  <si>
    <t>m-nakamura@landes.co.jp</t>
  </si>
  <si>
    <t>「ハレーサルト」は、セメントの一部に高炉スラグ微粉末を使用し、さらに細骨材として高炉スラグ細骨材を100%用いて耐硫酸性、耐塩害性、耐凍害性を向上した設計基準強度50N/mm以上の高強度な緻密コンクリートです。高炉スラグを使用した低水セメント比のコンクリートとすることにより、普通コンクリートよりも内部組織が緻密になり、塩分や水分、炭酸ガス等の劣化因子がコンクリート内部に侵入することを防ぎ長寿命化が図れる。</t>
  </si>
  <si>
    <t xml:space="preserve">①耐塩害性･･緻密な素材のため塩化物イオンの侵入を抑止。
②耐凍害性･･緻密な素材のため凍結融解に対する高い抵抗性を発揮。
③複合劣化･･塩害と凍害が同時に発生する環境でも、強度を維持。
④耐硫酸性･･硫酸と反応し高い侵食抵抗性を有した表面皮膜を形成。
⑤低炭素･･高炉スラグを多く使用しているため約40%のCO2排出削減。
⑥資源循環･･原材料として約50%を高炉スラグを使用。
⑦高強度･･設計基準強度50N/mm2以上
</t>
  </si>
  <si>
    <t>・特になし</t>
  </si>
  <si>
    <t>・施工方法は従来技術と同じ。</t>
  </si>
  <si>
    <t>①自然条件：従来技術と同じ
②現場条件：従来技術と同じ
③技術提供可能地域：制限無し
④関係法令等：従来技術と同じ</t>
  </si>
  <si>
    <t>・従来技術と同じ。</t>
  </si>
  <si>
    <t>・施工方法は従来技術と同じ。製品単価は別途見積。</t>
  </si>
  <si>
    <t xml:space="preserve">第５３７４０４７号 </t>
  </si>
  <si>
    <t xml:space="preserve">特願 2009-120407 、特願 2010-021558
特願 2010-021524 、特願 2010-021462 </t>
  </si>
  <si>
    <t>（財）下水道新技術推進機構　平成22年度建設技術審査証明</t>
  </si>
  <si>
    <t>審査証明1042号</t>
  </si>
  <si>
    <t>セーフティロード工業会据付歩掛かり</t>
  </si>
  <si>
    <t>・ランデス株式会社:ハレーサルト建設技術審査証明-2011年
・ハレーサルト工業会:ハレーサルト製品技術マニュアル-平成22年
・日本下水道事業団:下水道コンクリート構造物の腐食抑制技術及び防食技術マニュアル-平成19年
・土木学会:コンクリート標準示方書-2007年</t>
  </si>
  <si>
    <t>特になし。</t>
  </si>
  <si>
    <t>国道2号菅公橋西詰他歩道改良工事</t>
  </si>
  <si>
    <t>・県内事業者説明資料　・実績表　　・パンフレット
・建設技術審査証明（下水道技術）報告書「ハレーサルト」財団法人下水道新技術推進機構</t>
  </si>
  <si>
    <t>ハレーサルト自由勾配側溝</t>
  </si>
  <si>
    <t>塩害および凍害による劣化に対して優れた耐久性を有するプレキャスト自由勾配側溝</t>
  </si>
  <si>
    <t>2013.03.28</t>
  </si>
  <si>
    <t>CG-120041-A</t>
  </si>
  <si>
    <t>プレキャスト自由勾配側溝</t>
  </si>
  <si>
    <t>土木コスト情報</t>
  </si>
  <si>
    <t>国際拠点港 広島港 出島地区 廃棄物埋立護岸工事 24-2</t>
  </si>
  <si>
    <t>平成24年度宇和島管内防災外（その２）工事</t>
  </si>
  <si>
    <t>ハレーサルトスリット側溝</t>
  </si>
  <si>
    <t>塩害および凍害による劣化に対して優れた耐久性を有するプレキャストスリット側溝</t>
  </si>
  <si>
    <t>CG-130005-A</t>
  </si>
  <si>
    <t>プレキャストスリット側溝</t>
  </si>
  <si>
    <t>国土交通省土木工事積算基準</t>
  </si>
  <si>
    <t>ハレーサルト歩車道境界ブロック</t>
  </si>
  <si>
    <t>凍害による劣化に対して優れた耐久性を有する環境(CO2抑制)配慮型歩車道境界ブロック</t>
  </si>
  <si>
    <t>CG-130019-A</t>
  </si>
  <si>
    <t>歩車道境界ブロック</t>
  </si>
  <si>
    <t>広島県北部建設事務所　国道184号線道路維持工事</t>
  </si>
  <si>
    <t>国土交通省三次河川国道事務所　国道54号三次保守工事</t>
  </si>
  <si>
    <t>ハレーサルトＵ型側溝</t>
  </si>
  <si>
    <t>塩害および凍害による劣化に対して優れた耐久性を有するプレキャストU型側溝</t>
  </si>
  <si>
    <t>CG-120040-A</t>
  </si>
  <si>
    <t>プレキャストU型側溝</t>
  </si>
  <si>
    <t>建設物価土木コスト情報</t>
  </si>
  <si>
    <t>下関港海岸(山陽地区)扇町東護岸築造工事</t>
  </si>
  <si>
    <t>民間工事</t>
  </si>
  <si>
    <t>ハレーサルトボックスカルバート　</t>
  </si>
  <si>
    <t>塩害および凍害等による劣化に対して優れた耐久性を有するボックスカルバート</t>
  </si>
  <si>
    <t>2011.05.17</t>
  </si>
  <si>
    <t>プレキャストボックスカルバート(かぶり＋塗装鉄筋)</t>
  </si>
  <si>
    <t>「ハレーサルト」は、セメントの一部に高炉スラグ微粉末を使用し、さらに細骨材として高炉スラグ細骨材を100%用いて耐硫酸性、耐塩害性、耐凍害性を向上した設計基準強度50N/mm以上の高強度な緻密コンクリートです。高炉スラグを使用した低水セメント比のコンクリートとすることにより、普通コンクリートよりも内部組織が緻密になり、塩分や水分、炭酸ガス等の劣化因子がコンクリート内部に侵入することを防ぎ長寿命化が図れる。道路土工カルバート工指針改訂(平成22年3月)に伴い塩害に対する耐久性が求められるようになった。</t>
  </si>
  <si>
    <t>・2.0×2.0サイズのボックスカルバートで重量が約33％軽いため、施工性に優れている。
（ハレーサルト：7780kg）
（普通コンクリート：11650kg）</t>
  </si>
  <si>
    <t>地方港湾厳島港（宮島口地区）事業埋立工事（1-1工区）</t>
  </si>
  <si>
    <t>国土交通省九州地方整備局下関港湾事務所下関港海岸(山陽地区)扇町東護岸築造工事</t>
  </si>
  <si>
    <t>・県内事業者説明資料　・実績表　　・パンフレット
・ハレーサルトボックスカルバート　塩害対策鉄筋かぶり資料
・従来技術ボックスカルバート　塩害対策鉄筋かぶり資料
・建設技術審査証明（下水道技術）報告書「ハレーサルト」財団法人下水道新技術推進機構</t>
  </si>
  <si>
    <t>カラー舗装用着色材料</t>
  </si>
  <si>
    <t>ＣＳファルトを用いたカラー舗装</t>
  </si>
  <si>
    <t>脱色アスファルトと顔料を用いるカラー舗装</t>
  </si>
  <si>
    <t>戸田工業株式会社</t>
  </si>
  <si>
    <t>創造本部</t>
  </si>
  <si>
    <t>博多　俊之</t>
  </si>
  <si>
    <t>大竹市明治新開1-4</t>
  </si>
  <si>
    <t>0827-57-6129</t>
  </si>
  <si>
    <t>0827-59-0084</t>
  </si>
  <si>
    <t>Toshiyuki_Hakata@todakogyo.co.jp</t>
  </si>
  <si>
    <t>TFM事業部FPD</t>
  </si>
  <si>
    <t>西本　建朗</t>
  </si>
  <si>
    <t>東京都港区芝浦1-2-3　シーバンスS館11階</t>
  </si>
  <si>
    <t>03-5439-6040</t>
  </si>
  <si>
    <t>03-5439-6045</t>
  </si>
  <si>
    <t>従来のカラー舗装は経時的に退色することが一般的であった。さらに、脱色アスファルトを専用のローリーで搬送する必要があり、ローリーの手配できない離島やへき地での工事が非常に困難であった。また、繁忙期にはローリー手配が律速となり工事期間の遅延も多く見られる。このような課題に対して、顔料とバインダーからなる固形ペレット状製品にすることで、ローリーが不要であり、かつ、顔料分散にすぐれているために、継時的にも退色しないカラー舗装を広く提供したいと考える。</t>
  </si>
  <si>
    <t>・退色性に優れる。⇒長寿命化
・強度が従来の約2倍あり、耐久性に優れる。⇒長寿命化
・専用ローリーが不要である。⇒補修等の小規模での対応が可能である。
・脱色アスファルトの加熱が不要。⇒エネルギーの削減ならびにCO2発生量を削減する。
・顔料投入時の粉塵が発生しない。⇒作業者の安全性向上</t>
  </si>
  <si>
    <t>初期コストは増加する。</t>
  </si>
  <si>
    <t xml:space="preserve">・170～190℃に加熱された骨材をミキサーに投入した後、CSファルトを5kg入りポリ袋のまま所定量をミキサーに直接投入する。
・混合は160～175℃で60秒行う。
</t>
  </si>
  <si>
    <t>・従来技術では、加熱された骨材をミキサーに投入した後、前日より加熱溶解させた脱色アスファルトを計量機を通してミキサーに投入する。
・一方、顔料は脱色アスファルトの投入が終了後、ミキサーに直接投入する。よって、従来技術では、投入作業が多い。
　　　　　　　　　　　　　　　　　　　　　　　　　　　　</t>
  </si>
  <si>
    <t>・初期転圧を110℃以上で行う。
・二次転圧を90℃以上で行う。</t>
  </si>
  <si>
    <t>同等。</t>
  </si>
  <si>
    <t>従来技術も薄層舗装以外は見積もりが必要。</t>
  </si>
  <si>
    <t>〇</t>
  </si>
  <si>
    <t>特許4001168、特許4639602</t>
  </si>
  <si>
    <t>戸田工業</t>
  </si>
  <si>
    <t>広島県環境保健協会</t>
  </si>
  <si>
    <t>別途見積もり</t>
  </si>
  <si>
    <t>県土木施工管理基準</t>
  </si>
  <si>
    <t>（課題）商品の紹介　　　　　　　　　　　　　　　　　　　　　　　　　　　　　　　　　　　（開発計画）よりコストパフォーマンスに優れた製品の開発および上市</t>
  </si>
  <si>
    <t>70以上</t>
  </si>
  <si>
    <t>戸田工業㈱大竹事業所</t>
  </si>
  <si>
    <t>400以上</t>
  </si>
  <si>
    <t>福岡市駕与丁公園</t>
  </si>
  <si>
    <t>20以上</t>
  </si>
  <si>
    <t>下関シーモール駐車場</t>
  </si>
  <si>
    <t>積算資料、施工実績一覧表、第三者機関の評価報告書、カタログ、中国新聞記事（2003.12.10）、化学工業日報記事（2004.1.5)、第10回北陸道路会議発表要旨（2006.6.6-7)、第8回道路会議発表要旨（2009.10.29-30)、東京都新技術調査票、経時変化写真資料</t>
  </si>
  <si>
    <t>ｼｮｰﾎﾞﾝﾄﾞPVM工法</t>
  </si>
  <si>
    <t>連続炭素繊維を格子状に織り合せることにより、補強効果も期待できるはく落防止用特殊シート</t>
  </si>
  <si>
    <t>2011.05.27</t>
  </si>
  <si>
    <t>SK-110004-V</t>
  </si>
  <si>
    <t>はつり工　＋　モルタル復旧工</t>
  </si>
  <si>
    <t>西日本支社　技術部</t>
  </si>
  <si>
    <t>小原　義廣</t>
  </si>
  <si>
    <t>広島市佐伯区皆賀３丁目２番３０号</t>
  </si>
  <si>
    <t>082(925)0033</t>
  </si>
  <si>
    <t>082(922)2392</t>
  </si>
  <si>
    <t>ohara-y@sho-bond.co.jp</t>
  </si>
  <si>
    <t>西日本支社　中国支店</t>
  </si>
  <si>
    <t>池田　武史</t>
  </si>
  <si>
    <t>ikeda-t@sho-bond.co.jp</t>
  </si>
  <si>
    <t>①炭素繊維を格子状に配置したシートをｺﾝｸﾘｰﾄ面に透明な含浸材で接着するこで、はく落防止に加え補強効果が期待できる。また、部分的な下地の劣化状況を目視確認が可能。再損傷発生時はその部位が白色変化し維持管理の際のﾓﾆﾀﾘﾝｸﾞ効果も期待できる。
②従来技術は、はつり+モルタル復旧工
③ｺﾝｸﾘｰﾄ橋および橋脚等のはく落防止に加え床版の補強に適用可能。</t>
  </si>
  <si>
    <t>連続炭素繊維を格子状に配置したｼｰﾄをｺﾝｸﾘｰﾄ面に透明な含浸材で接着するこで、はく落防止に加え補強効果も期待できる（補強効果：炭素繊維ｼｰﾄ目付量200g/m2高強度ﾀｲﾌﾟと同程度）。
また、施工後も格子状の透明な部分から下地の劣化状況を目視確認でき、ひび割れが進展した場合はその部分が白くなるﾓﾆﾀﾘﾝｸﾞ効果もある。</t>
  </si>
  <si>
    <t>下地コンクリートの付着強度が1.5N/mm2に満たないとか、下地状態が悪い場合には特徴が活かされない。</t>
  </si>
  <si>
    <t>①サンダーケレン
②プライマー工
③シート貼付け工
④仕上げ工(１層目)
⑤仕上げ工(２層目)</t>
  </si>
  <si>
    <t>従来技術は、斫り作業により作業性が悪く、材料も不透明であったが、剥落ｼｰﾄを透明樹脂で接着することで視認性と施工性の向上が図れる。</t>
  </si>
  <si>
    <t>①自然条件：施工時の外気温は5℃以上、湿度85%以下でｺﾝｸﾘｰﾄ表面に結露がないこと。降雨時、降雪時は施工不可。
②現場条件：施工対象に足場や高所作業車にて近接作業が可能であること。
③技術提供可能地域：制限なし。
④関係法令等：消防法第三章危険物(昭和23年7月24日法律第186号)</t>
  </si>
  <si>
    <t>従来技術は、一般的な工法で適用基準についてのﾏﾆｭｱﾙは整備されていないが、本工法は整備されているためﾏﾆｭｱﾙの留意点に従い施工を行うこと。</t>
  </si>
  <si>
    <t>従来技術は、「土木工事標準積算基準書」にて積算。長寿命化に資する技術は、「橋梁架設工事の積算」にて積算。</t>
  </si>
  <si>
    <t>特許第5495438号</t>
  </si>
  <si>
    <t>特願2010-168768(P2010-168768)</t>
  </si>
  <si>
    <t>ショーボンド建設株式会社
倉敷紡績株式会社</t>
  </si>
  <si>
    <t>ショーボンド建設株式会社(50%)
倉敷紡績株式会社(50%)</t>
  </si>
  <si>
    <t>（一社）日本建設機械化協会発行　「橋梁架設工事の積算　平成26年度版」　炭素繊維接着工歩掛（2)墨出し工を除く）</t>
  </si>
  <si>
    <t>広島県土木工事施工管理基準　ｺﾝｸﾘｰﾄ面塗装工(膜厚規格は除く）</t>
  </si>
  <si>
    <t>残された課題　：材料原価の低減。
今後の開発計画：シート製造方法の改良を行う予定。</t>
  </si>
  <si>
    <t>国土交通省　広島国道事務所　新田万里橋</t>
  </si>
  <si>
    <t>カタログ，施工実績一覧表，施工マニュアル，ショーボンドＰＶＭ工法技術資料，耐久性に関しての資料（ﾃﾞｻﾞｲﾝﾃﾞｰﾀﾌﾞｯｸ　'11），積算資料，施工管理基準資料</t>
  </si>
  <si>
    <t>ショーボンドハイブリッドシート工法</t>
  </si>
  <si>
    <t>特殊ラミネートシートを用いたはく落対策工法</t>
  </si>
  <si>
    <t>東北地方整備局</t>
  </si>
  <si>
    <t>2002.01.21</t>
  </si>
  <si>
    <t>TH-010017-V</t>
  </si>
  <si>
    <t>ガラスクロス接着工法</t>
  </si>
  <si>
    <t>①工場製作した特殊ラミネートシート(繊維ｼｰﾄ+高耐候性フッ素ﾌｨﾙﾑ)を既設ｺﾝｸﾘｰﾄに貼り付けることで、工程短縮とコスト縮減、安定した品質、耐候性向上で長寿命化が図れる。
②ｺﾝｸﾘｰﾄ浮き部のはつり＋モルタル復旧。
③跨線橋、立体交差部等のｺﾝｸﾘｰﾄ片のはく落により、第三者被害の発生が懸念される部位。</t>
  </si>
  <si>
    <t>工場製作した特殊ラミネートシート(繊維ｼｰﾄ+高耐候性フッ素ﾌｨﾙﾑ)を既設ｺﾝｸﾘｰﾄに貼り付けることで、工程短縮とコスト縮減、安定した品質、耐候性向上で長寿命化が図れる。</t>
  </si>
  <si>
    <t>接着剤の可使時間と仕上がりや直線性を考慮すると、最大の貼付け可能長さが5m程度となり、継ぎ目が生じる。</t>
  </si>
  <si>
    <t>①下地処理工
②プライマー工
③含浸材塗布+ラミネートシート接着工
④仕上げ工(継ぎ目部)</t>
  </si>
  <si>
    <t>従来技術の工程が、下地処理を除き６工程に対し、新技術は３工程と工程短縮が図れる。
①下地処理工 ②プライマー工 ③パテ工
④含浸材塗布+ｶﾞﾗｽｸﾛｽｼｰﾄ接着工 ⑤含浸接着工
⑥上塗り工(１層目) ⑦上塗り工(２層目)</t>
  </si>
  <si>
    <t>①自然条件　施工時の外気温は5℃以上、湿度85%以下でｺﾝｸﾘｰﾄ表面に結露がないこと。降雨時、降雪時は施工不可。
②現場条件　施工対象に足場や高所作業車にて近接作業が可能であること。
③技術提供可能地域　制限なし。
④関係法令等　労働基準法、労働安全衛生法、消防法等</t>
  </si>
  <si>
    <t>従来技術と同程度</t>
  </si>
  <si>
    <t>橋梁架設工事の積算　平成26年度版　炭素繊維ｼｰﾄ接着工</t>
  </si>
  <si>
    <t>特許第4399201号</t>
  </si>
  <si>
    <t>特願2003-202782(P2003-202782)</t>
  </si>
  <si>
    <t>ショーボンド建設株式会社
藤森工業株式会社</t>
  </si>
  <si>
    <t>ショーボンド建設株式会社(1/2)
藤森工業株式会社(1/2)</t>
  </si>
  <si>
    <t>財団法人道路保全技術センター
道路保全技術・建設技術審査証明事業</t>
  </si>
  <si>
    <t>2005.03.31</t>
  </si>
  <si>
    <t>技審証第0014号</t>
  </si>
  <si>
    <t>（一社）日本建設機械化協会発行　「橋梁架設工事の積算　平成26年度版」　炭素繊維接着工歩掛（墨出し工、不陸修正工を除く）</t>
  </si>
  <si>
    <t>残された課題　　シート間の継ぎ目部における施工方法の簡略化。貼付け作業の効率化。
今後の開発計画　特に無し。</t>
  </si>
  <si>
    <t>鳥取県　境水道大橋補修工事</t>
  </si>
  <si>
    <t>ｶﾀﾛｸﾞ，建設技術審査証明報告書（施工ﾏﾆｭｱﾙ・施工実績・追跡調査報告書ほか），耐久性に関しての資料(ﾃﾞｻﾞｲﾝﾃﾞｰﾀﾌﾞｯｸ'11　抜粋）</t>
  </si>
  <si>
    <t>ニュースパンガード</t>
  </si>
  <si>
    <t>コンクリート構造物の劣化を防止する一液性シラン系表面含浸材</t>
  </si>
  <si>
    <t>2010.07.15</t>
  </si>
  <si>
    <t>QS-100008-V</t>
  </si>
  <si>
    <t>シラン系表面含浸材(３回塗り)</t>
  </si>
  <si>
    <t>①ｺﾝｸﾘｰﾄ構造物への劣化因子(水分、塩化物イオンなど)の浸透を抑制することを目的とし、ｺﾝｸﾘｰﾄの劣化防止・予防保全が図れる。
②シラン系表面含浸材(3回塗り)
③ｺﾝｸﾘｰﾄ構造物全般に適用可能。</t>
  </si>
  <si>
    <t>ｺﾝｸﾘｰﾄ構造物の外観を損ねることなく、躯体表面に一回塗布するだけで水分・二酸化炭素・塩化物イオンなどの劣化因子の浸透を抑制し、ｺﾝｸﾘｰﾄ構造物の劣化を抑制します。</t>
  </si>
  <si>
    <t>塗布完了後の養生時間が、48時間必要(従来は8時間)。</t>
  </si>
  <si>
    <t>①下地処理工
②飛散防止養生
③ニュースパンガードの撹拌
④ニュースパンガードの含浸
⑤養生</t>
  </si>
  <si>
    <t>従来技術の含浸塗布回数３回に対し、１回の塗布回数。
施工後、塗布面が直接雨等にさらされないように４８時間(従来技術８時間)の養生が必要。</t>
  </si>
  <si>
    <t>①気温０℃以上、躯体表面含水率8%以下での作業が必要。
②資材ｽﾍﾟｰｽとして0.5X0.5=0.25　m2/100m2が必要。
③制限なし。
④特に無し。</t>
  </si>
  <si>
    <t>従来技術に同じ</t>
  </si>
  <si>
    <t>歩掛は自社歩掛</t>
  </si>
  <si>
    <t>（一社）日本建設機械化協会発行　「橋梁架設工事の積算　平成26年度版」　炭素繊維接着工歩掛 下地処理工　ﾌﾟﾗｲﾏｰ工</t>
  </si>
  <si>
    <t>鳥取河川国道事務所：大路川橋外補修工事：4706m2</t>
  </si>
  <si>
    <t>ネクスコ西日本中国支社：山口管内構造物補修工事：1840m2</t>
  </si>
  <si>
    <t>カタログ、施工実績一覧表、製品説明書、テクニカルデータ</t>
  </si>
  <si>
    <t>添加量管理と練混ぜ時間管理および養生方法を怠ると膨張効果が正常に発揮できないなど、不具合が発生する場合がある。</t>
  </si>
  <si>
    <t>ネットを設置するための工程が1つ増える。</t>
  </si>
  <si>
    <t>クラックセイバーを塗布した面に他の材料を塗布または施工する場合は相性の確認をする必要がある。</t>
  </si>
  <si>
    <t>棒形スキャナ</t>
  </si>
  <si>
    <t>小径孔を利用したコンクリート構造物の内部診断技術</t>
  </si>
  <si>
    <t>直径100mmコアによる調査法</t>
  </si>
  <si>
    <t>①コンクリート内部調査の精度向上を目的とし開発された。小径孔で調査できるため、施工性の向上また取得情報の精度が高くなった。調査対象物への影響も極めて小さくなった。
②従来はφ１００ｍｍのコア削孔によって行われていた。
③コンクリート構造物であれば全てのものに対応可能である。</t>
  </si>
  <si>
    <t>①小径孔のため鉄筋を切断する可能性が少ない
②小径孔のため配筋が過密な構造物でも調査が可能
③小径孔のため調査箇所を増やすことが可能
④小径孔めため補修部が弱点になる可能性が低い
⑤小径孔のため補修が容易
⑥孔壁面を直接調査するため、正確に測定が可能</t>
  </si>
  <si>
    <t>①機材は防水対応となっていないため注意が必要
②コンクリートの強度評価は出来ない</t>
  </si>
  <si>
    <t>①調査位置決定（鉄筋探査によって鉄筋位置を避ける）
②約φ２５の小径孔の削孔（コアカッター／ドリル）
③内部洗浄及び乾燥
④本機器で調査実施
⑤画像評価（オルソ画像でデジタル情報）</t>
  </si>
  <si>
    <t>①調査位置の決定は同手法で実施
②φ１００のコアカッターで削孔
③抜いたコアを用いて調査を行う（スケッチ、中性化評価、ひび割れなど）</t>
  </si>
  <si>
    <t>①防水機能を有してないため降雨状況での実施は不可
②作業スペースは従来型と変わらない（２㎡程度）
③技術提供可能地域に制限なし
④関係法令の制限は無い</t>
  </si>
  <si>
    <t>適用条件は従来工法と同程度</t>
  </si>
  <si>
    <t>１調査（１０孔当たりで比較）
平成24年1月（福岡県単価採用）／NETIS
・本技術（636871円）：従来型（976987円）</t>
  </si>
  <si>
    <t>特願２００２－２６３１５２</t>
  </si>
  <si>
    <t>伊藤幸広
伊藤寿一</t>
  </si>
  <si>
    <t>今後の課題または開発要素として、①防水機能の検討、②大深度対応の検討、③大口径対応への検討などがある。</t>
  </si>
  <si>
    <t>県内該当無し</t>
  </si>
  <si>
    <t>木山川橋の橋厚床板調査</t>
  </si>
  <si>
    <t>こども家庭総合センタービル柱部調査</t>
  </si>
  <si>
    <t>「添付資料一覧表を参照」 
カタログ／技術資料／論文／積算資料／コンクリート診断士講習テキスト（抜粋）／日経コンストラクション掲載記事／広島県産業創生補助金（平成20年度）採択</t>
  </si>
  <si>
    <t>①ケーブルの張力を測定する技術で、これまでに測定ができなかった自由長部での測定が可能となった。②従来はロードセル等の圧縮型センサーによって、端部での張力のみ測定されていた。③PC鋼材を用いた構造物全般に適応が可能で、特に橋梁やグラウンドアンカーやＰＣ構造物など、ケーブル張力により構造物の耐久性が評価される場合に有効である。また、条件によって既設ケーブルの張力計測の可能</t>
  </si>
  <si>
    <t>①ケーブル自由長部に設置し、直接応力を測定する
②被覆（シース）の上からも測定が可能
③構造物に貼り付けたり、固定したりしない
④応力伝達系にセンサーを設置しない
⑤取り扱いが容易
⑥現場条件によっては既設構造物にも適応可能</t>
  </si>
  <si>
    <t>①防水機能を有してないため水中での使用は避ける
　また、周辺環境に磁界変動の大きい場所は避ける
②動的測定は不可能。また事前に磁気特性（キャリブレーション）が把握出来ない鋼材は測定出来ない
③日本国内
④関係法令の制限は無い</t>
  </si>
  <si>
    <t>１調査（橋梁横締めケーブル1本当たりで比較）
・本技術（384,800円）：従来型（428,800円）</t>
  </si>
  <si>
    <t>第3942463</t>
  </si>
  <si>
    <t>特願2002-71012</t>
  </si>
  <si>
    <t>(株)計測リサーチコンサルタント
前田建設工業（株)</t>
  </si>
  <si>
    <t>両社（50%）</t>
  </si>
  <si>
    <t>コンクリート用超音波探知装置</t>
  </si>
  <si>
    <t>超音波を用いた巨視的コンクリート内部探知装置</t>
  </si>
  <si>
    <t>1993</t>
  </si>
  <si>
    <t>2003.04.14</t>
  </si>
  <si>
    <t>近接目視点検、コア採取などの破壊検査</t>
  </si>
  <si>
    <t>2（１）</t>
  </si>
  <si>
    <t>アイレック技建㈱</t>
  </si>
  <si>
    <t>エスパー探査協会</t>
  </si>
  <si>
    <t>斉賀章</t>
  </si>
  <si>
    <t>　　　　　　3-12-11　NTT宇品神田ビル</t>
  </si>
  <si>
    <t>082-253-8109</t>
  </si>
  <si>
    <t>082-505-0080</t>
  </si>
  <si>
    <t>NTT　インフラネット㈱</t>
  </si>
  <si>
    <t>中国支店　事業開発部</t>
  </si>
  <si>
    <t>石倉泰宏</t>
  </si>
  <si>
    <t>082-554-1188</t>
  </si>
  <si>
    <t>082-250-0241　</t>
  </si>
  <si>
    <t>コンクリート構造物のクラック深さや版厚の探査に、一部で、超音波を用いた手法も試されているが、コンクリート自体の材質が不均一（鉄筋、骨材、気泡など）のため散乱波の影響を受け、適用範囲が極めて限定されていた。本技術は、散乱波の影響を除去し、版厚及びクラック深さ2.4mまでの探知を可能とした技術である。</t>
  </si>
  <si>
    <t xml:space="preserve">コンクリート構造物のクラック深さや版厚の探査に、一部で、超音波を用いた手法も試されているが、コンクリート自体の材質が不均一（鉄筋、骨材、気泡など）のため散乱波の影響を受け、適用範囲が限定されていた。本技術は、散乱波の影響を除去し、版厚及びクラック深さ2.4mまでの探知を可能とした技術である。
</t>
  </si>
  <si>
    <t>探触子から超音波をコンクリート内部へ伝播させるため、コンクリート表面はある程度平滑である必要がある。表面に凹凸がある場合、研磨を行う必要がある。</t>
  </si>
  <si>
    <t xml:space="preserve">(1)コンクリート表面研磨(表面凹凸が顕著な場合)
(2)超音波探触子およびコンクリート表面に接触媒質を塗布する（※接触媒質は、ゼリー状の物質）
(3)超音波探触子を測定箇所に設置する(押し当てる)
(4)超音波伝播音速の測定
(5)周波数フィルター処理などを用いた解析を行う。
</t>
  </si>
  <si>
    <t xml:space="preserve">従来技術では、散乱波の影響を受けるため、コンクリート表面が極めて良好な状態であるか、鉄筋メッシュ間隔が広いもの(クラック深さ計測では、鉄筋間隔がクラック深さの2倍以上必要)に適用範囲が限られていた。また、版厚及びびクラック深さの探知限界が50cm程度であった。
</t>
  </si>
  <si>
    <t>本技術は、コンクリート製構造物の新規建設時および維持管理場面において適用が可能である。新規建設時においては、型枠脱形後や竣工検査等において、出来型寸法確認や、施工不良等によるひび・ジャンカ・内部空洞等の確認に適用できる。維持管理場面においては、構造物の寸法・構造確認や、ひび割れ進展等の劣化診断等に適用できる。</t>
  </si>
  <si>
    <t xml:space="preserve">散乱波を最小限とするために以下の改善を行った。
(1)探触子の改良による電気的雑音の低減
(2)超広帯域超音波を利用し、探査感度を向上
(3)20000回以上の加算平均により散乱ノイズを排除
(4)最適周波数選択機能によりノイズを最小化
以上により探知可能厚さ2.4mを可能とした。
</t>
  </si>
  <si>
    <t xml:space="preserve">NETIS暫定の歩掛および協会歩掛がある。ただし、劣化したコンクリート、鉄筋間隔10cm以下の構造物など難易度の高いものは個別見積
</t>
  </si>
  <si>
    <t>ソニックエスパー計測　標準積算資料（エスパー探査協会）</t>
  </si>
  <si>
    <t>ソニックエスパー計測　作業マニュアル
（エスパー探査協会）</t>
  </si>
  <si>
    <t>・測定時間の短縮化による計測の効率化、コストダウン　
・探触子保持治具などの開発による省力化
・接触媒質の省略による効率化</t>
  </si>
  <si>
    <t>15</t>
  </si>
  <si>
    <t>広島市基町ﾊﾟｰｷﾝｸﾞﾎﾞｯｸｽカルバート　躯体圧縮強度計測</t>
  </si>
  <si>
    <t>99</t>
  </si>
  <si>
    <t>電気通信用トンネルの圧縮強度計測、ひびわれ深さ計測</t>
  </si>
  <si>
    <t>①NETIS登録内容　②ソニックエスパーについて　③調査事例集　④調査工事実績表　
⑤カタログ　　⑥ソニックエスパー計測　作業マニュアル　
⑦ソニックエスパー計測　標準積算資料　</t>
  </si>
  <si>
    <t>トースイＣＯＮ充填工法</t>
  </si>
  <si>
    <t>護岸、河川護岸、水路等の石積み目地及び亀裂等からトースイＣＯＮを圧送充填し石積護岸の安定を保つ</t>
  </si>
  <si>
    <t>ＣＧ-140010-Ａ</t>
  </si>
  <si>
    <t>張コンクリート（もたれ式擁壁）Co厚0.3ｍ</t>
  </si>
  <si>
    <t>-68.65</t>
  </si>
  <si>
    <t>株式会社ＥＳＰ</t>
  </si>
  <si>
    <t>増井　泰治</t>
  </si>
  <si>
    <t>広島市佐伯区五月が丘5丁目3-13</t>
  </si>
  <si>
    <t>082-942-3357</t>
  </si>
  <si>
    <t>082-942-3358</t>
  </si>
  <si>
    <t>esp.com-masui@khe.biglobe.ne.jp</t>
  </si>
  <si>
    <t>① 　老朽化した空石積等の目地及び亀裂等の隙間から背面の空洞部分に圧送ホース
　　 を利用し施工性に優れたトースイＣＯＮを充填し崩壊を抑制する技術。
②　 従来工法は既設石積の前面にもたれ式擁壁を設置し一体化する。
③-1 当該技術は既設の老朽化した空石積の維持・補修。
③-2 部分的に維持・補修が必要な石積み、小規模の石積みの維持・補修に適用。</t>
  </si>
  <si>
    <t>・透水コンクリートにより、吸出防止効果を発揮。
・既設石積みを残すので、景観の維持が可能。
・使用機材が軽量・小型の為、施工ヤードが狭く済み、狭小箇所
　の施工及び資機材の搬入が容易な為交通規制等の制約が減少。
・既存石積み等の小規模補修が可能です。
・工事期間の短縮が可能（31.43%短縮）。</t>
  </si>
  <si>
    <t xml:space="preserve">・圧送距離に限界（100ｍ程度）がある。
・透水性を保つため、圧縮強度がおとる。
</t>
  </si>
  <si>
    <t>1.施工箇所の草・ゴミ等を除去し、高圧洗浄機で清掃する。
2.プラント設置後、攪拌ミキサーへ配合表に従い資材を投入し十分に攪拌を行う。
3.吐出量確認後、エアー圧送によりトースイＣＯＮを目地の奥から充填を行う。
4.充填されたトースイＣＯＮの表面をコテ等を使用し仕上げる。</t>
  </si>
  <si>
    <t>1.型枠設置
2.コンクリート打設
3.養生
4.型枠脱型</t>
  </si>
  <si>
    <t>①自然現象・雨天時の施工は避ける。
　　　　　・気温5℃以下35℃以上での施工は避ける。
②現場条件・プラント設置ヤードは2m×6m程度で可能。
　　　　　・ホッパー性能：高低差5m前後,圧送距離100m程度。
③技術提供可能地域・制限なし。
④関係法令等・特になし。</t>
  </si>
  <si>
    <t>同程度</t>
  </si>
  <si>
    <t>国土交通省土木工事標準積算（平成25年）擁壁工</t>
  </si>
  <si>
    <t>ＰＡ5522614号</t>
  </si>
  <si>
    <t>特願2013-244645</t>
  </si>
  <si>
    <t>自社管理基準(（県）土木施工管理基準（吹付工）を準用。加えて現地において水分量等の配合確認を行う。）</t>
  </si>
  <si>
    <t>・施工範囲の拡大及び品質
・耐久性の向上（圧縮強度現行15N以上、20N目標）</t>
  </si>
  <si>
    <t>橋本川護岸補修工事</t>
  </si>
  <si>
    <t>石積補修工事</t>
  </si>
  <si>
    <t>・添付資料-1.工程根拠・比較表　　　　　   　　　 ・添付資料-5.プラントヤード設置図
・添付資料-2.圧縮強度、透水試験データ　　　　　　・添付資料-6.品質管理資料
・添付資料-3.トースイＣＯＮ充填工カタログ　　　　・添付資料-7.県）土木工事施工管理基準
・添付資料-4.建設工事に伴う騒音振動対策技術指針　・添付資料-8.特許証写し</t>
  </si>
  <si>
    <t>構造物点検用カメラ「ＤＳカメラ」システム</t>
  </si>
  <si>
    <t>カメラ付き伸縮自在棒の人力操作による点検調査</t>
  </si>
  <si>
    <t>2008</t>
  </si>
  <si>
    <t>西日本高速道路エンジニアリング中国株式会社　三政物産株式会社</t>
  </si>
  <si>
    <t>西日本高速道路エンジニアリング中国株式会社</t>
  </si>
  <si>
    <t>販売事業部製品販売課</t>
  </si>
  <si>
    <t>永見　哲成</t>
  </si>
  <si>
    <t>広島市西区西観音町2-1　</t>
  </si>
  <si>
    <t>082-532-1436</t>
  </si>
  <si>
    <t>082-532-8054</t>
  </si>
  <si>
    <t>hanbai@w-e-chugoku.co.jp</t>
  </si>
  <si>
    <t>橋梁やトンネル等の土木構造物及び道路付属施設の劣化損傷の点検調査において、従来は高所作業車、橋梁点検車等を使用していたが、近接目視の困難な箇所を出来るだけ簡単に調査することを目的に、伸縮自在な垂直棒と水平アーム３.５ｍを人力で操作してデジタルビデオカメラ（以下ＤＳカメラという）で撮影した画像を解析する。</t>
  </si>
  <si>
    <t>・人力のみで作業を行い従来の点検に比べ工程が短縮できる。
・大型機械や仮設備が無いため経済的。
・使用機械が小規模で人力操作で交通規制等が必要としない。
・暗所や狭隘部の調査が可能で、点検範囲が拡大される。</t>
  </si>
  <si>
    <t>・ＤＳカメラが届く範囲（水平アーム長３.５ｍ、高低差５.５ｍ程度）しか使用できない。
・障害物でＤＳカメラが使用できない場所では点検ができない。</t>
  </si>
  <si>
    <t>・近接の駐車場所から「ＤＳカメラ機材一式」を調査場所まで人力で搬入。
・伸縮自在棒と水平アームを組立て、先端にビデオカメラを装着し、コントロールボックス（モニター等）とカメラを接続。
・モニター操作員の指示でＤＳカメラで画像を撮影。</t>
  </si>
  <si>
    <t>・簡易な機材で人力で点検するため交通規制が必要無い。
・点検個所にアームを伸ばすだけで、近接目視や直接撮影等を行うことができる。</t>
  </si>
  <si>
    <t>①　・撮影に影響が出るような大雨や降雪時、風速が１０ｍ/ｓを超えるような強風時は適用できない。
　・撮影時の気温は-２０℃～＋５０℃（カメラ機能）
②人力による作業・撮影操作に支障のない作業環境が必要
③技術提供地域については制限なし
④路上作業の場合は、道路使用許可の手続き。</t>
  </si>
  <si>
    <t>①同等。
②路上作業空間０．７ｍ程度あれば点検車や足場等を使用せずに調査ができる。
③同等
④同等</t>
  </si>
  <si>
    <t xml:space="preserve">国交省の「橋梁定期点検業務積算基準」によるが、「橋梁点検」部分は自社見積り
</t>
  </si>
  <si>
    <t xml:space="preserve">自社見積り　（国交省の「橋梁定期点検業務積算基準」によるが、「橋梁点検」部分は自社見積り）
</t>
  </si>
  <si>
    <t>取扱説明書</t>
  </si>
  <si>
    <t>特になし</t>
  </si>
  <si>
    <t>岡山・津山橋梁点検業務　</t>
  </si>
  <si>
    <t>岡山市橋梁点検業務　</t>
  </si>
  <si>
    <t>添付資料-1　パンフレット（ＤＳカメラ）　　添付資料-２　施工写真　　添付資料-３　施工写真（暗所・狭隘部）　　添付資料-４　成果写真　　添付資料-５　積算単価表　　添付資料-６　取扱説明書　　添付資料-７　施工実績一覧表</t>
  </si>
  <si>
    <t>ＩＲＩを取入れた道路管理画像システム</t>
  </si>
  <si>
    <t>道路画像にＩＲＩを取入れ路面性状を可視化した道路管理画像システム</t>
  </si>
  <si>
    <t>ＣＧ－１０００２３－Ａ</t>
  </si>
  <si>
    <t>調査設計部調査設計第三課</t>
  </si>
  <si>
    <t>奥谷　敏雄</t>
  </si>
  <si>
    <t>082-532-1411</t>
  </si>
  <si>
    <t>082-532-8058</t>
  </si>
  <si>
    <t>t-okutani@w-e-chyugoku.co.jp</t>
  </si>
  <si>
    <t>営業部契約課</t>
  </si>
  <si>
    <t>本徳　弘行</t>
  </si>
  <si>
    <t>路面の段差や平坦性の不良個所を路面性状測定装置（以下「縦断プロファイラ」）を使用し国際ラフネス指数（以下「ＩＲＩ」）を算定し、連続した道路静止画像と一体化して、路面の平坦性不良個所の抽出、および損傷要因を推定し、路面の維持修繕計画策定、舗装工事の出来形管理、日常管理用のデータベースの構築を支援するシステム。</t>
  </si>
  <si>
    <t>・測定作業は停止から高速走行（０～８０ｋｍ/ｈｒ）まで可能で低コストで作業効率が向上する。
・交通規制が不要で作業員の路上作業が無い。
・道路管理画像と測定データの組み合わせで乗り心地画像を用いた道路管理がリアルタイムに提供できる。
・補修計画の策定、管理台帳の補完等日常管理のデータ活用</t>
  </si>
  <si>
    <t>・測定車が通行できる空間（幅２.７５ｍ、高さ２.５ｍ程度）が必要</t>
  </si>
  <si>
    <t>・測定車の左側後輪ホイールに取付けた、縦断プロファイラ「中ローラー（後輪兼用）と前後２個のローラーのタンデム配置」から２０ｍｍ移動ごとに各ローラ―の挙動を連結角として測定し、間隔２５０ｍｍ以下の縦断プロファイルを作成する。
・走行中に、運転者の目線でＧＰＳ情報とＫＰ情報を付加した連続静止画像を撮影する。</t>
  </si>
  <si>
    <t xml:space="preserve">・測定車による測定で交通規制が必要無い。
・測定作業は高速走行による測定が可能で測定速度が速く、連続測定が可能。
・連続静止画像の撮影が同時にできる。
</t>
  </si>
  <si>
    <t>①路面測定は雨雪、排水性舗装も測定が可能
②測定車が通行できる空間（幅員２.７５ｍ、高さ２.５ｍ程度）が必要
③技術提供地域については、制限なし
④特になし</t>
  </si>
  <si>
    <t>①同等
②交通規制が可能な時間帯及び測定日の設定が必要ない。
③同等
④同等</t>
  </si>
  <si>
    <t>作業実績による自社見積り</t>
  </si>
  <si>
    <t>特許第５１７３５６８号</t>
  </si>
  <si>
    <t>特願２００８-１２２３５６</t>
  </si>
  <si>
    <t>福原　敏彦
佐藤　壽芳
亀山　修一
西日本高速道路エンジニアリング中国㈱　　</t>
  </si>
  <si>
    <t>各自１/４</t>
  </si>
  <si>
    <t>自社見積り</t>
  </si>
  <si>
    <t>距離測定精度：光学測量機にによる距離の測定値に対し、±０．５％以内　平たん性測定精度：縦断プロフィルメータによる標準偏差の測定値に対し±３０％以内</t>
  </si>
  <si>
    <t>一般国道191号外舗装道補修事業に伴う路面性状調査業務委託</t>
  </si>
  <si>
    <t>庄原市管内市道路面性状調査業務委託</t>
  </si>
  <si>
    <t>添付資料-１　パンフレット【ＩＲＩプロファイラー（接触型）を用いた道路管理画像システム】　
添付資料-２　パンフレット【道路管理画像データサービス】　添付資料-３(性能確認証書)　
添付資料-４(成果品の性能評価図)　添付資料-５(積算単価表)　添付資料-６（施工実績一覧表）</t>
  </si>
  <si>
    <t>厚膜柔軟系ポリウレタン／ウレア樹脂塗料を塗るだけで剥落防止効果を発揮</t>
    <rPh sb="0" eb="1">
      <t>アツ</t>
    </rPh>
    <rPh sb="1" eb="2">
      <t>マク</t>
    </rPh>
    <rPh sb="2" eb="4">
      <t>ジュウナン</t>
    </rPh>
    <rPh sb="4" eb="5">
      <t>ケイ</t>
    </rPh>
    <rPh sb="15" eb="17">
      <t>ジュシ</t>
    </rPh>
    <rPh sb="17" eb="19">
      <t>トリョウ</t>
    </rPh>
    <rPh sb="20" eb="21">
      <t>ヌ</t>
    </rPh>
    <rPh sb="25" eb="27">
      <t>ハクラク</t>
    </rPh>
    <rPh sb="27" eb="29">
      <t>ボウシ</t>
    </rPh>
    <rPh sb="29" eb="31">
      <t>コウカ</t>
    </rPh>
    <rPh sb="32" eb="34">
      <t>ハッキ</t>
    </rPh>
    <phoneticPr fontId="5"/>
  </si>
  <si>
    <t>―</t>
    <phoneticPr fontId="5"/>
  </si>
  <si>
    <t>●</t>
    <phoneticPr fontId="5"/>
  </si>
  <si>
    <t>―</t>
    <phoneticPr fontId="5"/>
  </si>
  <si>
    <t>高濃度改質アスファルト乳剤（タクミゾール）とプレコート骨材（ロメンチップ）を高精度に敷きならし既設舗装と表層の間に応力緩和層を形成することでリフレクションクラックの発生を抑制</t>
    <rPh sb="0" eb="3">
      <t>コウノウド</t>
    </rPh>
    <rPh sb="3" eb="5">
      <t>カイシツ</t>
    </rPh>
    <rPh sb="11" eb="13">
      <t>ニュウザイ</t>
    </rPh>
    <rPh sb="27" eb="29">
      <t>コツザイ</t>
    </rPh>
    <rPh sb="38" eb="41">
      <t>コウセイド</t>
    </rPh>
    <rPh sb="42" eb="43">
      <t>シ</t>
    </rPh>
    <rPh sb="47" eb="49">
      <t>キセツ</t>
    </rPh>
    <rPh sb="49" eb="51">
      <t>ホソウ</t>
    </rPh>
    <rPh sb="52" eb="54">
      <t>ヒョウソウ</t>
    </rPh>
    <rPh sb="55" eb="56">
      <t>アイダ</t>
    </rPh>
    <rPh sb="57" eb="59">
      <t>オウリョク</t>
    </rPh>
    <rPh sb="59" eb="61">
      <t>カンワ</t>
    </rPh>
    <rPh sb="61" eb="62">
      <t>ソウ</t>
    </rPh>
    <rPh sb="63" eb="65">
      <t>ケイセイ</t>
    </rPh>
    <rPh sb="82" eb="84">
      <t>ハッセイ</t>
    </rPh>
    <rPh sb="85" eb="87">
      <t>ヨクセイ</t>
    </rPh>
    <phoneticPr fontId="5"/>
  </si>
  <si>
    <t>ダイナミックレジン　タフレジンＭＥ－Ａ　工法</t>
  </si>
  <si>
    <t>コンクリート片剥落防止性能及びコンクリート塗装材としての性能を持つ手塗りタイプのウレアウレタン樹脂工法</t>
  </si>
  <si>
    <t>2011.01.26</t>
  </si>
  <si>
    <t>ビニロン繊維シートを用いたコンクリート片剥落防止工法</t>
  </si>
  <si>
    <t>アイカ工業株式会社</t>
  </si>
  <si>
    <t>化成品カンパニー技術部建設樹脂ｸﾞﾙｰﾌﾟ</t>
  </si>
  <si>
    <t>倉持　明</t>
  </si>
  <si>
    <t>福島県岩瀬郡鏡石町深内町46番26</t>
  </si>
  <si>
    <t>0248-62-1282</t>
  </si>
  <si>
    <t>0248-62-1299</t>
  </si>
  <si>
    <t>広島支店</t>
  </si>
  <si>
    <t>鈴木　誠司</t>
  </si>
  <si>
    <t>広島県広島市南区霞２－９－１０</t>
  </si>
  <si>
    <t>082-254-1311</t>
  </si>
  <si>
    <t>082-255-8817</t>
  </si>
  <si>
    <t>kouichi.suzuki@aica.co.jp</t>
  </si>
  <si>
    <t>①新工法は、緻密で結合力が高く硬化性の速いウレア結合と伸縮性に優れるウレタン結合を併せ持つことで強くて伸びる塗膜物性を有するウレアウレタン樹脂塗膜により、従来工法の連続繊維シートを必要とせずに橋梁等のコンクリート構造物に関する剥落を防止する技術。　　　　　　　　　　　　　　　②従来工法は、エポキシ樹脂と繊維シートにより形成された補強層による剝落を防止する技術。　　　　　　　　　　　　　　　　　　　　　　　　　　　　　　　　　　　　　　　　　　　　　　　　　　　　　　　③新工法は、コンクリート構造物の剥落防止工事及び構造物の表面保護塗装工事。</t>
  </si>
  <si>
    <t>連続繊維シートを必要としないウレアウレタン樹脂を用いることによりシート貼り工程を削減でき工程短縮となった。また、連続繊維シートを必要としないため出隅、入り隅など連続繊維シートの貼り付けが難しい部位での施工が容易になった。</t>
  </si>
  <si>
    <t>従来技術に比べ施工費が高くなった。</t>
  </si>
  <si>
    <t>①素地調整
②プライマー
③補強層ー１
④補強層ー２
⑤仕上げ</t>
  </si>
  <si>
    <t>①プライマー
②接着剤塗布（下塗り）
③連像繊維シート貼り付け
④接着剤塗布（上塗り）
⑤仕上げ－１
⑥仕上げー２</t>
  </si>
  <si>
    <t>①気温５～３５℃、湿度８５％以下で結露がないこと
②直接・間接に限らず施工時に雨・雪がかからないこと
③全国の国土交通省管轄の道路及び県道、市道に提供可能
④消防法、労働安全衛生法、ＰＲＴR法、船舶安全法、労働基準局通達等</t>
  </si>
  <si>
    <t>同等</t>
  </si>
  <si>
    <t>平成２２年度公共工事設計労務単価費（基準額）の東京都における費用を引用し自社歩掛りを作成</t>
  </si>
  <si>
    <t>自社歩掛り表</t>
  </si>
  <si>
    <t>標準施工仕様書：自社管理基準
（NEXCO表面保護工、首都工剥落工）</t>
  </si>
  <si>
    <t>今後改善すべき課題：工程及び工期の削減　　　　　　　　　　　　　　　　　　　　　　　　今後の開発計画：補強層１回の塗布で十分な剥落防止性能を持たせた、より低コストな工法の提案</t>
  </si>
  <si>
    <t>H22ｼｰｻｲﾄﾞﾗｲﾝ橋梁補修（その2）工事（国道交通省）郡司分高架橋補修工事（国土交通省）H24熊見橋補修工事（広島県三次市発注）</t>
  </si>
  <si>
    <t>神戸電鉄（藍那誇線橋梁）補修工事</t>
  </si>
  <si>
    <t>QS-980057-V</t>
    <phoneticPr fontId="5"/>
  </si>
  <si>
    <t>CG-110006-A</t>
    <phoneticPr fontId="5"/>
  </si>
  <si>
    <t>KK-040054-V</t>
    <phoneticPr fontId="5"/>
  </si>
  <si>
    <t>TH-100027-V</t>
    <phoneticPr fontId="5"/>
  </si>
  <si>
    <t>最大粒径5mmの骨材と粘着性の強い特殊改質アスファルトを使用したポーラスタイプの常温混合材</t>
    <rPh sb="0" eb="2">
      <t>サイダイ</t>
    </rPh>
    <rPh sb="2" eb="4">
      <t>リュウケイ</t>
    </rPh>
    <rPh sb="8" eb="10">
      <t>コツザイ</t>
    </rPh>
    <rPh sb="11" eb="14">
      <t>ネンチャクセイ</t>
    </rPh>
    <rPh sb="15" eb="16">
      <t>ツヨ</t>
    </rPh>
    <rPh sb="17" eb="19">
      <t>トクシュ</t>
    </rPh>
    <rPh sb="19" eb="21">
      <t>カイシツ</t>
    </rPh>
    <rPh sb="28" eb="30">
      <t>シヨウ</t>
    </rPh>
    <rPh sb="40" eb="42">
      <t>ジョウオン</t>
    </rPh>
    <rPh sb="42" eb="44">
      <t>コンゴウ</t>
    </rPh>
    <rPh sb="44" eb="45">
      <t>ザイ</t>
    </rPh>
    <phoneticPr fontId="5"/>
  </si>
  <si>
    <t>従来のポリマー改質アスファルトⅡ型よりも耐流動性に優れた重荷重用特殊改質アスファルトを新たに開発</t>
    <rPh sb="0" eb="2">
      <t>ジュウライ</t>
    </rPh>
    <rPh sb="7" eb="9">
      <t>カイシツ</t>
    </rPh>
    <rPh sb="16" eb="17">
      <t>ガタ</t>
    </rPh>
    <rPh sb="20" eb="21">
      <t>タイ</t>
    </rPh>
    <rPh sb="21" eb="24">
      <t>リュウドウセイ</t>
    </rPh>
    <rPh sb="25" eb="26">
      <t>スグ</t>
    </rPh>
    <rPh sb="28" eb="29">
      <t>ジュウ</t>
    </rPh>
    <rPh sb="29" eb="31">
      <t>カジュウ</t>
    </rPh>
    <rPh sb="31" eb="32">
      <t>ヨウ</t>
    </rPh>
    <rPh sb="32" eb="34">
      <t>トクシュ</t>
    </rPh>
    <rPh sb="34" eb="36">
      <t>カイシツ</t>
    </rPh>
    <rPh sb="43" eb="44">
      <t>アラ</t>
    </rPh>
    <rPh sb="46" eb="48">
      <t>カイハツ</t>
    </rPh>
    <phoneticPr fontId="5"/>
  </si>
  <si>
    <t>従来のシール材よりも割れ抵抗性、剥がれ抵抗性を高めたアスファルト系の加熱注入型シール材</t>
    <rPh sb="0" eb="2">
      <t>ジュウライ</t>
    </rPh>
    <rPh sb="6" eb="7">
      <t>ザイ</t>
    </rPh>
    <rPh sb="10" eb="11">
      <t>ワ</t>
    </rPh>
    <rPh sb="12" eb="15">
      <t>テイコウセイ</t>
    </rPh>
    <rPh sb="16" eb="17">
      <t>ハ</t>
    </rPh>
    <rPh sb="19" eb="22">
      <t>テイコウセイ</t>
    </rPh>
    <rPh sb="23" eb="24">
      <t>タカ</t>
    </rPh>
    <rPh sb="32" eb="33">
      <t>ケイ</t>
    </rPh>
    <rPh sb="34" eb="36">
      <t>カネツ</t>
    </rPh>
    <rPh sb="36" eb="38">
      <t>チュウニュウ</t>
    </rPh>
    <rPh sb="38" eb="39">
      <t>ガタ</t>
    </rPh>
    <rPh sb="42" eb="43">
      <t>ザイ</t>
    </rPh>
    <phoneticPr fontId="5"/>
  </si>
  <si>
    <t>ひび割れの発生する恐れのある場所へ、集中的に配置することで、ひび割れ低減が図れる。</t>
    <rPh sb="2" eb="3">
      <t>ワ</t>
    </rPh>
    <rPh sb="5" eb="7">
      <t>ハッセイ</t>
    </rPh>
    <rPh sb="9" eb="10">
      <t>オソ</t>
    </rPh>
    <rPh sb="14" eb="16">
      <t>バショ</t>
    </rPh>
    <rPh sb="18" eb="21">
      <t>シュウチュウテキ</t>
    </rPh>
    <rPh sb="22" eb="24">
      <t>ハイチ</t>
    </rPh>
    <rPh sb="32" eb="33">
      <t>ワ</t>
    </rPh>
    <rPh sb="34" eb="36">
      <t>テイゲン</t>
    </rPh>
    <rPh sb="37" eb="38">
      <t>ハカ</t>
    </rPh>
    <phoneticPr fontId="5"/>
  </si>
  <si>
    <t>硬化後のコンクリートに塗布するだけで簡単に収集低減効果と養生効果を得ることができる。</t>
    <rPh sb="0" eb="2">
      <t>コウカ</t>
    </rPh>
    <rPh sb="2" eb="3">
      <t>ゴ</t>
    </rPh>
    <rPh sb="11" eb="13">
      <t>トフ</t>
    </rPh>
    <rPh sb="18" eb="20">
      <t>カンタン</t>
    </rPh>
    <rPh sb="21" eb="23">
      <t>シュウシュウ</t>
    </rPh>
    <rPh sb="23" eb="25">
      <t>テイゲン</t>
    </rPh>
    <rPh sb="25" eb="27">
      <t>コウカ</t>
    </rPh>
    <rPh sb="28" eb="30">
      <t>ヨウジョウ</t>
    </rPh>
    <rPh sb="30" eb="32">
      <t>コウカ</t>
    </rPh>
    <rPh sb="33" eb="34">
      <t>エ</t>
    </rPh>
    <phoneticPr fontId="5"/>
  </si>
  <si>
    <t>約φ25の小径コアによる削孔でコンクリート構造物の内部診断が可能。</t>
    <rPh sb="0" eb="1">
      <t>ヤク</t>
    </rPh>
    <rPh sb="5" eb="7">
      <t>ショウケイ</t>
    </rPh>
    <rPh sb="12" eb="14">
      <t>サッコウ</t>
    </rPh>
    <rPh sb="21" eb="24">
      <t>コウゾウブツ</t>
    </rPh>
    <rPh sb="25" eb="27">
      <t>ナイブ</t>
    </rPh>
    <rPh sb="27" eb="29">
      <t>シンダン</t>
    </rPh>
    <rPh sb="30" eb="32">
      <t>カノウ</t>
    </rPh>
    <phoneticPr fontId="5"/>
  </si>
  <si>
    <t>透水コンクリートを充填することにより、吸出防止効果を発揮することで、既設石積護岸の補修が可能</t>
    <rPh sb="0" eb="2">
      <t>トウスイ</t>
    </rPh>
    <rPh sb="9" eb="11">
      <t>ジュウテン</t>
    </rPh>
    <rPh sb="19" eb="20">
      <t>キュウ</t>
    </rPh>
    <rPh sb="20" eb="21">
      <t>シュツ</t>
    </rPh>
    <rPh sb="21" eb="23">
      <t>ボウシ</t>
    </rPh>
    <rPh sb="23" eb="25">
      <t>コウカ</t>
    </rPh>
    <rPh sb="26" eb="28">
      <t>ハッキ</t>
    </rPh>
    <rPh sb="34" eb="36">
      <t>キセツ</t>
    </rPh>
    <rPh sb="36" eb="38">
      <t>イシズミ</t>
    </rPh>
    <rPh sb="38" eb="40">
      <t>ゴガン</t>
    </rPh>
    <rPh sb="41" eb="43">
      <t>ホシュウ</t>
    </rPh>
    <rPh sb="44" eb="46">
      <t>カノウ</t>
    </rPh>
    <phoneticPr fontId="5"/>
  </si>
  <si>
    <t>斜角門型カルバートを工場製作することで、現場打ち型枠、配筋、コンクリート管理等が、管理項目が不要となる</t>
    <rPh sb="0" eb="2">
      <t>シャカク</t>
    </rPh>
    <rPh sb="2" eb="4">
      <t>モンガタ</t>
    </rPh>
    <rPh sb="10" eb="12">
      <t>コウジョウ</t>
    </rPh>
    <rPh sb="12" eb="14">
      <t>セイサク</t>
    </rPh>
    <rPh sb="20" eb="22">
      <t>ゲンバ</t>
    </rPh>
    <rPh sb="22" eb="23">
      <t>ウ</t>
    </rPh>
    <rPh sb="24" eb="26">
      <t>カタワク</t>
    </rPh>
    <rPh sb="27" eb="29">
      <t>ハイキン</t>
    </rPh>
    <rPh sb="36" eb="38">
      <t>カンリ</t>
    </rPh>
    <rPh sb="38" eb="39">
      <t>トウ</t>
    </rPh>
    <rPh sb="41" eb="43">
      <t>カンリ</t>
    </rPh>
    <rPh sb="43" eb="45">
      <t>コウモク</t>
    </rPh>
    <rPh sb="46" eb="48">
      <t>フヨウ</t>
    </rPh>
    <phoneticPr fontId="5"/>
  </si>
  <si>
    <t>既存の落石防護柵に緩衝金具付きワイヤネットを使用することで200kJまでの落石エネルギーに対応可能</t>
    <rPh sb="0" eb="2">
      <t>キゾン</t>
    </rPh>
    <rPh sb="3" eb="5">
      <t>ラクセキ</t>
    </rPh>
    <rPh sb="5" eb="7">
      <t>ボウゴ</t>
    </rPh>
    <rPh sb="7" eb="8">
      <t>サク</t>
    </rPh>
    <rPh sb="9" eb="11">
      <t>カンショウ</t>
    </rPh>
    <rPh sb="11" eb="13">
      <t>カナグ</t>
    </rPh>
    <rPh sb="13" eb="14">
      <t>ツ</t>
    </rPh>
    <rPh sb="22" eb="24">
      <t>シヨウ</t>
    </rPh>
    <rPh sb="37" eb="39">
      <t>ラクセキ</t>
    </rPh>
    <rPh sb="45" eb="47">
      <t>タイオウ</t>
    </rPh>
    <rPh sb="47" eb="49">
      <t>カノウ</t>
    </rPh>
    <phoneticPr fontId="5"/>
  </si>
  <si>
    <t>内部圧入工法、ひびわれ注入工法において、より浸透拡散するよう改良された亜硝酸リチウムを使用</t>
    <rPh sb="0" eb="2">
      <t>ナイブ</t>
    </rPh>
    <rPh sb="2" eb="3">
      <t>アツ</t>
    </rPh>
    <rPh sb="3" eb="4">
      <t>ニュウ</t>
    </rPh>
    <rPh sb="4" eb="6">
      <t>コウホウ</t>
    </rPh>
    <rPh sb="11" eb="13">
      <t>チュウニュウ</t>
    </rPh>
    <rPh sb="13" eb="15">
      <t>コウホウ</t>
    </rPh>
    <rPh sb="22" eb="24">
      <t>シントウ</t>
    </rPh>
    <rPh sb="24" eb="26">
      <t>カクサン</t>
    </rPh>
    <rPh sb="30" eb="32">
      <t>カイリョウ</t>
    </rPh>
    <rPh sb="35" eb="38">
      <t>アショウサン</t>
    </rPh>
    <rPh sb="43" eb="45">
      <t>シヨウ</t>
    </rPh>
    <phoneticPr fontId="5"/>
  </si>
  <si>
    <t>デジタルカメラを搭載した無人ヘリにより撮影した写真をオルソ画像合成を行い、ひび割れ等の損傷状況の２次元および３次元画像を作成</t>
    <rPh sb="8" eb="10">
      <t>トウサイ</t>
    </rPh>
    <rPh sb="12" eb="14">
      <t>ムジン</t>
    </rPh>
    <rPh sb="19" eb="21">
      <t>サツエイ</t>
    </rPh>
    <rPh sb="23" eb="25">
      <t>シャシン</t>
    </rPh>
    <rPh sb="29" eb="31">
      <t>ガゾウ</t>
    </rPh>
    <rPh sb="31" eb="33">
      <t>ゴウセイ</t>
    </rPh>
    <rPh sb="34" eb="35">
      <t>オコナ</t>
    </rPh>
    <rPh sb="39" eb="40">
      <t>ワ</t>
    </rPh>
    <rPh sb="41" eb="42">
      <t>トウ</t>
    </rPh>
    <rPh sb="43" eb="45">
      <t>ソンショウ</t>
    </rPh>
    <rPh sb="45" eb="47">
      <t>ジョウキョウ</t>
    </rPh>
    <rPh sb="49" eb="51">
      <t>ジゲン</t>
    </rPh>
    <rPh sb="55" eb="57">
      <t>ジゲン</t>
    </rPh>
    <rPh sb="57" eb="59">
      <t>ガゾウ</t>
    </rPh>
    <rPh sb="60" eb="62">
      <t>サクセイ</t>
    </rPh>
    <phoneticPr fontId="5"/>
  </si>
  <si>
    <t>コンクリート表面に切削した溝に埋め込んだチタングリッド陽極から外部電源により腐食した鋼材に防食電流を与え腐食を抑制</t>
    <rPh sb="6" eb="8">
      <t>ヒョウメン</t>
    </rPh>
    <rPh sb="9" eb="11">
      <t>セッサク</t>
    </rPh>
    <rPh sb="13" eb="14">
      <t>ミゾ</t>
    </rPh>
    <rPh sb="15" eb="16">
      <t>ウ</t>
    </rPh>
    <rPh sb="17" eb="18">
      <t>コ</t>
    </rPh>
    <rPh sb="27" eb="29">
      <t>ヨウキョク</t>
    </rPh>
    <rPh sb="31" eb="33">
      <t>ガイブ</t>
    </rPh>
    <rPh sb="33" eb="35">
      <t>デンゲン</t>
    </rPh>
    <rPh sb="38" eb="40">
      <t>フショク</t>
    </rPh>
    <rPh sb="42" eb="44">
      <t>コウザイ</t>
    </rPh>
    <rPh sb="45" eb="47">
      <t>ボウショク</t>
    </rPh>
    <rPh sb="47" eb="49">
      <t>デンリュウ</t>
    </rPh>
    <rPh sb="50" eb="51">
      <t>アタ</t>
    </rPh>
    <rPh sb="52" eb="54">
      <t>フショク</t>
    </rPh>
    <rPh sb="55" eb="57">
      <t>ヨクセイ</t>
    </rPh>
    <phoneticPr fontId="5"/>
  </si>
  <si>
    <t>NETIS登録（V）に加えて、他機関評価技術でもあり、実績も多いため</t>
    <rPh sb="5" eb="7">
      <t>トウロク</t>
    </rPh>
    <rPh sb="11" eb="12">
      <t>クワ</t>
    </rPh>
    <rPh sb="15" eb="18">
      <t>タキカン</t>
    </rPh>
    <rPh sb="18" eb="20">
      <t>ヒョウカ</t>
    </rPh>
    <rPh sb="20" eb="22">
      <t>ギジュツ</t>
    </rPh>
    <rPh sb="27" eb="29">
      <t>ジッセキ</t>
    </rPh>
    <rPh sb="30" eb="31">
      <t>オオ</t>
    </rPh>
    <phoneticPr fontId="5"/>
  </si>
  <si>
    <t>NETIS登録（V）技術であり、「平成22年度活用促進技術」に指定され、県内含めて実績も多いため</t>
    <rPh sb="5" eb="7">
      <t>トウロク</t>
    </rPh>
    <rPh sb="10" eb="12">
      <t>ギジュツ</t>
    </rPh>
    <rPh sb="17" eb="19">
      <t>ヘイセイ</t>
    </rPh>
    <rPh sb="21" eb="23">
      <t>ネンド</t>
    </rPh>
    <rPh sb="23" eb="25">
      <t>カツヨウ</t>
    </rPh>
    <rPh sb="25" eb="27">
      <t>ソクシン</t>
    </rPh>
    <rPh sb="27" eb="29">
      <t>ギジュツ</t>
    </rPh>
    <rPh sb="31" eb="33">
      <t>シテイ</t>
    </rPh>
    <rPh sb="36" eb="38">
      <t>ケンナイ</t>
    </rPh>
    <rPh sb="38" eb="39">
      <t>フク</t>
    </rPh>
    <rPh sb="41" eb="43">
      <t>ジッセキ</t>
    </rPh>
    <rPh sb="44" eb="45">
      <t>オオ</t>
    </rPh>
    <phoneticPr fontId="5"/>
  </si>
  <si>
    <t>PC鋼材を帯鉄筋として用いることで、拘束性が高まり耐荷力と変形性能を改善・向上</t>
    <rPh sb="2" eb="4">
      <t>コウザイ</t>
    </rPh>
    <rPh sb="5" eb="6">
      <t>オビ</t>
    </rPh>
    <rPh sb="6" eb="8">
      <t>テッキン</t>
    </rPh>
    <rPh sb="11" eb="12">
      <t>モチ</t>
    </rPh>
    <rPh sb="18" eb="21">
      <t>コウソクセイ</t>
    </rPh>
    <rPh sb="22" eb="23">
      <t>タカ</t>
    </rPh>
    <rPh sb="25" eb="26">
      <t>タイ</t>
    </rPh>
    <rPh sb="26" eb="27">
      <t>カ</t>
    </rPh>
    <rPh sb="27" eb="28">
      <t>リョク</t>
    </rPh>
    <rPh sb="29" eb="31">
      <t>ヘンケイ</t>
    </rPh>
    <rPh sb="31" eb="33">
      <t>セイノウ</t>
    </rPh>
    <rPh sb="34" eb="36">
      <t>カイゼン</t>
    </rPh>
    <rPh sb="37" eb="39">
      <t>コウジョウ</t>
    </rPh>
    <phoneticPr fontId="5"/>
  </si>
  <si>
    <t>評価内容</t>
    <rPh sb="0" eb="2">
      <t>ヒョウカ</t>
    </rPh>
    <rPh sb="2" eb="4">
      <t>ナイヨウ</t>
    </rPh>
    <phoneticPr fontId="5"/>
  </si>
  <si>
    <t>従来技術と比較し、動的安定度が高いため、重交通路線・コンテナヤード（重荷重箇所）などでもわだち掘れが生じにくく耐久性が向上する。</t>
    <rPh sb="0" eb="2">
      <t>ジュウライ</t>
    </rPh>
    <rPh sb="2" eb="4">
      <t>ギジュツ</t>
    </rPh>
    <rPh sb="5" eb="7">
      <t>ヒカク</t>
    </rPh>
    <rPh sb="9" eb="11">
      <t>ドウテキ</t>
    </rPh>
    <rPh sb="11" eb="14">
      <t>アンテイド</t>
    </rPh>
    <rPh sb="15" eb="16">
      <t>タカ</t>
    </rPh>
    <rPh sb="20" eb="21">
      <t>ジュウ</t>
    </rPh>
    <rPh sb="21" eb="24">
      <t>コウツウロ</t>
    </rPh>
    <rPh sb="24" eb="25">
      <t>セン</t>
    </rPh>
    <rPh sb="34" eb="35">
      <t>ジュウ</t>
    </rPh>
    <rPh sb="35" eb="37">
      <t>カジュウ</t>
    </rPh>
    <rPh sb="37" eb="39">
      <t>カショ</t>
    </rPh>
    <rPh sb="47" eb="48">
      <t>ホ</t>
    </rPh>
    <rPh sb="50" eb="51">
      <t>ショウ</t>
    </rPh>
    <rPh sb="55" eb="58">
      <t>タイキュウセイ</t>
    </rPh>
    <rPh sb="59" eb="61">
      <t>コウジョウ</t>
    </rPh>
    <phoneticPr fontId="5"/>
  </si>
  <si>
    <t>NETIS登録技術であり、耐久性、維持管理性の点で活用の効果が高く、実績も多いため</t>
    <rPh sb="5" eb="7">
      <t>トウロク</t>
    </rPh>
    <rPh sb="7" eb="9">
      <t>ギジュツ</t>
    </rPh>
    <rPh sb="13" eb="16">
      <t>タイキュウセイ</t>
    </rPh>
    <rPh sb="17" eb="19">
      <t>イジ</t>
    </rPh>
    <rPh sb="19" eb="21">
      <t>カンリ</t>
    </rPh>
    <rPh sb="21" eb="22">
      <t>セイ</t>
    </rPh>
    <rPh sb="23" eb="24">
      <t>テン</t>
    </rPh>
    <rPh sb="25" eb="27">
      <t>カツヨウ</t>
    </rPh>
    <rPh sb="28" eb="30">
      <t>コウカ</t>
    </rPh>
    <rPh sb="31" eb="32">
      <t>タカ</t>
    </rPh>
    <rPh sb="34" eb="36">
      <t>ジッセキ</t>
    </rPh>
    <rPh sb="37" eb="38">
      <t>オオ</t>
    </rPh>
    <phoneticPr fontId="5"/>
  </si>
  <si>
    <t>剥がれ抵抗性、割れ抵抗性など、クラックシール材に求められる性能がすべて従来技術より高い。</t>
    <rPh sb="0" eb="1">
      <t>ハ</t>
    </rPh>
    <rPh sb="3" eb="6">
      <t>テイコウセイ</t>
    </rPh>
    <rPh sb="7" eb="8">
      <t>ワ</t>
    </rPh>
    <rPh sb="9" eb="12">
      <t>テイコウセイ</t>
    </rPh>
    <rPh sb="22" eb="23">
      <t>ザイ</t>
    </rPh>
    <rPh sb="24" eb="25">
      <t>モト</t>
    </rPh>
    <rPh sb="29" eb="31">
      <t>セイノウ</t>
    </rPh>
    <rPh sb="35" eb="37">
      <t>ジュウライ</t>
    </rPh>
    <rPh sb="37" eb="39">
      <t>ギジュツ</t>
    </rPh>
    <rPh sb="41" eb="42">
      <t>タカ</t>
    </rPh>
    <phoneticPr fontId="5"/>
  </si>
  <si>
    <t>NETIS登録（V）技術であり、県内含めて実績も多いため</t>
    <rPh sb="5" eb="7">
      <t>トウロク</t>
    </rPh>
    <rPh sb="10" eb="12">
      <t>ギジュツ</t>
    </rPh>
    <rPh sb="16" eb="18">
      <t>ケンナイ</t>
    </rPh>
    <rPh sb="18" eb="19">
      <t>フク</t>
    </rPh>
    <rPh sb="21" eb="23">
      <t>ジッセキ</t>
    </rPh>
    <rPh sb="24" eb="25">
      <t>オオ</t>
    </rPh>
    <phoneticPr fontId="5"/>
  </si>
  <si>
    <t>ひび割れ率20%に達するまでの耐用年数は、切削オーバーレイに比べ約２倍の延命効果がある。初期コストは高いがライフサイクルコストは低減でき、長寿命化を図ることができる。</t>
    <rPh sb="2" eb="3">
      <t>ワ</t>
    </rPh>
    <rPh sb="4" eb="5">
      <t>リツ</t>
    </rPh>
    <rPh sb="9" eb="10">
      <t>タッ</t>
    </rPh>
    <rPh sb="15" eb="17">
      <t>タイヨウ</t>
    </rPh>
    <rPh sb="17" eb="19">
      <t>ネンスウ</t>
    </rPh>
    <rPh sb="21" eb="23">
      <t>セッサク</t>
    </rPh>
    <rPh sb="30" eb="31">
      <t>クラ</t>
    </rPh>
    <rPh sb="32" eb="33">
      <t>ヤク</t>
    </rPh>
    <rPh sb="34" eb="35">
      <t>バイ</t>
    </rPh>
    <rPh sb="36" eb="38">
      <t>エンメイ</t>
    </rPh>
    <rPh sb="38" eb="40">
      <t>コウカ</t>
    </rPh>
    <rPh sb="44" eb="46">
      <t>ショキ</t>
    </rPh>
    <rPh sb="50" eb="51">
      <t>タカ</t>
    </rPh>
    <rPh sb="64" eb="66">
      <t>テイゲン</t>
    </rPh>
    <rPh sb="69" eb="73">
      <t>チョウジュミョウカ</t>
    </rPh>
    <rPh sb="74" eb="75">
      <t>ハカ</t>
    </rPh>
    <phoneticPr fontId="5"/>
  </si>
  <si>
    <t>基材塗膜である中塗り塗膜を単膜化することで、従来工法と比較し、中塗工程を簡素化できるため、材料使用量の低減と工程短縮が可能となる。</t>
    <rPh sb="0" eb="2">
      <t>キザイ</t>
    </rPh>
    <rPh sb="2" eb="4">
      <t>トマク</t>
    </rPh>
    <rPh sb="7" eb="9">
      <t>ナカヌ</t>
    </rPh>
    <rPh sb="10" eb="12">
      <t>トマク</t>
    </rPh>
    <rPh sb="13" eb="14">
      <t>タン</t>
    </rPh>
    <rPh sb="14" eb="15">
      <t>マク</t>
    </rPh>
    <rPh sb="15" eb="16">
      <t>カ</t>
    </rPh>
    <rPh sb="22" eb="24">
      <t>ジュウライ</t>
    </rPh>
    <rPh sb="24" eb="26">
      <t>コウホウ</t>
    </rPh>
    <rPh sb="27" eb="29">
      <t>ヒカク</t>
    </rPh>
    <rPh sb="31" eb="33">
      <t>ナカヌ</t>
    </rPh>
    <rPh sb="33" eb="35">
      <t>コウテイ</t>
    </rPh>
    <rPh sb="36" eb="39">
      <t>カンソカ</t>
    </rPh>
    <rPh sb="45" eb="47">
      <t>ザイリョウ</t>
    </rPh>
    <rPh sb="47" eb="50">
      <t>シヨウリョウ</t>
    </rPh>
    <rPh sb="51" eb="53">
      <t>テイゲン</t>
    </rPh>
    <rPh sb="54" eb="56">
      <t>コウテイ</t>
    </rPh>
    <rPh sb="56" eb="58">
      <t>タンシュク</t>
    </rPh>
    <rPh sb="59" eb="61">
      <t>カノウ</t>
    </rPh>
    <phoneticPr fontId="5"/>
  </si>
  <si>
    <t>本技術適用により、１年間のポットホール補修回数が、通常の常温合材が5,900回に対して、3,200回にまで減少（近畿地整試算）。</t>
    <rPh sb="0" eb="1">
      <t>ホン</t>
    </rPh>
    <rPh sb="1" eb="3">
      <t>ギジュツ</t>
    </rPh>
    <rPh sb="3" eb="5">
      <t>テキヨウ</t>
    </rPh>
    <rPh sb="10" eb="12">
      <t>ネンカン</t>
    </rPh>
    <rPh sb="19" eb="21">
      <t>ホシュウ</t>
    </rPh>
    <rPh sb="21" eb="23">
      <t>カイスウ</t>
    </rPh>
    <rPh sb="25" eb="27">
      <t>ツウジョウ</t>
    </rPh>
    <rPh sb="28" eb="30">
      <t>ジョウオン</t>
    </rPh>
    <rPh sb="30" eb="31">
      <t>ゴウ</t>
    </rPh>
    <rPh sb="31" eb="32">
      <t>ザイ</t>
    </rPh>
    <rPh sb="38" eb="39">
      <t>カイ</t>
    </rPh>
    <rPh sb="40" eb="41">
      <t>タイ</t>
    </rPh>
    <rPh sb="49" eb="50">
      <t>カイ</t>
    </rPh>
    <rPh sb="53" eb="55">
      <t>ゲンショウ</t>
    </rPh>
    <rPh sb="56" eb="58">
      <t>キンキ</t>
    </rPh>
    <rPh sb="58" eb="60">
      <t>チセイ</t>
    </rPh>
    <rPh sb="60" eb="62">
      <t>シサン</t>
    </rPh>
    <phoneticPr fontId="5"/>
  </si>
  <si>
    <t>区分３</t>
  </si>
  <si>
    <t>NETIS登録（V）技術であり、県内含めて実績も多いため。
パッチング用材料であるため積算基準、施工管理基準は特にない。</t>
    <rPh sb="5" eb="7">
      <t>トウロク</t>
    </rPh>
    <rPh sb="10" eb="12">
      <t>ギジュツ</t>
    </rPh>
    <rPh sb="16" eb="18">
      <t>ケンナイ</t>
    </rPh>
    <rPh sb="18" eb="19">
      <t>フク</t>
    </rPh>
    <rPh sb="21" eb="23">
      <t>ジッセキ</t>
    </rPh>
    <rPh sb="24" eb="25">
      <t>オオ</t>
    </rPh>
    <rPh sb="35" eb="36">
      <t>ヨウ</t>
    </rPh>
    <rPh sb="36" eb="38">
      <t>ザイリョウ</t>
    </rPh>
    <rPh sb="43" eb="45">
      <t>セキサン</t>
    </rPh>
    <rPh sb="45" eb="47">
      <t>キジュン</t>
    </rPh>
    <rPh sb="48" eb="50">
      <t>セコウ</t>
    </rPh>
    <rPh sb="50" eb="52">
      <t>カンリ</t>
    </rPh>
    <rPh sb="52" eb="54">
      <t>キジュン</t>
    </rPh>
    <rPh sb="55" eb="56">
      <t>トク</t>
    </rPh>
    <phoneticPr fontId="5"/>
  </si>
  <si>
    <t>ー</t>
    <phoneticPr fontId="5"/>
  </si>
  <si>
    <t>PC鋼材を使用し、プレストレスを導入することで、じん性、耐久性が向上する。また、プレキャスト部材を使用するため品質も向上する。水中施工の場合は、大規模な仮締切が不要となる。</t>
    <rPh sb="2" eb="4">
      <t>コウザイ</t>
    </rPh>
    <rPh sb="5" eb="7">
      <t>シヨウ</t>
    </rPh>
    <rPh sb="16" eb="18">
      <t>ドウニュウ</t>
    </rPh>
    <rPh sb="26" eb="27">
      <t>セイ</t>
    </rPh>
    <rPh sb="28" eb="31">
      <t>タイキュウセイ</t>
    </rPh>
    <rPh sb="32" eb="34">
      <t>コウジョウ</t>
    </rPh>
    <rPh sb="46" eb="48">
      <t>ブザイ</t>
    </rPh>
    <rPh sb="49" eb="51">
      <t>シヨウ</t>
    </rPh>
    <rPh sb="55" eb="57">
      <t>ヒンシツ</t>
    </rPh>
    <rPh sb="58" eb="60">
      <t>コウジョウ</t>
    </rPh>
    <rPh sb="63" eb="65">
      <t>スイチュウ</t>
    </rPh>
    <rPh sb="65" eb="67">
      <t>セコウ</t>
    </rPh>
    <rPh sb="68" eb="70">
      <t>バアイ</t>
    </rPh>
    <rPh sb="72" eb="75">
      <t>ダイキボ</t>
    </rPh>
    <rPh sb="76" eb="77">
      <t>カリ</t>
    </rPh>
    <rPh sb="77" eb="79">
      <t>シメキリ</t>
    </rPh>
    <rPh sb="80" eb="82">
      <t>フヨウ</t>
    </rPh>
    <phoneticPr fontId="5"/>
  </si>
  <si>
    <t>本材は主成分のアルキルアルコキシシランにアミノ基を化学結合させた含浸系表面保護材で、従来の浸透性表面保護材に鉄筋腐食抑制効果という付加価値あり</t>
    <rPh sb="0" eb="2">
      <t>ホンザイ</t>
    </rPh>
    <rPh sb="3" eb="6">
      <t>シュセイブン</t>
    </rPh>
    <rPh sb="23" eb="24">
      <t>キ</t>
    </rPh>
    <rPh sb="25" eb="27">
      <t>カガク</t>
    </rPh>
    <rPh sb="27" eb="29">
      <t>ケツゴウ</t>
    </rPh>
    <rPh sb="32" eb="33">
      <t>ガン</t>
    </rPh>
    <rPh sb="33" eb="34">
      <t>シン</t>
    </rPh>
    <rPh sb="34" eb="35">
      <t>ケイ</t>
    </rPh>
    <rPh sb="35" eb="37">
      <t>ヒョウメン</t>
    </rPh>
    <rPh sb="37" eb="40">
      <t>ホゴザイ</t>
    </rPh>
    <rPh sb="42" eb="44">
      <t>ジュウライ</t>
    </rPh>
    <rPh sb="45" eb="47">
      <t>シントウ</t>
    </rPh>
    <rPh sb="47" eb="48">
      <t>セイ</t>
    </rPh>
    <rPh sb="48" eb="50">
      <t>ヒョウメン</t>
    </rPh>
    <rPh sb="50" eb="53">
      <t>ホゴザイ</t>
    </rPh>
    <rPh sb="54" eb="56">
      <t>テッキン</t>
    </rPh>
    <rPh sb="56" eb="58">
      <t>フショク</t>
    </rPh>
    <rPh sb="58" eb="60">
      <t>ヨクセイ</t>
    </rPh>
    <rPh sb="60" eb="62">
      <t>コウカ</t>
    </rPh>
    <rPh sb="65" eb="67">
      <t>フカ</t>
    </rPh>
    <rPh sb="67" eb="69">
      <t>カチ</t>
    </rPh>
    <phoneticPr fontId="5"/>
  </si>
  <si>
    <t>塗布作業のみのため工種・工程の減少により、コスト低減、工期短縮が可能である。また、はつり作業、断面修復を伴わないため騒音・振動・粉塵・産業廃棄物の発生を抑制できる。さらに、耐用年数２０年以上でメンテナンスフリーである。</t>
    <rPh sb="0" eb="2">
      <t>トフ</t>
    </rPh>
    <rPh sb="2" eb="4">
      <t>サギョウ</t>
    </rPh>
    <rPh sb="9" eb="11">
      <t>コウシュ</t>
    </rPh>
    <rPh sb="12" eb="14">
      <t>コウテイ</t>
    </rPh>
    <rPh sb="15" eb="17">
      <t>ゲンショウ</t>
    </rPh>
    <rPh sb="24" eb="26">
      <t>テイゲン</t>
    </rPh>
    <rPh sb="27" eb="29">
      <t>コウキ</t>
    </rPh>
    <rPh sb="29" eb="31">
      <t>タンシュク</t>
    </rPh>
    <rPh sb="32" eb="34">
      <t>カノウ</t>
    </rPh>
    <rPh sb="44" eb="46">
      <t>サギョウ</t>
    </rPh>
    <rPh sb="47" eb="49">
      <t>ダンメン</t>
    </rPh>
    <rPh sb="49" eb="51">
      <t>シュウフク</t>
    </rPh>
    <rPh sb="52" eb="53">
      <t>トモナ</t>
    </rPh>
    <rPh sb="58" eb="60">
      <t>ソウオン</t>
    </rPh>
    <rPh sb="61" eb="63">
      <t>シンドウ</t>
    </rPh>
    <rPh sb="64" eb="66">
      <t>フンジン</t>
    </rPh>
    <rPh sb="67" eb="69">
      <t>サンギョウ</t>
    </rPh>
    <rPh sb="69" eb="72">
      <t>ハイキブツ</t>
    </rPh>
    <rPh sb="73" eb="75">
      <t>ハッセイ</t>
    </rPh>
    <rPh sb="76" eb="78">
      <t>ヨクセイ</t>
    </rPh>
    <rPh sb="86" eb="88">
      <t>タイヨウ</t>
    </rPh>
    <rPh sb="88" eb="90">
      <t>ネンスウ</t>
    </rPh>
    <rPh sb="92" eb="93">
      <t>ネン</t>
    </rPh>
    <rPh sb="93" eb="95">
      <t>イジョウ</t>
    </rPh>
    <phoneticPr fontId="5"/>
  </si>
  <si>
    <t>吊り足場等の設置が不要のため、経済性、工程の点で従来技術よりも有利である。また、無人ヘリは10kg以下で軽量かつ3メートル区域が確保できれば安全に離発着できるため施工性にも優れている。</t>
    <rPh sb="0" eb="1">
      <t>ツ</t>
    </rPh>
    <rPh sb="2" eb="4">
      <t>アシバ</t>
    </rPh>
    <rPh sb="4" eb="5">
      <t>トウ</t>
    </rPh>
    <rPh sb="6" eb="8">
      <t>セッチ</t>
    </rPh>
    <rPh sb="9" eb="11">
      <t>フヨウ</t>
    </rPh>
    <rPh sb="15" eb="18">
      <t>ケイザイセイ</t>
    </rPh>
    <rPh sb="19" eb="21">
      <t>コウテイ</t>
    </rPh>
    <rPh sb="22" eb="23">
      <t>テン</t>
    </rPh>
    <rPh sb="24" eb="26">
      <t>ジュウライ</t>
    </rPh>
    <rPh sb="26" eb="28">
      <t>ギジュツ</t>
    </rPh>
    <rPh sb="31" eb="33">
      <t>ユウリ</t>
    </rPh>
    <rPh sb="40" eb="42">
      <t>ムジン</t>
    </rPh>
    <rPh sb="49" eb="51">
      <t>イカ</t>
    </rPh>
    <rPh sb="52" eb="54">
      <t>ケイリョウ</t>
    </rPh>
    <rPh sb="61" eb="63">
      <t>クイキ</t>
    </rPh>
    <rPh sb="64" eb="66">
      <t>カクホ</t>
    </rPh>
    <rPh sb="70" eb="72">
      <t>アンゼン</t>
    </rPh>
    <rPh sb="73" eb="76">
      <t>リハッチャク</t>
    </rPh>
    <rPh sb="81" eb="84">
      <t>セコウセイ</t>
    </rPh>
    <rPh sb="86" eb="87">
      <t>スグ</t>
    </rPh>
    <phoneticPr fontId="5"/>
  </si>
  <si>
    <t>コンクリートのはつり量が従来技術に比べ少ないため、経済性、工程、環境の点で優れている。また、従来技術のように溶剤系の塗装が不要のため環境面で優れている。さらに、施工後は電源装置外部のランプを確認することで日常点検が可能なため維持管理性が高い。</t>
    <rPh sb="10" eb="11">
      <t>リョウ</t>
    </rPh>
    <rPh sb="12" eb="14">
      <t>ジュウライ</t>
    </rPh>
    <rPh sb="14" eb="16">
      <t>ギジュツ</t>
    </rPh>
    <rPh sb="17" eb="18">
      <t>クラ</t>
    </rPh>
    <rPh sb="19" eb="20">
      <t>スク</t>
    </rPh>
    <rPh sb="25" eb="28">
      <t>ケイザイセイ</t>
    </rPh>
    <rPh sb="29" eb="31">
      <t>コウテイ</t>
    </rPh>
    <rPh sb="32" eb="34">
      <t>カンキョウ</t>
    </rPh>
    <rPh sb="35" eb="36">
      <t>テン</t>
    </rPh>
    <rPh sb="37" eb="38">
      <t>スグ</t>
    </rPh>
    <rPh sb="46" eb="48">
      <t>ジュウライ</t>
    </rPh>
    <rPh sb="48" eb="50">
      <t>ギジュツ</t>
    </rPh>
    <rPh sb="54" eb="56">
      <t>ヨウザイ</t>
    </rPh>
    <rPh sb="56" eb="57">
      <t>ケイ</t>
    </rPh>
    <rPh sb="58" eb="60">
      <t>トソウ</t>
    </rPh>
    <rPh sb="61" eb="63">
      <t>フヨウ</t>
    </rPh>
    <rPh sb="66" eb="68">
      <t>カンキョウ</t>
    </rPh>
    <rPh sb="68" eb="69">
      <t>メン</t>
    </rPh>
    <rPh sb="70" eb="71">
      <t>スグ</t>
    </rPh>
    <rPh sb="80" eb="83">
      <t>セコウゴ</t>
    </rPh>
    <rPh sb="84" eb="86">
      <t>デンゲン</t>
    </rPh>
    <rPh sb="86" eb="88">
      <t>ソウチ</t>
    </rPh>
    <rPh sb="88" eb="90">
      <t>ガイブ</t>
    </rPh>
    <rPh sb="95" eb="97">
      <t>カクニン</t>
    </rPh>
    <rPh sb="102" eb="104">
      <t>ニチジョウ</t>
    </rPh>
    <rPh sb="104" eb="106">
      <t>テンケン</t>
    </rPh>
    <rPh sb="107" eb="109">
      <t>カノウ</t>
    </rPh>
    <rPh sb="112" eb="114">
      <t>イジ</t>
    </rPh>
    <rPh sb="114" eb="116">
      <t>カンリ</t>
    </rPh>
    <rPh sb="116" eb="117">
      <t>セイ</t>
    </rPh>
    <rPh sb="118" eb="119">
      <t>タカ</t>
    </rPh>
    <phoneticPr fontId="5"/>
  </si>
  <si>
    <t>従来技術と比べ、施工工種、使用材料、施工日数が増加するため、経済性、工程の面で劣るが、ASR膨張性を根本的に抑制するため以後の品質低下が生じず、維持管理性も高い。</t>
    <rPh sb="0" eb="2">
      <t>ジュウライ</t>
    </rPh>
    <rPh sb="2" eb="4">
      <t>ギジュツ</t>
    </rPh>
    <rPh sb="5" eb="6">
      <t>クラ</t>
    </rPh>
    <rPh sb="8" eb="10">
      <t>セコウ</t>
    </rPh>
    <rPh sb="10" eb="12">
      <t>コウシュ</t>
    </rPh>
    <rPh sb="13" eb="15">
      <t>シヨウ</t>
    </rPh>
    <rPh sb="15" eb="17">
      <t>ザイリョウ</t>
    </rPh>
    <rPh sb="18" eb="20">
      <t>セコウ</t>
    </rPh>
    <rPh sb="20" eb="22">
      <t>ニッスウ</t>
    </rPh>
    <rPh sb="23" eb="25">
      <t>ゾウカ</t>
    </rPh>
    <rPh sb="30" eb="33">
      <t>ケイザイセイ</t>
    </rPh>
    <rPh sb="34" eb="36">
      <t>コウテイ</t>
    </rPh>
    <rPh sb="37" eb="38">
      <t>メン</t>
    </rPh>
    <rPh sb="39" eb="40">
      <t>オト</t>
    </rPh>
    <rPh sb="46" eb="48">
      <t>ボウチョウ</t>
    </rPh>
    <rPh sb="48" eb="49">
      <t>セイ</t>
    </rPh>
    <rPh sb="50" eb="53">
      <t>コンポンテキ</t>
    </rPh>
    <rPh sb="54" eb="56">
      <t>ヨクセイ</t>
    </rPh>
    <rPh sb="60" eb="62">
      <t>イゴ</t>
    </rPh>
    <rPh sb="63" eb="65">
      <t>ヒンシツ</t>
    </rPh>
    <rPh sb="65" eb="67">
      <t>テイカ</t>
    </rPh>
    <rPh sb="68" eb="69">
      <t>ショウ</t>
    </rPh>
    <rPh sb="72" eb="74">
      <t>イジ</t>
    </rPh>
    <rPh sb="74" eb="76">
      <t>カンリ</t>
    </rPh>
    <rPh sb="76" eb="77">
      <t>セイ</t>
    </rPh>
    <rPh sb="78" eb="79">
      <t>タカ</t>
    </rPh>
    <phoneticPr fontId="5"/>
  </si>
  <si>
    <t>外部認証</t>
    <rPh sb="0" eb="2">
      <t>ガイブ</t>
    </rPh>
    <rPh sb="2" eb="4">
      <t>ニンショウ</t>
    </rPh>
    <phoneticPr fontId="5"/>
  </si>
  <si>
    <t>Ｖ登録(評価情報)</t>
    <rPh sb="1" eb="3">
      <t>トウロク</t>
    </rPh>
    <rPh sb="4" eb="6">
      <t>ヒョウカ</t>
    </rPh>
    <rPh sb="6" eb="8">
      <t>ジョウホウ</t>
    </rPh>
    <phoneticPr fontId="4"/>
  </si>
  <si>
    <t>県内工場</t>
    <rPh sb="0" eb="2">
      <t>ケンナイ</t>
    </rPh>
    <rPh sb="2" eb="4">
      <t>コウジョウ</t>
    </rPh>
    <phoneticPr fontId="4"/>
  </si>
  <si>
    <t>県内本社</t>
  </si>
  <si>
    <t>県内業者orNETIS[-V]の判定</t>
    <rPh sb="0" eb="2">
      <t>ケンナイ</t>
    </rPh>
    <rPh sb="2" eb="4">
      <t>ギョウシャ</t>
    </rPh>
    <rPh sb="16" eb="18">
      <t>ハンテイ</t>
    </rPh>
    <phoneticPr fontId="5"/>
  </si>
  <si>
    <t>1.点検・診断・モニタリングの効率化技術</t>
  </si>
  <si>
    <t>2.建設時・更新時に長寿命化を図る技術</t>
  </si>
  <si>
    <t>3.既設構造物の長寿命化を図る補修・補強技術</t>
  </si>
  <si>
    <t>4.維持管理に係るライフサイクルコストを縮減する技術</t>
  </si>
  <si>
    <t>5.既設構造物の維持管理を支援するシステム技術</t>
  </si>
  <si>
    <t>膨張性の主成分であるCaO(酸化カルシウム)の膨張速度を改善向上することで低添加を実現した。</t>
    <phoneticPr fontId="5"/>
  </si>
  <si>
    <t>生コンに添加する膨張材の膨張速度改善し、低添加型とすることで、添加量が軽減される。</t>
    <rPh sb="0" eb="1">
      <t>ナマ</t>
    </rPh>
    <rPh sb="4" eb="6">
      <t>テンカ</t>
    </rPh>
    <rPh sb="8" eb="10">
      <t>ボウチョウ</t>
    </rPh>
    <rPh sb="10" eb="11">
      <t>ザイ</t>
    </rPh>
    <rPh sb="12" eb="14">
      <t>ボウチョウ</t>
    </rPh>
    <rPh sb="14" eb="16">
      <t>ソクド</t>
    </rPh>
    <rPh sb="16" eb="18">
      <t>カイゼン</t>
    </rPh>
    <rPh sb="20" eb="21">
      <t>テイ</t>
    </rPh>
    <rPh sb="21" eb="23">
      <t>テンカ</t>
    </rPh>
    <rPh sb="23" eb="24">
      <t>ガタ</t>
    </rPh>
    <rPh sb="31" eb="33">
      <t>テンカ</t>
    </rPh>
    <rPh sb="33" eb="34">
      <t>リョウ</t>
    </rPh>
    <rPh sb="35" eb="37">
      <t>ケイゲン</t>
    </rPh>
    <phoneticPr fontId="5"/>
  </si>
  <si>
    <t>磁気の特性変化を測定原理としたセンサーをケーブル自由長部に設置し、直接応力を測定可能</t>
    <rPh sb="24" eb="26">
      <t>ジユウ</t>
    </rPh>
    <rPh sb="26" eb="27">
      <t>チョウ</t>
    </rPh>
    <rPh sb="27" eb="28">
      <t>ブ</t>
    </rPh>
    <rPh sb="29" eb="31">
      <t>セッチ</t>
    </rPh>
    <rPh sb="33" eb="35">
      <t>チョクセツ</t>
    </rPh>
    <rPh sb="35" eb="37">
      <t>オウリョク</t>
    </rPh>
    <rPh sb="38" eb="40">
      <t>ソクテイ</t>
    </rPh>
    <rPh sb="40" eb="42">
      <t>カノウ</t>
    </rPh>
    <phoneticPr fontId="5"/>
  </si>
  <si>
    <t>従来技術と比べ、小径コア削孔と棒状のイメージセンサで診断可能となるため、経済性・工程・品質・施工性に優れる。また、電子データ化できるため今後の維持管理資料となる。</t>
    <rPh sb="8" eb="10">
      <t>ショウケイ</t>
    </rPh>
    <rPh sb="12" eb="14">
      <t>サッコウ</t>
    </rPh>
    <rPh sb="15" eb="17">
      <t>ボウジョウ</t>
    </rPh>
    <rPh sb="26" eb="28">
      <t>シンダン</t>
    </rPh>
    <rPh sb="28" eb="30">
      <t>カノウ</t>
    </rPh>
    <rPh sb="36" eb="39">
      <t>ケイザイセイ</t>
    </rPh>
    <rPh sb="40" eb="42">
      <t>コウテイ</t>
    </rPh>
    <rPh sb="43" eb="45">
      <t>ヒンシツ</t>
    </rPh>
    <rPh sb="46" eb="49">
      <t>セコウセイ</t>
    </rPh>
    <rPh sb="50" eb="51">
      <t>スグ</t>
    </rPh>
    <rPh sb="57" eb="59">
      <t>デンシ</t>
    </rPh>
    <rPh sb="62" eb="63">
      <t>カ</t>
    </rPh>
    <rPh sb="68" eb="70">
      <t>コンゴ</t>
    </rPh>
    <rPh sb="71" eb="73">
      <t>イジ</t>
    </rPh>
    <rPh sb="73" eb="75">
      <t>カンリ</t>
    </rPh>
    <rPh sb="75" eb="77">
      <t>シリョウ</t>
    </rPh>
    <phoneticPr fontId="5"/>
  </si>
  <si>
    <t>従来工法では不可能であるが、ＥＭセンサーは現地巻きが可能であるため、条件によっては既設構造物の張力評価が可能であるため維持管理に有効となる</t>
    <phoneticPr fontId="5"/>
  </si>
  <si>
    <t>加算平均化処理（2万回反復計測し平均化）および、広帯域周波数の超音波を用いたフィルタリング機能を開発することにより、ノイズ（散乱波）を除去し、従来探査が困難であった材質が不均質なコンクリートでの超音波による探査（最大2.4ｍ厚）を可能とした</t>
    <phoneticPr fontId="5"/>
  </si>
  <si>
    <t>計測対象物を損傷しないで探査できる非破壊探査であるため、復旧工程が発生しないなど効率的に探査できるため、人員数削減、工期短縮が可能となる</t>
    <phoneticPr fontId="5"/>
  </si>
  <si>
    <t>当該技術は充填工法のため型枠工がなく、施工日数が短縮できる。また、・大規模な仮設物を必要としないため危険性が減少する。</t>
    <phoneticPr fontId="5"/>
  </si>
  <si>
    <t>高性能LED証明付きのカメラを使用することで、暗所や狭隘部調査（幅10cm以上）が可能。また、伸縮自在棒を用いることで高低差5.5m程度の点検が可能</t>
    <rPh sb="0" eb="3">
      <t>コウセイノウ</t>
    </rPh>
    <rPh sb="6" eb="8">
      <t>ショウメイ</t>
    </rPh>
    <rPh sb="8" eb="9">
      <t>ツ</t>
    </rPh>
    <rPh sb="15" eb="17">
      <t>シヨウ</t>
    </rPh>
    <rPh sb="23" eb="25">
      <t>アンショ</t>
    </rPh>
    <rPh sb="26" eb="28">
      <t>キョウアイ</t>
    </rPh>
    <rPh sb="28" eb="29">
      <t>ブ</t>
    </rPh>
    <rPh sb="29" eb="31">
      <t>チョウサ</t>
    </rPh>
    <rPh sb="32" eb="33">
      <t>ハバ</t>
    </rPh>
    <rPh sb="37" eb="39">
      <t>イジョウ</t>
    </rPh>
    <rPh sb="41" eb="43">
      <t>カノウ</t>
    </rPh>
    <rPh sb="47" eb="49">
      <t>シンシュク</t>
    </rPh>
    <rPh sb="49" eb="51">
      <t>ジザイ</t>
    </rPh>
    <rPh sb="51" eb="52">
      <t>ボウ</t>
    </rPh>
    <rPh sb="53" eb="54">
      <t>モチ</t>
    </rPh>
    <rPh sb="59" eb="62">
      <t>コウテイサ</t>
    </rPh>
    <rPh sb="66" eb="68">
      <t>テイド</t>
    </rPh>
    <rPh sb="69" eb="71">
      <t>テンケン</t>
    </rPh>
    <rPh sb="72" eb="74">
      <t>カノウ</t>
    </rPh>
    <phoneticPr fontId="5"/>
  </si>
  <si>
    <t xml:space="preserve">
簡易な機材で交通規制が必要なく、点検準備・設営が容易で工程が短縮できる。</t>
    <phoneticPr fontId="5"/>
  </si>
  <si>
    <t>縦断プロフィルメータで測定可能な車両のため、交通規制が不要となる。また、道路管理をリアルタイムで提供できる</t>
    <rPh sb="11" eb="13">
      <t>ソクテイ</t>
    </rPh>
    <rPh sb="13" eb="15">
      <t>カノウ</t>
    </rPh>
    <rPh sb="16" eb="18">
      <t>シャリョウ</t>
    </rPh>
    <rPh sb="22" eb="24">
      <t>コウツウ</t>
    </rPh>
    <rPh sb="24" eb="26">
      <t>キセイ</t>
    </rPh>
    <rPh sb="27" eb="29">
      <t>フヨウ</t>
    </rPh>
    <rPh sb="36" eb="38">
      <t>ドウロ</t>
    </rPh>
    <rPh sb="38" eb="40">
      <t>カンリ</t>
    </rPh>
    <rPh sb="48" eb="50">
      <t>テイキョウ</t>
    </rPh>
    <phoneticPr fontId="5"/>
  </si>
  <si>
    <t xml:space="preserve">
測定作業は停止から高速走行（０～８０ｋｍ/ｈｒ）まで可能で低コストで作業効率が向上する。</t>
    <phoneticPr fontId="5"/>
  </si>
  <si>
    <t>特殊なポリエステル性撥水性繊維でできたフィルター送が、降雨による侵食を防止することで、長期にわたる植物の育成環境を維持する。</t>
    <rPh sb="0" eb="2">
      <t>トクシュ</t>
    </rPh>
    <rPh sb="9" eb="10">
      <t>セイ</t>
    </rPh>
    <rPh sb="10" eb="12">
      <t>ハッスイ</t>
    </rPh>
    <rPh sb="12" eb="13">
      <t>セイ</t>
    </rPh>
    <rPh sb="13" eb="15">
      <t>センイ</t>
    </rPh>
    <rPh sb="24" eb="25">
      <t>ソウ</t>
    </rPh>
    <rPh sb="27" eb="29">
      <t>コウウ</t>
    </rPh>
    <rPh sb="32" eb="34">
      <t>シンショク</t>
    </rPh>
    <rPh sb="35" eb="37">
      <t>ボウシ</t>
    </rPh>
    <rPh sb="43" eb="45">
      <t>チョウキ</t>
    </rPh>
    <rPh sb="49" eb="51">
      <t>ショクブツ</t>
    </rPh>
    <rPh sb="52" eb="54">
      <t>イクセイ</t>
    </rPh>
    <rPh sb="54" eb="56">
      <t>カンキョウ</t>
    </rPh>
    <rPh sb="57" eb="59">
      <t>イジ</t>
    </rPh>
    <phoneticPr fontId="5"/>
  </si>
  <si>
    <t>従来技術は、初期に外来植物を急速にかつ過密に繁茂させ、浸食を防止する。多機能フィルターは、フィルターそのものが外来植物が定着したと同じ１次植生の機能を有しているため、最初から在来植物が定着する環境を提供することにより、安定かつ永続性の緑化を提供できる。</t>
    <phoneticPr fontId="5"/>
  </si>
  <si>
    <t>工場製品を施工するため、製作から据付までの工期が66％減少できる。</t>
    <phoneticPr fontId="5"/>
  </si>
  <si>
    <t>既存の防護擁壁を活用するために，従来技術に比べ低コスト，短工期で施工ができる．工期が短いため，作業員の負担も軽減する．</t>
    <phoneticPr fontId="5"/>
  </si>
  <si>
    <t>「（社）日本建設機械化協会建設機械化技術」・技術審査証明第8901号の認定では耐久性の面で、「舗装の平たん性の確保」が証明され、施工後3年を経過しても平たん性が維持され、舗装の劣化が少ないと認められるという評価を受けた</t>
    <phoneticPr fontId="5"/>
  </si>
  <si>
    <t>斜壁上部に仮蓋を設置し、舗装工事後に、仮蓋ごと旧調整材を撤去することで、舗装の平たん性を確保できる。（平たん性の標準偏差で0.33㎜）</t>
    <rPh sb="0" eb="2">
      <t>シャヘキ</t>
    </rPh>
    <rPh sb="2" eb="4">
      <t>ジョウブ</t>
    </rPh>
    <rPh sb="5" eb="6">
      <t>カリ</t>
    </rPh>
    <rPh sb="6" eb="7">
      <t>フタ</t>
    </rPh>
    <rPh sb="8" eb="10">
      <t>セッチ</t>
    </rPh>
    <rPh sb="12" eb="14">
      <t>ホソウ</t>
    </rPh>
    <rPh sb="14" eb="16">
      <t>コウジ</t>
    </rPh>
    <rPh sb="16" eb="17">
      <t>ゴ</t>
    </rPh>
    <rPh sb="19" eb="20">
      <t>カリ</t>
    </rPh>
    <rPh sb="20" eb="21">
      <t>フタ</t>
    </rPh>
    <rPh sb="23" eb="24">
      <t>キュウ</t>
    </rPh>
    <rPh sb="24" eb="26">
      <t>チョウセイ</t>
    </rPh>
    <rPh sb="26" eb="27">
      <t>ザイ</t>
    </rPh>
    <rPh sb="28" eb="30">
      <t>テッキョ</t>
    </rPh>
    <rPh sb="36" eb="38">
      <t>ホソウ</t>
    </rPh>
    <rPh sb="39" eb="40">
      <t>ヘイ</t>
    </rPh>
    <rPh sb="42" eb="43">
      <t>セイ</t>
    </rPh>
    <rPh sb="44" eb="46">
      <t>カクホ</t>
    </rPh>
    <phoneticPr fontId="5"/>
  </si>
  <si>
    <t>道路橋床版に高強度軽量コンクリートを使用し、軽量化を図れる</t>
    <rPh sb="0" eb="2">
      <t>ドウロ</t>
    </rPh>
    <rPh sb="2" eb="3">
      <t>ハシ</t>
    </rPh>
    <rPh sb="3" eb="5">
      <t>ショウバン</t>
    </rPh>
    <rPh sb="6" eb="9">
      <t>コウキョウド</t>
    </rPh>
    <rPh sb="9" eb="11">
      <t>ケイリョウ</t>
    </rPh>
    <rPh sb="18" eb="20">
      <t>シヨウ</t>
    </rPh>
    <rPh sb="22" eb="25">
      <t>ケイリョウカ</t>
    </rPh>
    <rPh sb="26" eb="27">
      <t>ハカ</t>
    </rPh>
    <phoneticPr fontId="5"/>
  </si>
  <si>
    <t>既設鋼主桁への負担軽減のみでなく、平成8年より前の道路橋示方書で設計された既設床版を、現行の設計活荷重（A活荷重、B活荷重）へ対応させる機能向上が可能である。</t>
    <phoneticPr fontId="5"/>
  </si>
  <si>
    <t>材料単価が高く、工程が多いため、経費・作業人員等は増加するが、耐久性に優れる。また、今まで出来なかったアスファルトとウレタンを融合させることで、従来技術では行っていなかった30年の供用を想定した負荷試験の後でも、防水性を確実に確保する防水層を構築できた</t>
    <rPh sb="35" eb="36">
      <t>スグ</t>
    </rPh>
    <rPh sb="121" eb="123">
      <t>コウチク</t>
    </rPh>
    <phoneticPr fontId="5"/>
  </si>
  <si>
    <t>舗装接着層（改質アスファルト　ウレタン系：大刷毛による塗布）を設けることで、防水機能を高めている。</t>
    <rPh sb="0" eb="2">
      <t>ホソウ</t>
    </rPh>
    <rPh sb="2" eb="4">
      <t>セッチャク</t>
    </rPh>
    <rPh sb="4" eb="5">
      <t>ソウ</t>
    </rPh>
    <rPh sb="6" eb="8">
      <t>カイシツ</t>
    </rPh>
    <rPh sb="19" eb="20">
      <t>ケイ</t>
    </rPh>
    <rPh sb="21" eb="22">
      <t>ダイ</t>
    </rPh>
    <rPh sb="22" eb="23">
      <t>サツ</t>
    </rPh>
    <rPh sb="23" eb="24">
      <t>ケ</t>
    </rPh>
    <rPh sb="27" eb="29">
      <t>トフ</t>
    </rPh>
    <rPh sb="31" eb="32">
      <t>モウ</t>
    </rPh>
    <rPh sb="38" eb="40">
      <t>ボウスイ</t>
    </rPh>
    <rPh sb="40" eb="42">
      <t>キノウ</t>
    </rPh>
    <rPh sb="43" eb="44">
      <t>タカ</t>
    </rPh>
    <phoneticPr fontId="5"/>
  </si>
  <si>
    <t>材料費と設置の際の工程分だけ初期コストが高く、施工日数が長くなるが、コンクリートの引張強度が向上しひび割れが発生しにくくなる。また、ひび割れ分散効果によりひび割れ幅が小さくなり補修に必要なひび割れが抑制され品質が向上する。</t>
    <rPh sb="14" eb="16">
      <t>ショキ</t>
    </rPh>
    <rPh sb="20" eb="21">
      <t>タカ</t>
    </rPh>
    <rPh sb="103" eb="105">
      <t>ヒンシツ</t>
    </rPh>
    <rPh sb="106" eb="108">
      <t>コウジョウ</t>
    </rPh>
    <phoneticPr fontId="5"/>
  </si>
  <si>
    <t>材料費と設置の際の工程分だけ初期コストが高く、施工日数が長くなるが、従来工法に比べひび割れが抑制されることから耐久性が向上し、また養生の効果により劣化因子の侵入が抑制されるため維持管理コストが減少する。</t>
    <phoneticPr fontId="5"/>
  </si>
  <si>
    <t>－</t>
    <phoneticPr fontId="5"/>
  </si>
  <si>
    <t>ASRに効果のある亜硝酸リチウムと併用可能なひび割れ注入のエポキシ樹脂により、同じ注入器で注入できる</t>
    <rPh sb="4" eb="6">
      <t>コウカ</t>
    </rPh>
    <rPh sb="17" eb="19">
      <t>ヘイヨウ</t>
    </rPh>
    <rPh sb="19" eb="21">
      <t>カノウ</t>
    </rPh>
    <rPh sb="24" eb="25">
      <t>ワ</t>
    </rPh>
    <rPh sb="26" eb="28">
      <t>チュウニュウ</t>
    </rPh>
    <rPh sb="33" eb="35">
      <t>ジュシ</t>
    </rPh>
    <rPh sb="39" eb="40">
      <t>オナ</t>
    </rPh>
    <rPh sb="41" eb="43">
      <t>チュウニュウ</t>
    </rPh>
    <rPh sb="43" eb="44">
      <t>キ</t>
    </rPh>
    <rPh sb="45" eb="47">
      <t>チュウニュウ</t>
    </rPh>
    <phoneticPr fontId="5"/>
  </si>
  <si>
    <t>セメントの一部に高炉スラグ微粉末を使用し、さらに細骨材として高炉スラグ細骨材を100%用いることで耐硫酸性、耐塩害性、耐凍害性を向上</t>
    <rPh sb="5" eb="7">
      <t>イチブ</t>
    </rPh>
    <rPh sb="8" eb="10">
      <t>コウロ</t>
    </rPh>
    <rPh sb="13" eb="14">
      <t>ビ</t>
    </rPh>
    <rPh sb="14" eb="16">
      <t>フンマツ</t>
    </rPh>
    <rPh sb="17" eb="19">
      <t>シヨウ</t>
    </rPh>
    <rPh sb="24" eb="27">
      <t>サイコツザイ</t>
    </rPh>
    <rPh sb="30" eb="32">
      <t>コウロ</t>
    </rPh>
    <rPh sb="35" eb="38">
      <t>サイコツザイ</t>
    </rPh>
    <rPh sb="43" eb="44">
      <t>モチ</t>
    </rPh>
    <rPh sb="64" eb="66">
      <t>コウジョウ</t>
    </rPh>
    <phoneticPr fontId="5"/>
  </si>
  <si>
    <t>ウレアウレタン樹脂塗膜によりコンクリート片の剥落を防止することができ、連続繊維補強シートが不要</t>
    <rPh sb="7" eb="9">
      <t>ジュシ</t>
    </rPh>
    <rPh sb="9" eb="10">
      <t>ト</t>
    </rPh>
    <rPh sb="10" eb="11">
      <t>マク</t>
    </rPh>
    <phoneticPr fontId="5"/>
  </si>
  <si>
    <t>顔料とバインダーからなる固形ペレット状製品にすることで、従来のカラー舗装と比べ経時的にも退色しない</t>
    <rPh sb="28" eb="30">
      <t>ジュウライ</t>
    </rPh>
    <rPh sb="34" eb="36">
      <t>ホソウ</t>
    </rPh>
    <rPh sb="37" eb="38">
      <t>クラ</t>
    </rPh>
    <phoneticPr fontId="5"/>
  </si>
  <si>
    <t>炭素繊維を格子状に配置したＰＶＭシートをコンクリート面に透明な含浸材で接着することで、はく落防止に加え補強効果も期待でき、ひび割れの進展を黙視で確認できる</t>
    <rPh sb="0" eb="2">
      <t>タンソ</t>
    </rPh>
    <rPh sb="2" eb="4">
      <t>センイ</t>
    </rPh>
    <rPh sb="5" eb="8">
      <t>コウシジョウ</t>
    </rPh>
    <rPh sb="9" eb="11">
      <t>ハイチ</t>
    </rPh>
    <rPh sb="26" eb="27">
      <t>メン</t>
    </rPh>
    <rPh sb="28" eb="30">
      <t>トウメイ</t>
    </rPh>
    <rPh sb="31" eb="32">
      <t>ガン</t>
    </rPh>
    <rPh sb="32" eb="33">
      <t>シン</t>
    </rPh>
    <rPh sb="33" eb="34">
      <t>ザイ</t>
    </rPh>
    <rPh sb="35" eb="37">
      <t>セッチャク</t>
    </rPh>
    <phoneticPr fontId="5"/>
  </si>
  <si>
    <t>予め工場で制作されたラミネートシートを既設コンクリートに貼り付けることで工期短縮を実現。付加機能として、塩害、中性化を抑制</t>
    <rPh sb="19" eb="21">
      <t>キセツ</t>
    </rPh>
    <rPh sb="28" eb="29">
      <t>ハ</t>
    </rPh>
    <rPh sb="30" eb="31">
      <t>ツ</t>
    </rPh>
    <rPh sb="41" eb="43">
      <t>ジツゲン</t>
    </rPh>
    <phoneticPr fontId="5"/>
  </si>
  <si>
    <t>外観を損ねることなく、躯体表面に一回塗布するだけで水分などの劣化因子の浸透を抑制し、コンクリート構造物の劣化を抑制（従来は３回塗り）</t>
    <rPh sb="58" eb="60">
      <t>ジュウライ</t>
    </rPh>
    <rPh sb="62" eb="63">
      <t>カイ</t>
    </rPh>
    <rPh sb="63" eb="64">
      <t>ヌ</t>
    </rPh>
    <phoneticPr fontId="5"/>
  </si>
  <si>
    <t>従来技術と比べ、亜硝酸リチウム注入の作業が増加し、亜硝酸リチウムの廃棄には管理が必要であるため、経済性や安全性等で劣るが、ASR再発が抑制され品質・耐久性が向上し、維持管理性も高い。</t>
    <rPh sb="0" eb="2">
      <t>ジュウライ</t>
    </rPh>
    <rPh sb="2" eb="4">
      <t>ギジュツ</t>
    </rPh>
    <rPh sb="5" eb="6">
      <t>クラ</t>
    </rPh>
    <rPh sb="8" eb="11">
      <t>アショウサン</t>
    </rPh>
    <rPh sb="15" eb="17">
      <t>チュウニュウ</t>
    </rPh>
    <rPh sb="18" eb="20">
      <t>サギョウ</t>
    </rPh>
    <rPh sb="21" eb="23">
      <t>ゾウカ</t>
    </rPh>
    <rPh sb="25" eb="28">
      <t>アショウサン</t>
    </rPh>
    <rPh sb="33" eb="35">
      <t>ハイキ</t>
    </rPh>
    <rPh sb="37" eb="39">
      <t>カンリ</t>
    </rPh>
    <rPh sb="40" eb="42">
      <t>ヒツヨウ</t>
    </rPh>
    <rPh sb="48" eb="51">
      <t>ケイザイセイ</t>
    </rPh>
    <rPh sb="52" eb="55">
      <t>アンゼンセイ</t>
    </rPh>
    <rPh sb="55" eb="56">
      <t>トウ</t>
    </rPh>
    <rPh sb="57" eb="58">
      <t>オト</t>
    </rPh>
    <rPh sb="64" eb="66">
      <t>サイハツ</t>
    </rPh>
    <rPh sb="67" eb="69">
      <t>ヨクセイ</t>
    </rPh>
    <rPh sb="71" eb="73">
      <t>ヒンシツ</t>
    </rPh>
    <rPh sb="74" eb="77">
      <t>タイキュウセイ</t>
    </rPh>
    <rPh sb="78" eb="80">
      <t>コウジョウ</t>
    </rPh>
    <rPh sb="82" eb="84">
      <t>イジ</t>
    </rPh>
    <rPh sb="84" eb="87">
      <t>カンリセイ</t>
    </rPh>
    <rPh sb="88" eb="89">
      <t>タカ</t>
    </rPh>
    <phoneticPr fontId="5"/>
  </si>
  <si>
    <t>高炉スラグを有効利用した緻密なコンクリートにより、品質・耐久性が向上し、CO2排出が抑制されるため環境面にも優れる。</t>
    <rPh sb="0" eb="2">
      <t>コウロ</t>
    </rPh>
    <rPh sb="6" eb="8">
      <t>ユウコウ</t>
    </rPh>
    <rPh sb="8" eb="10">
      <t>リヨウ</t>
    </rPh>
    <rPh sb="12" eb="14">
      <t>チミツ</t>
    </rPh>
    <rPh sb="25" eb="27">
      <t>ヒンシツ</t>
    </rPh>
    <rPh sb="28" eb="31">
      <t>タイキュウセイ</t>
    </rPh>
    <rPh sb="32" eb="34">
      <t>コウジョウ</t>
    </rPh>
    <rPh sb="39" eb="41">
      <t>ハイシュツ</t>
    </rPh>
    <rPh sb="42" eb="44">
      <t>ヨクセイ</t>
    </rPh>
    <rPh sb="49" eb="52">
      <t>カンキョウメン</t>
    </rPh>
    <rPh sb="54" eb="55">
      <t>スグ</t>
    </rPh>
    <phoneticPr fontId="5"/>
  </si>
  <si>
    <t>連続繊維補強シートが不要となり、シート貼り工程が削減されることで工期短縮。また、シート貼り作業がないため経済性や安全性、施工性、環境にも優れる。</t>
    <rPh sb="19" eb="20">
      <t>ハ</t>
    </rPh>
    <rPh sb="21" eb="23">
      <t>コウテイ</t>
    </rPh>
    <rPh sb="24" eb="26">
      <t>サクゲン</t>
    </rPh>
    <rPh sb="32" eb="34">
      <t>コウキ</t>
    </rPh>
    <rPh sb="34" eb="36">
      <t>タンシュク</t>
    </rPh>
    <rPh sb="45" eb="47">
      <t>サギョウ</t>
    </rPh>
    <rPh sb="52" eb="55">
      <t>ケイザイセイ</t>
    </rPh>
    <rPh sb="56" eb="59">
      <t>アンゼンセイ</t>
    </rPh>
    <rPh sb="60" eb="63">
      <t>セコウセイ</t>
    </rPh>
    <rPh sb="64" eb="66">
      <t>カンキョウ</t>
    </rPh>
    <rPh sb="68" eb="69">
      <t>スグ</t>
    </rPh>
    <phoneticPr fontId="5"/>
  </si>
  <si>
    <t>予め顔料とバインダーを練り込んだカラーチップを用いることにより、耐久性、退色性に優れ品質が向上。専用のローリーが不要であるため、工程、安全性にも優れる。</t>
    <rPh sb="0" eb="1">
      <t>アラカジ</t>
    </rPh>
    <rPh sb="2" eb="4">
      <t>ガンリョウ</t>
    </rPh>
    <rPh sb="11" eb="12">
      <t>ネ</t>
    </rPh>
    <rPh sb="13" eb="14">
      <t>コ</t>
    </rPh>
    <rPh sb="23" eb="24">
      <t>モチ</t>
    </rPh>
    <rPh sb="32" eb="35">
      <t>タイキュウセイ</t>
    </rPh>
    <rPh sb="36" eb="38">
      <t>タイショク</t>
    </rPh>
    <rPh sb="38" eb="39">
      <t>セイ</t>
    </rPh>
    <rPh sb="40" eb="41">
      <t>スグ</t>
    </rPh>
    <rPh sb="42" eb="44">
      <t>ヒンシツ</t>
    </rPh>
    <rPh sb="45" eb="47">
      <t>コウジョウ</t>
    </rPh>
    <rPh sb="64" eb="66">
      <t>コウテイ</t>
    </rPh>
    <rPh sb="67" eb="70">
      <t>アンゼンセイ</t>
    </rPh>
    <rPh sb="72" eb="73">
      <t>スグ</t>
    </rPh>
    <phoneticPr fontId="5"/>
  </si>
  <si>
    <t>はく落防止に加え補強効果も期待できるため、品質が向上。従来のはつり作業がないため、施工性や環境にも優れる。</t>
    <rPh sb="21" eb="23">
      <t>ヒンシツ</t>
    </rPh>
    <rPh sb="24" eb="26">
      <t>コウジョウ</t>
    </rPh>
    <rPh sb="27" eb="29">
      <t>ジュウライ</t>
    </rPh>
    <rPh sb="33" eb="35">
      <t>サギョウ</t>
    </rPh>
    <rPh sb="41" eb="44">
      <t>セコウセイ</t>
    </rPh>
    <rPh sb="45" eb="47">
      <t>カンキョウ</t>
    </rPh>
    <rPh sb="49" eb="50">
      <t>スグ</t>
    </rPh>
    <phoneticPr fontId="5"/>
  </si>
  <si>
    <t>補強材と上塗材を製品化（特殊ラミネートシート）することで、現場作業工程が短縮し、経済性、工程、施工性に優れる。</t>
    <rPh sb="0" eb="2">
      <t>ホキョウ</t>
    </rPh>
    <rPh sb="2" eb="3">
      <t>ザイ</t>
    </rPh>
    <rPh sb="4" eb="6">
      <t>ウワヌ</t>
    </rPh>
    <rPh sb="6" eb="7">
      <t>ザイ</t>
    </rPh>
    <rPh sb="8" eb="11">
      <t>セイヒンカ</t>
    </rPh>
    <rPh sb="12" eb="14">
      <t>トクシュ</t>
    </rPh>
    <rPh sb="29" eb="31">
      <t>ゲンバ</t>
    </rPh>
    <rPh sb="31" eb="33">
      <t>サギョウ</t>
    </rPh>
    <rPh sb="33" eb="35">
      <t>コウテイ</t>
    </rPh>
    <rPh sb="36" eb="38">
      <t>タンシュク</t>
    </rPh>
    <rPh sb="40" eb="43">
      <t>ケイザイセイ</t>
    </rPh>
    <rPh sb="44" eb="46">
      <t>コウテイ</t>
    </rPh>
    <rPh sb="47" eb="50">
      <t>セコウセイ</t>
    </rPh>
    <rPh sb="51" eb="52">
      <t>スグ</t>
    </rPh>
    <phoneticPr fontId="5"/>
  </si>
  <si>
    <t>塗布回数が３回から１回ですむことで、現場作業工程が短縮し、経済性、工程、施工性に優れる。シラン系有効成分量の増加により、品質も向上。</t>
    <rPh sb="0" eb="2">
      <t>トフ</t>
    </rPh>
    <rPh sb="2" eb="4">
      <t>カイスウ</t>
    </rPh>
    <rPh sb="6" eb="7">
      <t>カイ</t>
    </rPh>
    <rPh sb="10" eb="11">
      <t>カイ</t>
    </rPh>
    <rPh sb="47" eb="48">
      <t>ケイ</t>
    </rPh>
    <rPh sb="48" eb="50">
      <t>ユウコウ</t>
    </rPh>
    <rPh sb="50" eb="53">
      <t>セイブンリョウ</t>
    </rPh>
    <rPh sb="54" eb="56">
      <t>ゾウカ</t>
    </rPh>
    <rPh sb="60" eb="62">
      <t>ヒンシツ</t>
    </rPh>
    <rPh sb="63" eb="65">
      <t>コウジョウ</t>
    </rPh>
    <phoneticPr fontId="5"/>
  </si>
  <si>
    <t>NETIS登録（V）技術であり、経済性や工程の点で活用の効果が高く、実績も多いため</t>
    <rPh sb="5" eb="7">
      <t>トウロク</t>
    </rPh>
    <rPh sb="10" eb="12">
      <t>ギジュツ</t>
    </rPh>
    <rPh sb="16" eb="19">
      <t>ケイザイセイ</t>
    </rPh>
    <rPh sb="20" eb="22">
      <t>コウテイ</t>
    </rPh>
    <rPh sb="23" eb="24">
      <t>テン</t>
    </rPh>
    <rPh sb="25" eb="27">
      <t>カツヨウ</t>
    </rPh>
    <rPh sb="28" eb="30">
      <t>コウカ</t>
    </rPh>
    <rPh sb="31" eb="32">
      <t>タカ</t>
    </rPh>
    <rPh sb="34" eb="36">
      <t>ジッセキ</t>
    </rPh>
    <rPh sb="37" eb="38">
      <t>オオ</t>
    </rPh>
    <phoneticPr fontId="5"/>
  </si>
  <si>
    <t>NETIS登録技術であり、県内含めて実績も多いため</t>
    <rPh sb="5" eb="7">
      <t>トウロク</t>
    </rPh>
    <rPh sb="7" eb="9">
      <t>ギジュツ</t>
    </rPh>
    <rPh sb="13" eb="15">
      <t>ケンナイ</t>
    </rPh>
    <rPh sb="15" eb="16">
      <t>フク</t>
    </rPh>
    <rPh sb="18" eb="20">
      <t>ジッセキ</t>
    </rPh>
    <rPh sb="21" eb="22">
      <t>オオ</t>
    </rPh>
    <phoneticPr fontId="5"/>
  </si>
  <si>
    <t>NETIS登録（V）技術であり、施工性、維持管理性の点で活用の効果が高いため</t>
    <rPh sb="5" eb="7">
      <t>トウロク</t>
    </rPh>
    <rPh sb="10" eb="12">
      <t>ギジュツ</t>
    </rPh>
    <rPh sb="16" eb="18">
      <t>セコウ</t>
    </rPh>
    <rPh sb="18" eb="19">
      <t>セイ</t>
    </rPh>
    <rPh sb="20" eb="22">
      <t>イジ</t>
    </rPh>
    <rPh sb="22" eb="24">
      <t>カンリ</t>
    </rPh>
    <rPh sb="24" eb="25">
      <t>セイ</t>
    </rPh>
    <rPh sb="26" eb="27">
      <t>テン</t>
    </rPh>
    <rPh sb="28" eb="30">
      <t>カツヨウ</t>
    </rPh>
    <rPh sb="31" eb="33">
      <t>コウカ</t>
    </rPh>
    <rPh sb="34" eb="35">
      <t>タカ</t>
    </rPh>
    <phoneticPr fontId="5"/>
  </si>
  <si>
    <t>登録区分による並べ替え</t>
    <rPh sb="0" eb="2">
      <t>トウロク</t>
    </rPh>
    <rPh sb="2" eb="4">
      <t>クブン</t>
    </rPh>
    <rPh sb="7" eb="8">
      <t>ナラ</t>
    </rPh>
    <rPh sb="9" eb="10">
      <t>カ</t>
    </rPh>
    <phoneticPr fontId="5"/>
  </si>
  <si>
    <t>件数</t>
    <rPh sb="0" eb="2">
      <t>ケンスウ</t>
    </rPh>
    <phoneticPr fontId="5"/>
  </si>
  <si>
    <t>項目</t>
    <rPh sb="0" eb="2">
      <t>コウモク</t>
    </rPh>
    <phoneticPr fontId="5"/>
  </si>
  <si>
    <t>Ｖ登録(評価情報)</t>
  </si>
  <si>
    <t>県内工場</t>
  </si>
  <si>
    <t>試験施工</t>
    <rPh sb="0" eb="2">
      <t>シケン</t>
    </rPh>
    <rPh sb="2" eb="4">
      <t>セコウ</t>
    </rPh>
    <phoneticPr fontId="5"/>
  </si>
  <si>
    <t>登録技術</t>
    <rPh sb="0" eb="2">
      <t>トウロク</t>
    </rPh>
    <rPh sb="2" eb="4">
      <t>ギジュツ</t>
    </rPh>
    <phoneticPr fontId="5"/>
  </si>
  <si>
    <t>推奨技術</t>
    <rPh sb="0" eb="2">
      <t>スイショウ</t>
    </rPh>
    <rPh sb="2" eb="4">
      <t>ギジュツ</t>
    </rPh>
    <phoneticPr fontId="5"/>
  </si>
  <si>
    <t>技術区分による並べ替え</t>
    <rPh sb="0" eb="2">
      <t>ギジュツ</t>
    </rPh>
    <rPh sb="2" eb="4">
      <t>クブン</t>
    </rPh>
    <rPh sb="7" eb="8">
      <t>ナラ</t>
    </rPh>
    <rPh sb="9" eb="10">
      <t>カ</t>
    </rPh>
    <phoneticPr fontId="5"/>
  </si>
  <si>
    <t>申請Ｎｏ</t>
    <rPh sb="0" eb="2">
      <t>シンセイ</t>
    </rPh>
    <phoneticPr fontId="5"/>
  </si>
  <si>
    <t>Ｎｏ</t>
    <phoneticPr fontId="5"/>
  </si>
  <si>
    <t>点検・診断技術
建設、更新技術
ＬＣＣ技術
システム技術</t>
  </si>
  <si>
    <t>道路
河川
港湾
全般</t>
  </si>
  <si>
    <t>向上</t>
  </si>
  <si>
    <t>民学</t>
  </si>
  <si>
    <t>-V</t>
  </si>
  <si>
    <t>点検・診断技術
補修・補強技術
ＬＣＣ技術
システム技術</t>
  </si>
  <si>
    <t>全般</t>
  </si>
  <si>
    <t>-A</t>
  </si>
  <si>
    <t>区分２</t>
  </si>
  <si>
    <t>単独</t>
  </si>
  <si>
    <t xml:space="preserve">点検・診断技術
</t>
  </si>
  <si>
    <t xml:space="preserve">道路
河川
</t>
  </si>
  <si>
    <t>-Ａ</t>
  </si>
  <si>
    <t>点検・診断技術
ＬＣＣ技術
システム技術</t>
  </si>
  <si>
    <t xml:space="preserve">道路
ダム
港湾
</t>
  </si>
  <si>
    <t xml:space="preserve">道路
</t>
  </si>
  <si>
    <t>－Ａ</t>
  </si>
  <si>
    <t xml:space="preserve">建設、更新技術
ＬＣＣ技術
</t>
  </si>
  <si>
    <t xml:space="preserve">道路
ダム
砂防
公園
</t>
  </si>
  <si>
    <t xml:space="preserve">道路
河川
その他
</t>
  </si>
  <si>
    <t xml:space="preserve">建設、更新技術
</t>
  </si>
  <si>
    <t>登録技術</t>
  </si>
  <si>
    <t xml:space="preserve">道路
河川
ダム
港湾
</t>
  </si>
  <si>
    <t>低下</t>
  </si>
  <si>
    <t xml:space="preserve">建設、更新技術
補修・補強技術
ＬＣＣ技術
</t>
  </si>
  <si>
    <t xml:space="preserve">道路
下水道
その他
</t>
  </si>
  <si>
    <t xml:space="preserve">建設、更新技術
補修・補強技術
</t>
  </si>
  <si>
    <t xml:space="preserve">道路
港湾
その他
</t>
  </si>
  <si>
    <t xml:space="preserve">補修・補強技術
ＬＣＣ技術
</t>
  </si>
  <si>
    <t xml:space="preserve">道路
港湾
海岸
</t>
  </si>
  <si>
    <t>道路
河川
ダム
全般</t>
  </si>
  <si>
    <t>建設、更新技術
補修・補強技術
ＬＣＣ技術
システム技術</t>
  </si>
  <si>
    <t xml:space="preserve">道路
港湾
</t>
  </si>
  <si>
    <t>民民</t>
  </si>
  <si>
    <t xml:space="preserve">道路
ダム
砂防
港湾
</t>
  </si>
  <si>
    <t xml:space="preserve">補修・補強技術
</t>
  </si>
  <si>
    <t xml:space="preserve">河川
港湾
海岸
その他
</t>
  </si>
  <si>
    <t>主たる区分</t>
    <rPh sb="0" eb="1">
      <t>シュ</t>
    </rPh>
    <rPh sb="3" eb="5">
      <t>クブン</t>
    </rPh>
    <phoneticPr fontId="5"/>
  </si>
  <si>
    <t>点検・診断
（コンクリート）</t>
    <rPh sb="0" eb="2">
      <t>テンケン</t>
    </rPh>
    <rPh sb="3" eb="5">
      <t>シンダン</t>
    </rPh>
    <phoneticPr fontId="5"/>
  </si>
  <si>
    <t>建設、更新
（二次製品）</t>
    <rPh sb="0" eb="2">
      <t>ケンセツ</t>
    </rPh>
    <rPh sb="3" eb="5">
      <t>コウシン</t>
    </rPh>
    <rPh sb="7" eb="9">
      <t>ニジ</t>
    </rPh>
    <rPh sb="9" eb="11">
      <t>セイヒン</t>
    </rPh>
    <phoneticPr fontId="5"/>
  </si>
  <si>
    <t>■申請技術一覧表</t>
    <phoneticPr fontId="5"/>
  </si>
  <si>
    <t>登録技術
(試験施工)</t>
    <rPh sb="0" eb="2">
      <t>トウロク</t>
    </rPh>
    <rPh sb="2" eb="4">
      <t>ギジュツ</t>
    </rPh>
    <phoneticPr fontId="5"/>
  </si>
  <si>
    <t>登録技術</t>
    <rPh sb="0" eb="2">
      <t>トウロク</t>
    </rPh>
    <phoneticPr fontId="5"/>
  </si>
  <si>
    <t>ガラスクロス工法</t>
    <phoneticPr fontId="5"/>
  </si>
  <si>
    <t>補修・補強
(補強)</t>
    <rPh sb="0" eb="2">
      <t>ホシュウ</t>
    </rPh>
    <rPh sb="3" eb="5">
      <t>ホキョウ</t>
    </rPh>
    <rPh sb="7" eb="9">
      <t>ホキョウ</t>
    </rPh>
    <phoneticPr fontId="5"/>
  </si>
  <si>
    <t>評価項目</t>
    <rPh sb="0" eb="2">
      <t>ヒョウカ</t>
    </rPh>
    <rPh sb="2" eb="4">
      <t>コウモク</t>
    </rPh>
    <phoneticPr fontId="5"/>
  </si>
  <si>
    <t>建設、更新
（法面対策）</t>
    <rPh sb="0" eb="2">
      <t>ケンセツ</t>
    </rPh>
    <rPh sb="3" eb="5">
      <t>コウシン</t>
    </rPh>
    <rPh sb="7" eb="9">
      <t>ノリメン</t>
    </rPh>
    <rPh sb="9" eb="11">
      <t>タイサク</t>
    </rPh>
    <phoneticPr fontId="5"/>
  </si>
  <si>
    <t>建設、更新
(ひび割れ低減)</t>
    <rPh sb="0" eb="2">
      <t>ケンセツ</t>
    </rPh>
    <rPh sb="3" eb="5">
      <t>コウシン</t>
    </rPh>
    <rPh sb="9" eb="10">
      <t>ワ</t>
    </rPh>
    <rPh sb="11" eb="13">
      <t>テイゲン</t>
    </rPh>
    <phoneticPr fontId="5"/>
  </si>
  <si>
    <t>建設、更新
(路面、舗装)</t>
    <rPh sb="0" eb="2">
      <t>ケンセツ</t>
    </rPh>
    <rPh sb="3" eb="5">
      <t>コウシン</t>
    </rPh>
    <rPh sb="7" eb="9">
      <t>ロメン</t>
    </rPh>
    <rPh sb="10" eb="12">
      <t>ホソウ</t>
    </rPh>
    <phoneticPr fontId="5"/>
  </si>
  <si>
    <t>補修・補強
(剥落+補強)</t>
    <rPh sb="10" eb="12">
      <t>ホキョウ</t>
    </rPh>
    <phoneticPr fontId="5"/>
  </si>
  <si>
    <t>補修・補強
(劣化因子抑制)</t>
    <rPh sb="0" eb="2">
      <t>ホシュウ</t>
    </rPh>
    <rPh sb="3" eb="5">
      <t>ホキョウ</t>
    </rPh>
    <rPh sb="7" eb="9">
      <t>レッカ</t>
    </rPh>
    <rPh sb="9" eb="11">
      <t>インシ</t>
    </rPh>
    <rPh sb="11" eb="13">
      <t>ヨクセイ</t>
    </rPh>
    <phoneticPr fontId="5"/>
  </si>
  <si>
    <t>連続繊維シートを用いたコンクリート片剥落防止工法</t>
    <rPh sb="0" eb="2">
      <t>レンゾク</t>
    </rPh>
    <phoneticPr fontId="5"/>
  </si>
  <si>
    <t>補修・補強
（補修）</t>
    <rPh sb="0" eb="2">
      <t>ホシュウ</t>
    </rPh>
    <rPh sb="3" eb="5">
      <t>ホキョウ</t>
    </rPh>
    <rPh sb="7" eb="9">
      <t>ホシュウ</t>
    </rPh>
    <phoneticPr fontId="5"/>
  </si>
  <si>
    <t>橋梁長寿命化を支える高性能床版防水</t>
    <phoneticPr fontId="5"/>
  </si>
  <si>
    <t>超重交通路線でも塑性変形しづらいポリマー改質アスファルト</t>
    <phoneticPr fontId="5"/>
  </si>
  <si>
    <t>ＣＳファルトを用いたカラー舗装</t>
    <phoneticPr fontId="5"/>
  </si>
  <si>
    <t>ひび割れ注入補修工法</t>
    <phoneticPr fontId="5"/>
  </si>
  <si>
    <t>点検・診断
（路面性状）</t>
    <rPh sb="0" eb="2">
      <t>テンケン</t>
    </rPh>
    <rPh sb="3" eb="5">
      <t>シンダン</t>
    </rPh>
    <rPh sb="7" eb="9">
      <t>ロメン</t>
    </rPh>
    <rPh sb="9" eb="10">
      <t>セイ</t>
    </rPh>
    <rPh sb="10" eb="11">
      <t>ジョウ</t>
    </rPh>
    <phoneticPr fontId="5"/>
  </si>
  <si>
    <t>工事期間が長くかかっていた現場打ち門型カルバートを高強度化と合わせ斜角にも対応したプレキャスト製品を開発し，施工性の向上と高品質化を図った</t>
    <rPh sb="0" eb="2">
      <t>コウジ</t>
    </rPh>
    <rPh sb="2" eb="4">
      <t>キカン</t>
    </rPh>
    <rPh sb="5" eb="6">
      <t>ナガ</t>
    </rPh>
    <rPh sb="13" eb="15">
      <t>ゲンバ</t>
    </rPh>
    <rPh sb="15" eb="16">
      <t>ウ</t>
    </rPh>
    <rPh sb="17" eb="19">
      <t>モンガタ</t>
    </rPh>
    <rPh sb="25" eb="28">
      <t>コウキョウド</t>
    </rPh>
    <rPh sb="28" eb="29">
      <t>カ</t>
    </rPh>
    <rPh sb="30" eb="31">
      <t>ア</t>
    </rPh>
    <rPh sb="33" eb="34">
      <t>シャ</t>
    </rPh>
    <rPh sb="34" eb="35">
      <t>カク</t>
    </rPh>
    <rPh sb="37" eb="39">
      <t>タイオウ</t>
    </rPh>
    <rPh sb="47" eb="49">
      <t>セイヒン</t>
    </rPh>
    <rPh sb="50" eb="52">
      <t>カイハツ</t>
    </rPh>
    <rPh sb="54" eb="57">
      <t>セコウセイ</t>
    </rPh>
    <rPh sb="58" eb="60">
      <t>コウジョウ</t>
    </rPh>
    <rPh sb="61" eb="64">
      <t>コウヒンシツ</t>
    </rPh>
    <rPh sb="64" eb="65">
      <t>カ</t>
    </rPh>
    <rPh sb="66" eb="67">
      <t>ハカ</t>
    </rPh>
    <phoneticPr fontId="5"/>
  </si>
  <si>
    <t>シラン系有効成分を増量することで，施工性と劣化因子に対する抑制効果の向上を図った</t>
    <rPh sb="3" eb="4">
      <t>ケイ</t>
    </rPh>
    <rPh sb="4" eb="6">
      <t>ユウコウ</t>
    </rPh>
    <rPh sb="6" eb="8">
      <t>セイブン</t>
    </rPh>
    <rPh sb="9" eb="11">
      <t>ゾウリョウ</t>
    </rPh>
    <rPh sb="17" eb="20">
      <t>セコウセイ</t>
    </rPh>
    <rPh sb="21" eb="23">
      <t>レッカ</t>
    </rPh>
    <rPh sb="23" eb="25">
      <t>インシ</t>
    </rPh>
    <rPh sb="26" eb="27">
      <t>タイ</t>
    </rPh>
    <rPh sb="29" eb="31">
      <t>ヨクセイ</t>
    </rPh>
    <rPh sb="31" eb="33">
      <t>コウカ</t>
    </rPh>
    <rPh sb="34" eb="36">
      <t>コウジョウ</t>
    </rPh>
    <rPh sb="37" eb="38">
      <t>ハカ</t>
    </rPh>
    <phoneticPr fontId="5"/>
  </si>
  <si>
    <t>補修エポキシの改良により，従来では困難であった亜硝酸リチウムとの併用を可能とした</t>
    <rPh sb="0" eb="2">
      <t>ホシュウ</t>
    </rPh>
    <rPh sb="7" eb="9">
      <t>カイリョウ</t>
    </rPh>
    <rPh sb="13" eb="15">
      <t>ジュウライ</t>
    </rPh>
    <rPh sb="17" eb="19">
      <t>コンナン</t>
    </rPh>
    <rPh sb="32" eb="34">
      <t>ヘイヨウ</t>
    </rPh>
    <rPh sb="35" eb="37">
      <t>カノウ</t>
    </rPh>
    <phoneticPr fontId="5"/>
  </si>
  <si>
    <t>乾式の圧送装置と混和材量の組み合わせにより粗骨材とセメントの分離を抑制し，圧送ポンプによる細骨材を使用しない透水性のあるコンクリートの打設を可能とした</t>
    <rPh sb="0" eb="2">
      <t>カンシキ</t>
    </rPh>
    <rPh sb="3" eb="5">
      <t>アッソウ</t>
    </rPh>
    <rPh sb="5" eb="7">
      <t>ソウチ</t>
    </rPh>
    <rPh sb="8" eb="10">
      <t>コンワ</t>
    </rPh>
    <rPh sb="10" eb="11">
      <t>ザイ</t>
    </rPh>
    <rPh sb="11" eb="12">
      <t>リョウ</t>
    </rPh>
    <rPh sb="13" eb="14">
      <t>ク</t>
    </rPh>
    <rPh sb="15" eb="16">
      <t>ア</t>
    </rPh>
    <rPh sb="21" eb="24">
      <t>ソコツザイ</t>
    </rPh>
    <rPh sb="30" eb="32">
      <t>ブンリ</t>
    </rPh>
    <rPh sb="33" eb="35">
      <t>ヨクセイ</t>
    </rPh>
    <rPh sb="37" eb="39">
      <t>アッソウ</t>
    </rPh>
    <rPh sb="45" eb="48">
      <t>サイコツザイ</t>
    </rPh>
    <rPh sb="49" eb="51">
      <t>シヨウ</t>
    </rPh>
    <rPh sb="54" eb="57">
      <t>トウスイセイ</t>
    </rPh>
    <rPh sb="67" eb="69">
      <t>ダセツ</t>
    </rPh>
    <rPh sb="70" eb="72">
      <t>カノウ</t>
    </rPh>
    <phoneticPr fontId="5"/>
  </si>
  <si>
    <t>6つのローターブレードを配置した無人ヘリにＧＰＳ/ジャイロセンサーを搭載することで，橋梁等の高所点検個所の撮影を可能とし，デジタルカメラ撮影による画像合成により構造物のひび割れ等の損傷位置情報を明確にした</t>
    <rPh sb="12" eb="14">
      <t>ハイチ</t>
    </rPh>
    <rPh sb="16" eb="18">
      <t>ムジン</t>
    </rPh>
    <rPh sb="34" eb="36">
      <t>トウサイ</t>
    </rPh>
    <rPh sb="42" eb="44">
      <t>キョウリョウ</t>
    </rPh>
    <rPh sb="44" eb="45">
      <t>トウ</t>
    </rPh>
    <rPh sb="46" eb="48">
      <t>コウショ</t>
    </rPh>
    <rPh sb="48" eb="50">
      <t>テンケン</t>
    </rPh>
    <rPh sb="50" eb="52">
      <t>カショ</t>
    </rPh>
    <rPh sb="53" eb="55">
      <t>サツエイ</t>
    </rPh>
    <rPh sb="56" eb="58">
      <t>カノウ</t>
    </rPh>
    <rPh sb="68" eb="70">
      <t>サツエイ</t>
    </rPh>
    <rPh sb="73" eb="75">
      <t>ガゾウ</t>
    </rPh>
    <rPh sb="75" eb="77">
      <t>ゴウセイ</t>
    </rPh>
    <rPh sb="80" eb="82">
      <t>コウゾウ</t>
    </rPh>
    <rPh sb="82" eb="83">
      <t>ブツ</t>
    </rPh>
    <rPh sb="86" eb="87">
      <t>ワ</t>
    </rPh>
    <rPh sb="88" eb="89">
      <t>トウ</t>
    </rPh>
    <rPh sb="90" eb="92">
      <t>ソンショウ</t>
    </rPh>
    <rPh sb="92" eb="94">
      <t>イチ</t>
    </rPh>
    <rPh sb="94" eb="96">
      <t>ジョウホウ</t>
    </rPh>
    <rPh sb="97" eb="99">
      <t>メイカク</t>
    </rPh>
    <phoneticPr fontId="5"/>
  </si>
  <si>
    <t>内部圧入専用の浸透拡散型亜硝酸リチウムを使用し，コンクリート中の浸透性を高めた</t>
    <rPh sb="0" eb="2">
      <t>ナイブ</t>
    </rPh>
    <rPh sb="2" eb="4">
      <t>アツニュウ</t>
    </rPh>
    <rPh sb="4" eb="6">
      <t>センヨウ</t>
    </rPh>
    <rPh sb="7" eb="9">
      <t>シントウ</t>
    </rPh>
    <rPh sb="9" eb="11">
      <t>カクサン</t>
    </rPh>
    <rPh sb="11" eb="12">
      <t>ガタ</t>
    </rPh>
    <rPh sb="12" eb="15">
      <t>アショウサン</t>
    </rPh>
    <rPh sb="20" eb="22">
      <t>シヨウ</t>
    </rPh>
    <rPh sb="30" eb="31">
      <t>チュウ</t>
    </rPh>
    <rPh sb="32" eb="35">
      <t>シントウセイ</t>
    </rPh>
    <rPh sb="36" eb="37">
      <t>タカ</t>
    </rPh>
    <phoneticPr fontId="5"/>
  </si>
  <si>
    <t>ケーブルの引張応力と磁気特性変化が相関する原理を活用することで，これまでできなかった自由長部での張力測定が可能となった</t>
    <rPh sb="5" eb="7">
      <t>ヒッパリ</t>
    </rPh>
    <rPh sb="7" eb="9">
      <t>オウリョク</t>
    </rPh>
    <rPh sb="17" eb="19">
      <t>ソウカン</t>
    </rPh>
    <rPh sb="24" eb="26">
      <t>カツヨウ</t>
    </rPh>
    <rPh sb="42" eb="44">
      <t>ジユウ</t>
    </rPh>
    <rPh sb="44" eb="45">
      <t>チョウ</t>
    </rPh>
    <rPh sb="45" eb="46">
      <t>ブ</t>
    </rPh>
    <rPh sb="48" eb="50">
      <t>チョウリョク</t>
    </rPh>
    <rPh sb="50" eb="52">
      <t>ソクテイ</t>
    </rPh>
    <rPh sb="53" eb="55">
      <t>カノウ</t>
    </rPh>
    <phoneticPr fontId="5"/>
  </si>
  <si>
    <t>コンクリート内部調査の精度向上を目的に開発した棒型スキャナを用いることで，約φ25の小径コアによる削孔でコンクリート構造物の内部診断が可能となった</t>
    <rPh sb="6" eb="8">
      <t>ナイブ</t>
    </rPh>
    <rPh sb="8" eb="10">
      <t>チョウサ</t>
    </rPh>
    <rPh sb="11" eb="13">
      <t>セイド</t>
    </rPh>
    <rPh sb="13" eb="15">
      <t>コウジョウ</t>
    </rPh>
    <rPh sb="16" eb="18">
      <t>モクテキ</t>
    </rPh>
    <rPh sb="19" eb="21">
      <t>カイハツ</t>
    </rPh>
    <rPh sb="23" eb="24">
      <t>ボウ</t>
    </rPh>
    <rPh sb="24" eb="25">
      <t>ガタ</t>
    </rPh>
    <rPh sb="30" eb="31">
      <t>モチ</t>
    </rPh>
    <rPh sb="37" eb="38">
      <t>ヤク</t>
    </rPh>
    <rPh sb="42" eb="44">
      <t>ショウケイ</t>
    </rPh>
    <rPh sb="49" eb="51">
      <t>サッコウ</t>
    </rPh>
    <rPh sb="58" eb="61">
      <t>コウゾウブツ</t>
    </rPh>
    <rPh sb="62" eb="64">
      <t>ナイブ</t>
    </rPh>
    <rPh sb="64" eb="66">
      <t>シンダン</t>
    </rPh>
    <rPh sb="67" eb="69">
      <t>カノウ</t>
    </rPh>
    <phoneticPr fontId="5"/>
  </si>
  <si>
    <t>運転者の目線でGPS情報とKP情報を付加した連続静止画像に，路面性状測定装置による路面の平坦性情報を加え，道路管理情報を可視化した</t>
    <rPh sb="0" eb="3">
      <t>ウンテンシャ</t>
    </rPh>
    <rPh sb="4" eb="6">
      <t>メセン</t>
    </rPh>
    <rPh sb="10" eb="12">
      <t>ジョウホウ</t>
    </rPh>
    <rPh sb="15" eb="17">
      <t>ジョウホウ</t>
    </rPh>
    <rPh sb="18" eb="20">
      <t>フカ</t>
    </rPh>
    <rPh sb="22" eb="24">
      <t>レンゾク</t>
    </rPh>
    <rPh sb="24" eb="26">
      <t>セイシ</t>
    </rPh>
    <rPh sb="26" eb="28">
      <t>ガゾウ</t>
    </rPh>
    <rPh sb="30" eb="32">
      <t>ロメン</t>
    </rPh>
    <rPh sb="32" eb="33">
      <t>セイ</t>
    </rPh>
    <rPh sb="33" eb="34">
      <t>ジョウ</t>
    </rPh>
    <rPh sb="34" eb="36">
      <t>ソクテイ</t>
    </rPh>
    <rPh sb="36" eb="38">
      <t>ソウチ</t>
    </rPh>
    <rPh sb="41" eb="43">
      <t>ロメン</t>
    </rPh>
    <rPh sb="44" eb="47">
      <t>ヘイタンセイ</t>
    </rPh>
    <rPh sb="47" eb="49">
      <t>ジョウホウ</t>
    </rPh>
    <rPh sb="50" eb="51">
      <t>クワ</t>
    </rPh>
    <rPh sb="53" eb="55">
      <t>ドウロ</t>
    </rPh>
    <rPh sb="55" eb="57">
      <t>カンリ</t>
    </rPh>
    <rPh sb="57" eb="59">
      <t>ジョウホウ</t>
    </rPh>
    <rPh sb="60" eb="62">
      <t>カシ</t>
    </rPh>
    <rPh sb="62" eb="63">
      <t>カ</t>
    </rPh>
    <phoneticPr fontId="5"/>
  </si>
  <si>
    <t>土壌侵食が生じない特殊なフィルター層を設置することで，１次植生機能を目的とした外来種の繁茂が不要となり，在来種による長期育成環境を維持することが可能となった</t>
    <rPh sb="0" eb="2">
      <t>ドジョウ</t>
    </rPh>
    <rPh sb="2" eb="4">
      <t>シンショク</t>
    </rPh>
    <rPh sb="5" eb="6">
      <t>ショウ</t>
    </rPh>
    <rPh sb="9" eb="11">
      <t>トクシュ</t>
    </rPh>
    <rPh sb="17" eb="18">
      <t>ソウ</t>
    </rPh>
    <rPh sb="19" eb="21">
      <t>セッチ</t>
    </rPh>
    <rPh sb="28" eb="29">
      <t>ジ</t>
    </rPh>
    <rPh sb="29" eb="31">
      <t>ショクセイ</t>
    </rPh>
    <rPh sb="31" eb="33">
      <t>キノウ</t>
    </rPh>
    <rPh sb="34" eb="36">
      <t>モクテキ</t>
    </rPh>
    <rPh sb="39" eb="41">
      <t>ガイライ</t>
    </rPh>
    <rPh sb="41" eb="42">
      <t>シュ</t>
    </rPh>
    <rPh sb="43" eb="45">
      <t>ハンモ</t>
    </rPh>
    <rPh sb="46" eb="48">
      <t>フヨウ</t>
    </rPh>
    <rPh sb="52" eb="55">
      <t>ザイライシュ</t>
    </rPh>
    <rPh sb="58" eb="60">
      <t>チョウキ</t>
    </rPh>
    <rPh sb="60" eb="62">
      <t>イクセイ</t>
    </rPh>
    <rPh sb="62" eb="64">
      <t>カンキョウ</t>
    </rPh>
    <rPh sb="65" eb="67">
      <t>イジ</t>
    </rPh>
    <rPh sb="72" eb="74">
      <t>カノウ</t>
    </rPh>
    <phoneticPr fontId="5"/>
  </si>
  <si>
    <t>人孔(マンホール)上部を事前撤去し表層舗設後に塑性変形し難いエポキシ系コンクリートにより調整復旧することで，施工性の向上と，人孔周囲の平たん性を確保した</t>
    <rPh sb="0" eb="1">
      <t>ヒト</t>
    </rPh>
    <rPh sb="1" eb="2">
      <t>アナ</t>
    </rPh>
    <rPh sb="9" eb="11">
      <t>ジョウブ</t>
    </rPh>
    <rPh sb="12" eb="14">
      <t>ジゼン</t>
    </rPh>
    <rPh sb="14" eb="16">
      <t>テッキョ</t>
    </rPh>
    <rPh sb="17" eb="19">
      <t>ヒョウソウ</t>
    </rPh>
    <rPh sb="19" eb="21">
      <t>ホセツ</t>
    </rPh>
    <rPh sb="21" eb="22">
      <t>ゴ</t>
    </rPh>
    <rPh sb="23" eb="25">
      <t>ソセイ</t>
    </rPh>
    <rPh sb="25" eb="27">
      <t>ヘンケイ</t>
    </rPh>
    <rPh sb="28" eb="29">
      <t>ニク</t>
    </rPh>
    <rPh sb="34" eb="35">
      <t>ケイ</t>
    </rPh>
    <rPh sb="44" eb="46">
      <t>チョウセイ</t>
    </rPh>
    <rPh sb="46" eb="48">
      <t>フッキュウ</t>
    </rPh>
    <rPh sb="54" eb="57">
      <t>セコウセイ</t>
    </rPh>
    <rPh sb="58" eb="60">
      <t>コウジョウ</t>
    </rPh>
    <rPh sb="62" eb="63">
      <t>ジン</t>
    </rPh>
    <rPh sb="63" eb="64">
      <t>アナ</t>
    </rPh>
    <rPh sb="64" eb="66">
      <t>シュウイ</t>
    </rPh>
    <rPh sb="67" eb="68">
      <t>ヘイ</t>
    </rPh>
    <rPh sb="70" eb="71">
      <t>セイ</t>
    </rPh>
    <rPh sb="72" eb="74">
      <t>カクホ</t>
    </rPh>
    <phoneticPr fontId="5"/>
  </si>
  <si>
    <t>従来のポリマー改質アスファルトⅡ型よりも耐流動性に優れた重荷重用特殊改質アスファルトを新たに開発した</t>
    <rPh sb="0" eb="2">
      <t>ジュウライ</t>
    </rPh>
    <rPh sb="7" eb="9">
      <t>カイシツ</t>
    </rPh>
    <rPh sb="16" eb="17">
      <t>ガタ</t>
    </rPh>
    <rPh sb="20" eb="21">
      <t>タイ</t>
    </rPh>
    <rPh sb="21" eb="24">
      <t>リュウドウセイ</t>
    </rPh>
    <rPh sb="25" eb="26">
      <t>スグ</t>
    </rPh>
    <rPh sb="28" eb="29">
      <t>ジュウ</t>
    </rPh>
    <rPh sb="29" eb="31">
      <t>カジュウ</t>
    </rPh>
    <rPh sb="31" eb="32">
      <t>ヨウ</t>
    </rPh>
    <rPh sb="32" eb="34">
      <t>トクシュ</t>
    </rPh>
    <rPh sb="34" eb="36">
      <t>カイシツ</t>
    </rPh>
    <rPh sb="43" eb="44">
      <t>アラ</t>
    </rPh>
    <rPh sb="46" eb="48">
      <t>カイハツ</t>
    </rPh>
    <phoneticPr fontId="5"/>
  </si>
  <si>
    <t>高濃度改質アスファルト乳剤（タクミゾール）とプレコート骨材（ロメンチップ）を高精度に敷きならし既設舗装と表層の間に応力緩和層を形成することでリフレクションクラックの発生を抑制した</t>
    <rPh sb="0" eb="3">
      <t>コウノウド</t>
    </rPh>
    <rPh sb="3" eb="5">
      <t>カイシツ</t>
    </rPh>
    <rPh sb="11" eb="13">
      <t>ニュウザイ</t>
    </rPh>
    <rPh sb="27" eb="29">
      <t>コツザイ</t>
    </rPh>
    <rPh sb="38" eb="41">
      <t>コウセイド</t>
    </rPh>
    <rPh sb="42" eb="43">
      <t>シ</t>
    </rPh>
    <rPh sb="47" eb="49">
      <t>キセツ</t>
    </rPh>
    <rPh sb="49" eb="51">
      <t>ホソウ</t>
    </rPh>
    <rPh sb="52" eb="54">
      <t>ヒョウソウ</t>
    </rPh>
    <rPh sb="55" eb="56">
      <t>アイダ</t>
    </rPh>
    <rPh sb="57" eb="59">
      <t>オウリョク</t>
    </rPh>
    <rPh sb="59" eb="61">
      <t>カンワ</t>
    </rPh>
    <rPh sb="61" eb="62">
      <t>ソウ</t>
    </rPh>
    <rPh sb="63" eb="65">
      <t>ケイセイ</t>
    </rPh>
    <rPh sb="82" eb="84">
      <t>ハッセイ</t>
    </rPh>
    <rPh sb="85" eb="87">
      <t>ヨクセイ</t>
    </rPh>
    <phoneticPr fontId="5"/>
  </si>
  <si>
    <t>従来の表面保護材の吸水防止効果に加え，本材は主成分のアルキルアルコキシシランにアミノ基を化学結合させさせることで，鉄筋腐食抑制効果を付加した</t>
    <rPh sb="0" eb="2">
      <t>ジュウライ</t>
    </rPh>
    <rPh sb="3" eb="5">
      <t>ヒョウメン</t>
    </rPh>
    <rPh sb="5" eb="7">
      <t>ホゴ</t>
    </rPh>
    <rPh sb="7" eb="8">
      <t>ザイ</t>
    </rPh>
    <rPh sb="9" eb="11">
      <t>キュウスイ</t>
    </rPh>
    <rPh sb="11" eb="13">
      <t>ボウシ</t>
    </rPh>
    <rPh sb="13" eb="15">
      <t>コウカ</t>
    </rPh>
    <rPh sb="16" eb="17">
      <t>クワ</t>
    </rPh>
    <rPh sb="19" eb="21">
      <t>ホンザイ</t>
    </rPh>
    <rPh sb="22" eb="25">
      <t>シュセイブン</t>
    </rPh>
    <rPh sb="42" eb="43">
      <t>キ</t>
    </rPh>
    <rPh sb="44" eb="46">
      <t>カガク</t>
    </rPh>
    <rPh sb="46" eb="48">
      <t>ケツゴウ</t>
    </rPh>
    <rPh sb="57" eb="59">
      <t>テッキン</t>
    </rPh>
    <rPh sb="59" eb="61">
      <t>フショク</t>
    </rPh>
    <rPh sb="61" eb="63">
      <t>ヨクセイ</t>
    </rPh>
    <rPh sb="63" eb="65">
      <t>コウカ</t>
    </rPh>
    <rPh sb="66" eb="68">
      <t>フカ</t>
    </rPh>
    <phoneticPr fontId="5"/>
  </si>
  <si>
    <t>死荷重を軽減するためコンクリート内部に埋め込んだ高耐久のチタングリッド陽極から外部電源により腐食した鋼材に防食電流を与えることで，塩分を含んだコンクリートの除去を必要とせず腐食を抑制することが可能となった</t>
    <rPh sb="0" eb="3">
      <t>シカジュウ</t>
    </rPh>
    <rPh sb="4" eb="6">
      <t>ケイゲン</t>
    </rPh>
    <rPh sb="16" eb="18">
      <t>ナイブ</t>
    </rPh>
    <rPh sb="19" eb="20">
      <t>ウ</t>
    </rPh>
    <rPh sb="21" eb="22">
      <t>コ</t>
    </rPh>
    <rPh sb="24" eb="25">
      <t>コウ</t>
    </rPh>
    <rPh sb="25" eb="27">
      <t>タイキュウ</t>
    </rPh>
    <rPh sb="35" eb="37">
      <t>ヨウキョク</t>
    </rPh>
    <rPh sb="39" eb="41">
      <t>ガイブ</t>
    </rPh>
    <rPh sb="41" eb="43">
      <t>デンゲン</t>
    </rPh>
    <rPh sb="46" eb="48">
      <t>フショク</t>
    </rPh>
    <rPh sb="50" eb="52">
      <t>コウザイ</t>
    </rPh>
    <rPh sb="53" eb="55">
      <t>ボウショク</t>
    </rPh>
    <rPh sb="55" eb="57">
      <t>デンリュウ</t>
    </rPh>
    <rPh sb="58" eb="59">
      <t>アタ</t>
    </rPh>
    <rPh sb="65" eb="67">
      <t>エンブン</t>
    </rPh>
    <rPh sb="68" eb="69">
      <t>フク</t>
    </rPh>
    <rPh sb="78" eb="80">
      <t>ジョキョ</t>
    </rPh>
    <rPh sb="81" eb="83">
      <t>ヒツヨウ</t>
    </rPh>
    <rPh sb="86" eb="88">
      <t>フショク</t>
    </rPh>
    <rPh sb="89" eb="91">
      <t>ヨクセイ</t>
    </rPh>
    <rPh sb="96" eb="98">
      <t>カノウ</t>
    </rPh>
    <phoneticPr fontId="5"/>
  </si>
  <si>
    <t>従来のガラスクロスなどの補強層工程に代わり，超速乾の厚膜柔軟系ポリウレタン／ウレア樹脂塗料を塗るだけで，はく落防止効果を発揮することが可能となった</t>
    <rPh sb="12" eb="14">
      <t>ホキョウ</t>
    </rPh>
    <rPh sb="14" eb="15">
      <t>ソウ</t>
    </rPh>
    <rPh sb="18" eb="19">
      <t>カ</t>
    </rPh>
    <rPh sb="22" eb="23">
      <t>チョウ</t>
    </rPh>
    <rPh sb="23" eb="25">
      <t>ソッカン</t>
    </rPh>
    <rPh sb="26" eb="27">
      <t>アツ</t>
    </rPh>
    <rPh sb="27" eb="28">
      <t>マク</t>
    </rPh>
    <rPh sb="28" eb="30">
      <t>ジュウナン</t>
    </rPh>
    <rPh sb="30" eb="31">
      <t>ケイ</t>
    </rPh>
    <rPh sb="41" eb="43">
      <t>ジュシ</t>
    </rPh>
    <rPh sb="43" eb="45">
      <t>トリョウ</t>
    </rPh>
    <rPh sb="46" eb="47">
      <t>ヌ</t>
    </rPh>
    <rPh sb="54" eb="55">
      <t>ラク</t>
    </rPh>
    <rPh sb="55" eb="57">
      <t>ボウシ</t>
    </rPh>
    <rPh sb="57" eb="59">
      <t>コウカ</t>
    </rPh>
    <rPh sb="60" eb="62">
      <t>ハッキ</t>
    </rPh>
    <rPh sb="67" eb="69">
      <t>カノウ</t>
    </rPh>
    <phoneticPr fontId="5"/>
  </si>
  <si>
    <t>従来の連続繊維シートに代わり，緻密で結束力の高いウレア結合と伸縮性に優れるウレタン樹脂を併せ持つ塗膜でコンクリート片のはく落防止効果を発揮することが可能となった</t>
    <rPh sb="0" eb="2">
      <t>ジュウライ</t>
    </rPh>
    <rPh sb="3" eb="5">
      <t>レンゾク</t>
    </rPh>
    <rPh sb="5" eb="7">
      <t>センイ</t>
    </rPh>
    <rPh sb="11" eb="12">
      <t>カ</t>
    </rPh>
    <rPh sb="15" eb="17">
      <t>チミツ</t>
    </rPh>
    <rPh sb="18" eb="21">
      <t>ケッソクリョク</t>
    </rPh>
    <rPh sb="22" eb="23">
      <t>タカ</t>
    </rPh>
    <rPh sb="27" eb="29">
      <t>ケツゴウ</t>
    </rPh>
    <rPh sb="30" eb="33">
      <t>シンシュクセイ</t>
    </rPh>
    <rPh sb="34" eb="35">
      <t>スグ</t>
    </rPh>
    <rPh sb="41" eb="43">
      <t>ジュシ</t>
    </rPh>
    <rPh sb="44" eb="45">
      <t>アワ</t>
    </rPh>
    <rPh sb="46" eb="47">
      <t>モ</t>
    </rPh>
    <rPh sb="48" eb="49">
      <t>ト</t>
    </rPh>
    <rPh sb="49" eb="50">
      <t>マク</t>
    </rPh>
    <rPh sb="62" eb="64">
      <t>ボウシ</t>
    </rPh>
    <rPh sb="64" eb="66">
      <t>コウカ</t>
    </rPh>
    <rPh sb="67" eb="69">
      <t>ハッキ</t>
    </rPh>
    <phoneticPr fontId="5"/>
  </si>
  <si>
    <t>予め工場で補強材と上塗材を一体化したラミネートシートを制作することで，現地においてエポキシ樹脂接着材で一層貼る工程のみとし，施工性の向上と再補修機能を付加した</t>
    <rPh sb="2" eb="4">
      <t>コウジョウ</t>
    </rPh>
    <rPh sb="5" eb="7">
      <t>ホキョウ</t>
    </rPh>
    <rPh sb="7" eb="8">
      <t>ザイ</t>
    </rPh>
    <rPh sb="9" eb="11">
      <t>ウワヌ</t>
    </rPh>
    <rPh sb="11" eb="12">
      <t>ザイ</t>
    </rPh>
    <rPh sb="13" eb="15">
      <t>イッタイ</t>
    </rPh>
    <rPh sb="15" eb="16">
      <t>カ</t>
    </rPh>
    <rPh sb="27" eb="29">
      <t>セイサク</t>
    </rPh>
    <rPh sb="35" eb="37">
      <t>ゲンチ</t>
    </rPh>
    <rPh sb="45" eb="47">
      <t>ジュシ</t>
    </rPh>
    <rPh sb="47" eb="49">
      <t>セッチャク</t>
    </rPh>
    <rPh sb="49" eb="50">
      <t>ザイ</t>
    </rPh>
    <rPh sb="51" eb="53">
      <t>イッソウ</t>
    </rPh>
    <rPh sb="53" eb="54">
      <t>ハ</t>
    </rPh>
    <rPh sb="55" eb="57">
      <t>コウテイ</t>
    </rPh>
    <rPh sb="62" eb="65">
      <t>セコウセイ</t>
    </rPh>
    <rPh sb="66" eb="68">
      <t>コウジョウ</t>
    </rPh>
    <rPh sb="69" eb="72">
      <t>サイホシュウ</t>
    </rPh>
    <rPh sb="72" eb="74">
      <t>キノウ</t>
    </rPh>
    <rPh sb="75" eb="77">
      <t>フカ</t>
    </rPh>
    <phoneticPr fontId="5"/>
  </si>
  <si>
    <t>最大粒径5mmの骨材と粘着性の強い特殊改質アスファルトを使用したポーラスタイプの常温混合材で，従来の補修材より耐久性に優れポットホールの再発を軽減できる</t>
    <rPh sb="0" eb="2">
      <t>サイダイ</t>
    </rPh>
    <rPh sb="2" eb="4">
      <t>リュウケイ</t>
    </rPh>
    <rPh sb="8" eb="10">
      <t>コツザイ</t>
    </rPh>
    <rPh sb="11" eb="14">
      <t>ネンチャクセイ</t>
    </rPh>
    <rPh sb="15" eb="16">
      <t>ツヨ</t>
    </rPh>
    <rPh sb="17" eb="19">
      <t>トクシュ</t>
    </rPh>
    <rPh sb="19" eb="21">
      <t>カイシツ</t>
    </rPh>
    <rPh sb="28" eb="30">
      <t>シヨウ</t>
    </rPh>
    <rPh sb="40" eb="42">
      <t>ジョウオン</t>
    </rPh>
    <rPh sb="42" eb="44">
      <t>コンゴウ</t>
    </rPh>
    <rPh sb="44" eb="45">
      <t>ザイ</t>
    </rPh>
    <rPh sb="47" eb="49">
      <t>ジュウライ</t>
    </rPh>
    <rPh sb="50" eb="52">
      <t>ホシュウ</t>
    </rPh>
    <rPh sb="52" eb="53">
      <t>ザイ</t>
    </rPh>
    <rPh sb="55" eb="58">
      <t>タイキュウセイ</t>
    </rPh>
    <rPh sb="59" eb="60">
      <t>スグ</t>
    </rPh>
    <rPh sb="68" eb="70">
      <t>サイハツ</t>
    </rPh>
    <rPh sb="71" eb="73">
      <t>ケイゲン</t>
    </rPh>
    <phoneticPr fontId="5"/>
  </si>
  <si>
    <t>既存の落石防護柵に緩衝金具付きワイヤネットを使用することで200kJまでの落石エネルギーに対応可能とした</t>
    <rPh sb="0" eb="2">
      <t>キゾン</t>
    </rPh>
    <rPh sb="3" eb="5">
      <t>ラクセキ</t>
    </rPh>
    <rPh sb="5" eb="7">
      <t>ボウゴ</t>
    </rPh>
    <rPh sb="7" eb="8">
      <t>サク</t>
    </rPh>
    <rPh sb="9" eb="11">
      <t>カンショウ</t>
    </rPh>
    <rPh sb="11" eb="13">
      <t>カナグ</t>
    </rPh>
    <rPh sb="13" eb="14">
      <t>ツ</t>
    </rPh>
    <rPh sb="22" eb="24">
      <t>シヨウ</t>
    </rPh>
    <rPh sb="37" eb="39">
      <t>ラクセキ</t>
    </rPh>
    <rPh sb="45" eb="47">
      <t>タイオウ</t>
    </rPh>
    <rPh sb="47" eb="49">
      <t>カノウ</t>
    </rPh>
    <phoneticPr fontId="5"/>
  </si>
  <si>
    <t>工場制作のプレキャストパネルとPC鋼材を帯鉄筋として用いることで，拘束性が高まり耐荷力と変形性能を改善・向上する</t>
    <rPh sb="0" eb="2">
      <t>コウジョウ</t>
    </rPh>
    <rPh sb="2" eb="4">
      <t>セイサク</t>
    </rPh>
    <rPh sb="17" eb="19">
      <t>コウザイ</t>
    </rPh>
    <rPh sb="20" eb="21">
      <t>オビ</t>
    </rPh>
    <rPh sb="21" eb="23">
      <t>テッキン</t>
    </rPh>
    <rPh sb="26" eb="27">
      <t>モチ</t>
    </rPh>
    <rPh sb="33" eb="36">
      <t>コウソクセイ</t>
    </rPh>
    <rPh sb="37" eb="38">
      <t>タカ</t>
    </rPh>
    <rPh sb="40" eb="41">
      <t>タイ</t>
    </rPh>
    <rPh sb="41" eb="42">
      <t>カ</t>
    </rPh>
    <rPh sb="42" eb="43">
      <t>リョク</t>
    </rPh>
    <rPh sb="44" eb="46">
      <t>ヘンケイ</t>
    </rPh>
    <rPh sb="46" eb="48">
      <t>セイノウ</t>
    </rPh>
    <rPh sb="49" eb="51">
      <t>カイゼン</t>
    </rPh>
    <rPh sb="52" eb="54">
      <t>コウジョウ</t>
    </rPh>
    <phoneticPr fontId="5"/>
  </si>
  <si>
    <t>加算平均化処理（2万回反復計測し平均化）および，広帯域周波数の超音波を用いたフィルタリング機能を開発することにより，ノイズ（散乱波）を除去し，従来探査が困難であった材質が不均質なコンクリートでの超音波による探査（最大2.4ｍ厚）が可能となった</t>
  </si>
  <si>
    <t>高性能LED照明付きのカメラを使用することで，暗所や狭隘部調査（幅10cm以上）が可能。また，伸縮自在棒を用いることで高低差5.5m程度の点検が可能となった</t>
    <rPh sb="0" eb="3">
      <t>コウセイノウ</t>
    </rPh>
    <rPh sb="6" eb="8">
      <t>ショウメイ</t>
    </rPh>
    <rPh sb="8" eb="9">
      <t>ツ</t>
    </rPh>
    <rPh sb="15" eb="17">
      <t>シヨウ</t>
    </rPh>
    <rPh sb="23" eb="25">
      <t>アンショ</t>
    </rPh>
    <rPh sb="26" eb="28">
      <t>キョウアイ</t>
    </rPh>
    <rPh sb="28" eb="29">
      <t>ブ</t>
    </rPh>
    <rPh sb="29" eb="31">
      <t>チョウサ</t>
    </rPh>
    <rPh sb="32" eb="33">
      <t>ハバ</t>
    </rPh>
    <rPh sb="37" eb="39">
      <t>イジョウ</t>
    </rPh>
    <rPh sb="41" eb="43">
      <t>カノウ</t>
    </rPh>
    <rPh sb="47" eb="49">
      <t>シンシュク</t>
    </rPh>
    <rPh sb="49" eb="51">
      <t>ジザイ</t>
    </rPh>
    <rPh sb="51" eb="52">
      <t>ボウ</t>
    </rPh>
    <rPh sb="53" eb="54">
      <t>モチ</t>
    </rPh>
    <rPh sb="59" eb="62">
      <t>コウテイサ</t>
    </rPh>
    <rPh sb="66" eb="68">
      <t>テイド</t>
    </rPh>
    <rPh sb="69" eb="71">
      <t>テンケン</t>
    </rPh>
    <rPh sb="72" eb="74">
      <t>カノウ</t>
    </rPh>
    <phoneticPr fontId="5"/>
  </si>
  <si>
    <t>セメントの一部に高炉スラグ微粉末を使用し，さらに細骨材として高炉スラグ細骨材を100%用いることで耐硫酸性，耐塩害性，耐凍害性の向上を図った</t>
    <rPh sb="5" eb="7">
      <t>イチブ</t>
    </rPh>
    <rPh sb="8" eb="10">
      <t>コウロ</t>
    </rPh>
    <rPh sb="13" eb="14">
      <t>ビ</t>
    </rPh>
    <rPh sb="14" eb="16">
      <t>フンマツ</t>
    </rPh>
    <rPh sb="17" eb="19">
      <t>シヨウ</t>
    </rPh>
    <rPh sb="24" eb="27">
      <t>サイコツザイ</t>
    </rPh>
    <rPh sb="30" eb="32">
      <t>コウロ</t>
    </rPh>
    <rPh sb="35" eb="38">
      <t>サイコツザイ</t>
    </rPh>
    <rPh sb="43" eb="44">
      <t>モチ</t>
    </rPh>
    <rPh sb="64" eb="66">
      <t>コウジョウ</t>
    </rPh>
    <rPh sb="67" eb="68">
      <t>ハカ</t>
    </rPh>
    <phoneticPr fontId="5"/>
  </si>
  <si>
    <t>セメントの一部に高炉スラグ微粉末を使用し，さらに細骨材として高炉スラグ細骨材を100%用いることで耐硫酸性，耐塩害性，耐凍害性を向上を図った</t>
    <rPh sb="5" eb="7">
      <t>イチブ</t>
    </rPh>
    <rPh sb="8" eb="10">
      <t>コウロ</t>
    </rPh>
    <rPh sb="13" eb="14">
      <t>ビ</t>
    </rPh>
    <rPh sb="14" eb="16">
      <t>フンマツ</t>
    </rPh>
    <rPh sb="17" eb="19">
      <t>シヨウ</t>
    </rPh>
    <rPh sb="24" eb="27">
      <t>サイコツザイ</t>
    </rPh>
    <rPh sb="30" eb="32">
      <t>コウロ</t>
    </rPh>
    <rPh sb="35" eb="38">
      <t>サイコツザイ</t>
    </rPh>
    <rPh sb="43" eb="44">
      <t>モチ</t>
    </rPh>
    <rPh sb="64" eb="66">
      <t>コウジョウ</t>
    </rPh>
    <phoneticPr fontId="5"/>
  </si>
  <si>
    <t>セメントの一部に高炉スラグ微粉末を使用し，さらに細骨材として高炉スラグ細骨材を100%用いることで耐硫酸性，耐塩害性，耐凍害性の向上を図った</t>
    <rPh sb="5" eb="7">
      <t>イチブ</t>
    </rPh>
    <rPh sb="8" eb="10">
      <t>コウロ</t>
    </rPh>
    <rPh sb="13" eb="14">
      <t>ビ</t>
    </rPh>
    <rPh sb="14" eb="16">
      <t>フンマツ</t>
    </rPh>
    <rPh sb="17" eb="19">
      <t>シヨウ</t>
    </rPh>
    <rPh sb="24" eb="27">
      <t>サイコツザイ</t>
    </rPh>
    <rPh sb="30" eb="32">
      <t>コウロ</t>
    </rPh>
    <rPh sb="35" eb="38">
      <t>サイコツザイ</t>
    </rPh>
    <rPh sb="43" eb="44">
      <t>モチ</t>
    </rPh>
    <rPh sb="64" eb="66">
      <t>コウジョウ</t>
    </rPh>
    <phoneticPr fontId="5"/>
  </si>
  <si>
    <t>生コンに添加する膨張材の膨張速度改善し，低添加型とすることで，添加量が軽減した</t>
    <rPh sb="0" eb="1">
      <t>ナマ</t>
    </rPh>
    <rPh sb="4" eb="6">
      <t>テンカ</t>
    </rPh>
    <rPh sb="8" eb="10">
      <t>ボウチョウ</t>
    </rPh>
    <rPh sb="10" eb="11">
      <t>ザイ</t>
    </rPh>
    <rPh sb="12" eb="14">
      <t>ボウチョウ</t>
    </rPh>
    <rPh sb="14" eb="16">
      <t>ソクド</t>
    </rPh>
    <rPh sb="16" eb="18">
      <t>カイゼン</t>
    </rPh>
    <rPh sb="20" eb="21">
      <t>テイ</t>
    </rPh>
    <rPh sb="21" eb="23">
      <t>テンカ</t>
    </rPh>
    <rPh sb="23" eb="24">
      <t>ガタ</t>
    </rPh>
    <rPh sb="31" eb="33">
      <t>テンカ</t>
    </rPh>
    <rPh sb="33" eb="34">
      <t>リョウ</t>
    </rPh>
    <rPh sb="35" eb="37">
      <t>ケイゲン</t>
    </rPh>
    <phoneticPr fontId="5"/>
  </si>
  <si>
    <t>高い引張剛性とｺﾝｸﾘｰﾄとの良好な付着性能のある耐アルカリ性繊維ネットをひび割れの発生する恐れのある場所へ配置することで，応力の均一分散によるひび割れ低減を図った</t>
    <rPh sb="0" eb="1">
      <t>タカ</t>
    </rPh>
    <rPh sb="2" eb="4">
      <t>ヒッパリ</t>
    </rPh>
    <rPh sb="4" eb="6">
      <t>ゴウセイ</t>
    </rPh>
    <rPh sb="15" eb="17">
      <t>リョウコウ</t>
    </rPh>
    <rPh sb="18" eb="20">
      <t>フチャク</t>
    </rPh>
    <rPh sb="20" eb="22">
      <t>セイノウ</t>
    </rPh>
    <rPh sb="25" eb="26">
      <t>タイ</t>
    </rPh>
    <rPh sb="30" eb="31">
      <t>セイ</t>
    </rPh>
    <rPh sb="31" eb="33">
      <t>センイ</t>
    </rPh>
    <rPh sb="39" eb="40">
      <t>ワ</t>
    </rPh>
    <rPh sb="42" eb="44">
      <t>ハッセイ</t>
    </rPh>
    <rPh sb="46" eb="47">
      <t>オソ</t>
    </rPh>
    <rPh sb="51" eb="53">
      <t>バショ</t>
    </rPh>
    <rPh sb="54" eb="56">
      <t>ハイチ</t>
    </rPh>
    <rPh sb="62" eb="64">
      <t>オウリョク</t>
    </rPh>
    <rPh sb="65" eb="67">
      <t>キンイツ</t>
    </rPh>
    <rPh sb="67" eb="69">
      <t>ブンサン</t>
    </rPh>
    <rPh sb="74" eb="75">
      <t>ワ</t>
    </rPh>
    <rPh sb="76" eb="78">
      <t>テイゲン</t>
    </rPh>
    <rPh sb="79" eb="80">
      <t>ハカ</t>
    </rPh>
    <phoneticPr fontId="5"/>
  </si>
  <si>
    <t>道路橋床版に人工軽量骨材を使用した高強度軽量コンクリートを使用し，従来のプレキャストＰＣ床版より約20％の軽量化を図った</t>
    <rPh sb="0" eb="2">
      <t>ドウロ</t>
    </rPh>
    <rPh sb="2" eb="3">
      <t>ハシ</t>
    </rPh>
    <rPh sb="3" eb="5">
      <t>ショウバン</t>
    </rPh>
    <rPh sb="6" eb="8">
      <t>ジンコウ</t>
    </rPh>
    <rPh sb="8" eb="10">
      <t>ケイリョウ</t>
    </rPh>
    <rPh sb="10" eb="12">
      <t>コツザイ</t>
    </rPh>
    <rPh sb="13" eb="15">
      <t>シヨウ</t>
    </rPh>
    <rPh sb="17" eb="20">
      <t>コウキョウド</t>
    </rPh>
    <rPh sb="20" eb="22">
      <t>ケイリョウ</t>
    </rPh>
    <rPh sb="29" eb="31">
      <t>シヨウ</t>
    </rPh>
    <rPh sb="33" eb="35">
      <t>ジュウライ</t>
    </rPh>
    <rPh sb="44" eb="45">
      <t>ショウ</t>
    </rPh>
    <rPh sb="45" eb="46">
      <t>バン</t>
    </rPh>
    <rPh sb="48" eb="49">
      <t>ヤク</t>
    </rPh>
    <rPh sb="53" eb="56">
      <t>ケイリョウカ</t>
    </rPh>
    <rPh sb="57" eb="58">
      <t>ハカ</t>
    </rPh>
    <phoneticPr fontId="5"/>
  </si>
  <si>
    <t>顔料とＥＶＡ（ｴﾁﾚﾝ酢ﾋﾞ共重合体）を主体とする高強度バインダーからなる固形ペレット状の製品にすることで，従来のカラー舗装と比べ長期にわたる色相が安定と高耐久化を図った</t>
    <rPh sb="11" eb="12">
      <t>ス</t>
    </rPh>
    <rPh sb="14" eb="15">
      <t>トモ</t>
    </rPh>
    <rPh sb="15" eb="16">
      <t>ジュウ</t>
    </rPh>
    <rPh sb="16" eb="18">
      <t>ガッタイ</t>
    </rPh>
    <rPh sb="20" eb="22">
      <t>シュタイ</t>
    </rPh>
    <rPh sb="25" eb="28">
      <t>コウキョウド</t>
    </rPh>
    <rPh sb="54" eb="56">
      <t>ジュウライ</t>
    </rPh>
    <rPh sb="60" eb="62">
      <t>ホソウ</t>
    </rPh>
    <rPh sb="63" eb="64">
      <t>クラ</t>
    </rPh>
    <rPh sb="65" eb="67">
      <t>チョウキ</t>
    </rPh>
    <rPh sb="71" eb="72">
      <t>シキソウ</t>
    </rPh>
    <rPh sb="72" eb="73">
      <t>ガ</t>
    </rPh>
    <rPh sb="73" eb="76">
      <t>アンテイト</t>
    </rPh>
    <rPh sb="77" eb="79">
      <t>タイキュウ</t>
    </rPh>
    <rPh sb="79" eb="81">
      <t>カヲ</t>
    </rPh>
    <rPh sb="82" eb="84">
      <t>ッタ</t>
    </rPh>
    <phoneticPr fontId="5"/>
  </si>
  <si>
    <t>炭素繊維を格子状に配置したＰＶＭシートをコンクリート面に透明な含浸材で接着することで，はく落防止に加え補強効果を付加した</t>
    <rPh sb="0" eb="2">
      <t>タンソ</t>
    </rPh>
    <rPh sb="2" eb="4">
      <t>センイ</t>
    </rPh>
    <rPh sb="5" eb="8">
      <t>コウシジョウ</t>
    </rPh>
    <rPh sb="9" eb="11">
      <t>ハイチ</t>
    </rPh>
    <rPh sb="26" eb="27">
      <t>メン</t>
    </rPh>
    <rPh sb="28" eb="30">
      <t>トウメイ</t>
    </rPh>
    <rPh sb="31" eb="32">
      <t>ガン</t>
    </rPh>
    <rPh sb="32" eb="33">
      <t>シン</t>
    </rPh>
    <rPh sb="33" eb="34">
      <t>ザイ</t>
    </rPh>
    <rPh sb="35" eb="37">
      <t>セッチャク</t>
    </rPh>
    <rPh sb="56" eb="58">
      <t>フカ</t>
    </rPh>
    <phoneticPr fontId="5"/>
  </si>
  <si>
    <t>従来のシール材よりも割れ抵抗性，剥がれ抵抗性を高めたアスファルト系の加熱注入型シール材で，従来のシール材より耐久性に優れる</t>
    <rPh sb="0" eb="2">
      <t>ジュウライ</t>
    </rPh>
    <rPh sb="6" eb="7">
      <t>ザイ</t>
    </rPh>
    <rPh sb="10" eb="11">
      <t>ワ</t>
    </rPh>
    <rPh sb="12" eb="15">
      <t>テイコウセイ</t>
    </rPh>
    <rPh sb="16" eb="17">
      <t>ハ</t>
    </rPh>
    <rPh sb="19" eb="22">
      <t>テイコウセイ</t>
    </rPh>
    <rPh sb="23" eb="24">
      <t>タカ</t>
    </rPh>
    <rPh sb="32" eb="33">
      <t>ケイ</t>
    </rPh>
    <rPh sb="34" eb="36">
      <t>カネツ</t>
    </rPh>
    <rPh sb="36" eb="38">
      <t>チュウニュウ</t>
    </rPh>
    <rPh sb="38" eb="39">
      <t>ガタ</t>
    </rPh>
    <rPh sb="42" eb="43">
      <t>ザイ</t>
    </rPh>
    <rPh sb="45" eb="47">
      <t>ジュウライ</t>
    </rPh>
    <rPh sb="51" eb="52">
      <t>ザイ</t>
    </rPh>
    <rPh sb="54" eb="57">
      <t>タイキュウセイ</t>
    </rPh>
    <rPh sb="58" eb="59">
      <t>スグ</t>
    </rPh>
    <phoneticPr fontId="5"/>
  </si>
  <si>
    <t>点検・診断
（橋梁）</t>
    <phoneticPr fontId="5"/>
  </si>
  <si>
    <t>建設、更新
(路面、舗装)</t>
    <phoneticPr fontId="5"/>
  </si>
  <si>
    <t>補修・補強
(剥落防止)</t>
    <phoneticPr fontId="5"/>
  </si>
  <si>
    <t>足場・高所作業車・構造物点検車を使用せず無人ヘリにより撮影した画像からひび割れ等の損傷を検出する技術　</t>
    <phoneticPr fontId="5"/>
  </si>
  <si>
    <t>硬化後のコンクリートに塗布することで，コンクリート中の自由水の表面張力を低減による収縮低減効果と自由水の逸散の抑制による養生効果の向上を図った</t>
    <rPh sb="0" eb="2">
      <t>コウカ</t>
    </rPh>
    <rPh sb="2" eb="3">
      <t>ゴ</t>
    </rPh>
    <rPh sb="11" eb="13">
      <t>トフ</t>
    </rPh>
    <rPh sb="25" eb="26">
      <t>チュウ</t>
    </rPh>
    <rPh sb="27" eb="29">
      <t>ジユウ</t>
    </rPh>
    <rPh sb="29" eb="30">
      <t>スイ</t>
    </rPh>
    <rPh sb="31" eb="33">
      <t>ヒョウメン</t>
    </rPh>
    <rPh sb="33" eb="35">
      <t>チョウリョク</t>
    </rPh>
    <rPh sb="36" eb="38">
      <t>テイゲン</t>
    </rPh>
    <rPh sb="41" eb="43">
      <t>シュウシュク</t>
    </rPh>
    <rPh sb="43" eb="45">
      <t>テイゲン</t>
    </rPh>
    <rPh sb="45" eb="47">
      <t>コウカ</t>
    </rPh>
    <rPh sb="48" eb="50">
      <t>ジユウ</t>
    </rPh>
    <rPh sb="50" eb="51">
      <t>スイ</t>
    </rPh>
    <rPh sb="52" eb="54">
      <t>イッサン</t>
    </rPh>
    <rPh sb="55" eb="57">
      <t>ヨクセイ</t>
    </rPh>
    <rPh sb="60" eb="62">
      <t>ヨウジョウ</t>
    </rPh>
    <rPh sb="62" eb="64">
      <t>コウカ</t>
    </rPh>
    <rPh sb="65" eb="67">
      <t>コウジョウ</t>
    </rPh>
    <rPh sb="68" eb="69">
      <t>ハカ</t>
    </rPh>
    <phoneticPr fontId="5"/>
  </si>
  <si>
    <t>多機能フィルター
（多機能フィルター㈱）
【 綜合緑化㈱他4社 】</t>
    <rPh sb="11" eb="14">
      <t>タキノウ</t>
    </rPh>
    <phoneticPr fontId="5"/>
  </si>
  <si>
    <t>技術名称
（申請者）
【開発者】</t>
    <rPh sb="0" eb="2">
      <t>ギジュツ</t>
    </rPh>
    <rPh sb="2" eb="4">
      <t>メイショウ</t>
    </rPh>
    <rPh sb="6" eb="9">
      <t>シンセイシャ</t>
    </rPh>
    <rPh sb="12" eb="14">
      <t>カイハツ</t>
    </rPh>
    <rPh sb="14" eb="15">
      <t>シャ</t>
    </rPh>
    <phoneticPr fontId="5"/>
  </si>
  <si>
    <t>棒形スキャナ
((株)計測ﾘｻｰﾁｺﾝｻﾙﾀﾝﾄ)
【　　開発者同上　　】</t>
    <rPh sb="30" eb="33">
      <t>カイハツシャ</t>
    </rPh>
    <rPh sb="33" eb="35">
      <t>ドウジョウ</t>
    </rPh>
    <phoneticPr fontId="5"/>
  </si>
  <si>
    <t>ｺﾝｸﾘｰﾄ用超音波探知装置
(アイレック技建㈱)
【　開発者同上　】</t>
    <phoneticPr fontId="5"/>
  </si>
  <si>
    <t>ＥＭセンサー
((株)計測ﾘｻｰﾁｺﾝｻﾙﾀﾝﾄ)
【　　開発者同上　　】</t>
    <phoneticPr fontId="5"/>
  </si>
  <si>
    <t>構造物点検用カメラ「ＤＳカメラ」システム
(西日本高速道路ｴﾝｼﾞﾆｱﾘﾝｸﾞ中国株式会社）
【西日本高速道路ｴﾝｼﾞﾆｱﾘﾝｸﾞ中国株式会社　三政物産株式会社】</t>
    <phoneticPr fontId="5"/>
  </si>
  <si>
    <t xml:space="preserve">無人ヘリによるコンクリート構造物のひび割れ検出技術　
(ルーチェサーチ㈱)
【　　開発者同上　　】
</t>
    <phoneticPr fontId="5"/>
  </si>
  <si>
    <t>ＩＲＩを取入れた道路管理画像システム
(西日本高速道路エンジニアリング中国株式会社)
【　　　開発者同上　　　】</t>
    <phoneticPr fontId="5"/>
  </si>
  <si>
    <t>斜角門形カルバート
(共和ｺﾝｸﾘｰﾄ工業（株）)
【　　開発者同上　　】</t>
    <phoneticPr fontId="5"/>
  </si>
  <si>
    <t>ハレーサルト張り出し歩道
(ランデス㈱)
【ランデス㈱、岡山大学、広島大学、秋田大学】</t>
    <phoneticPr fontId="5"/>
  </si>
  <si>
    <t>ハレーサルト自由勾配側溝
(ランデス㈱)
【ランデス㈱、岡山大学、広島大学、秋田大学】</t>
    <phoneticPr fontId="5"/>
  </si>
  <si>
    <t>ハレーサルトスリット側溝
(ランデス㈱)
【ランデス㈱、岡山大学、広島大学、秋田大学】</t>
    <phoneticPr fontId="5"/>
  </si>
  <si>
    <t>ハレーサルト歩車道境界ブロック
(ランデス㈱)
【ランデス㈱、岡山大学、広島大学、秋田大学】</t>
    <phoneticPr fontId="5"/>
  </si>
  <si>
    <t>ハレーサルトＵ型側溝
(ランデス㈱)
【ランデス㈱、岡山大学、広島大学、秋田大学】</t>
    <phoneticPr fontId="5"/>
  </si>
  <si>
    <t>ハレーサルトボックスカルバート　
(ランデス㈱)
【ランデス㈱、岡山大学、広島大学、秋田大学】</t>
    <phoneticPr fontId="5"/>
  </si>
  <si>
    <t>太平洋ハイパーエクスパン
(太平洋マテリアル株式会社)
【　　開発者同上　　】</t>
    <phoneticPr fontId="5"/>
  </si>
  <si>
    <t>コンクリートひび割れ低減用ネット『ハイパーネット60』
(太平洋マテリアル株式会社)
【　　開発者同上　　】</t>
    <phoneticPr fontId="5"/>
  </si>
  <si>
    <t>塗布型高性能収縮低減剤『クラックセイバー』
(太平洋マテリアル株式会社)
【　　開発者同上　　】</t>
    <phoneticPr fontId="5"/>
  </si>
  <si>
    <t>道路舗装人孔鉄蓋後付工法「エポ工法」
(株式会社ハネックス・ロード)
【　　開発者同上　　】</t>
    <phoneticPr fontId="5"/>
  </si>
  <si>
    <t>HSLスラブ工法
(株式会社IHIインフラ建設
石川島建材工業㈱)
【　　開発者同上　　】</t>
    <phoneticPr fontId="5"/>
  </si>
  <si>
    <t>ＨＱハイブレンＡＵ工法
(ニチレキ㈱)
【開発者同上】</t>
    <phoneticPr fontId="5"/>
  </si>
  <si>
    <t>コンテナファルト
(ニチレキ㈱)
【開発者同上】</t>
    <phoneticPr fontId="5"/>
  </si>
  <si>
    <t>エマルテックＳＡＭＩ工法
(ニチレキ㈱)
【開発者同上】</t>
    <phoneticPr fontId="5"/>
  </si>
  <si>
    <t>鉄筋腐食抑制工法「プロテクトシルCIT」
(BASFジャパン㈱)
【Evonik Degussa GmbH】</t>
    <phoneticPr fontId="5"/>
  </si>
  <si>
    <t>ニュースパンガード
(ショーボンド建設㈱)
【　開発者同上　】</t>
    <phoneticPr fontId="5"/>
  </si>
  <si>
    <t>チタングリッド工法　
(㈱ピーエス三菱)
【㈱ピーエス三菱，SAVCOR】</t>
    <phoneticPr fontId="5"/>
  </si>
  <si>
    <t xml:space="preserve">タフガードQ-R工法
(日本ペイント㈱)
【開発者同上】
</t>
    <phoneticPr fontId="5"/>
  </si>
  <si>
    <t>ｼｮｰﾎﾞﾝﾄﾞﾊｲﾌﾞﾘｯﾄﾞｼｰﾄ工法
(ショーボンド建設㈱)
【開発者同上】</t>
    <phoneticPr fontId="5"/>
  </si>
  <si>
    <t>ｼｮｰﾎﾞﾝﾄﾞPVM工法
(ショーボンド建設㈱)
【開発者同上】</t>
    <phoneticPr fontId="5"/>
  </si>
  <si>
    <t>トースイＣＯＮ充填工法
(㈱ＥＳＰ)
【開発者同上】</t>
    <phoneticPr fontId="5"/>
  </si>
  <si>
    <t>ASRリチウム工法　
(極東興和㈱)
【開発者同上】</t>
    <phoneticPr fontId="5"/>
  </si>
  <si>
    <t>リハビリボンド工法
(アオｲ化学工業㈱)
【　開発者同上　】</t>
    <phoneticPr fontId="5"/>
  </si>
  <si>
    <t>クラックシールNX
(ニチレキ㈱)
【開発者同上】</t>
    <phoneticPr fontId="5"/>
  </si>
  <si>
    <t>レスキューパッチ
(ニチレキ㈱)
【開発者同上】</t>
    <phoneticPr fontId="5"/>
  </si>
  <si>
    <t>再強フェンス
(㈱ﾌﾟﾛﾃｯｸｴﾝｼﾞﾆｱﾘﾝｸﾞ)
【開発者同上】</t>
    <phoneticPr fontId="5"/>
  </si>
  <si>
    <t>技術の特記事項</t>
    <rPh sb="0" eb="2">
      <t>ギジュツ</t>
    </rPh>
    <rPh sb="3" eb="5">
      <t>トッキ</t>
    </rPh>
    <rPh sb="5" eb="7">
      <t>ジコウ</t>
    </rPh>
    <phoneticPr fontId="5"/>
  </si>
  <si>
    <t>登録技術
(推奨技術)</t>
    <rPh sb="0" eb="2">
      <t>トウロク</t>
    </rPh>
    <rPh sb="2" eb="4">
      <t>ギジュツ</t>
    </rPh>
    <rPh sb="6" eb="8">
      <t>スイショウ</t>
    </rPh>
    <phoneticPr fontId="5"/>
  </si>
  <si>
    <t>登録技術
(推奨技術)</t>
    <rPh sb="0" eb="2">
      <t>トウロク</t>
    </rPh>
    <rPh sb="2" eb="4">
      <t>ギジュツ</t>
    </rPh>
    <rPh sb="6" eb="8">
      <t>スイショウ</t>
    </rPh>
    <rPh sb="8" eb="10">
      <t>ギジュツ</t>
    </rPh>
    <phoneticPr fontId="5"/>
  </si>
  <si>
    <t>評価点※
（推奨）</t>
    <rPh sb="0" eb="2">
      <t>ヒョウカ</t>
    </rPh>
    <rPh sb="2" eb="3">
      <t>テン</t>
    </rPh>
    <rPh sb="6" eb="8">
      <t>スイショウ</t>
    </rPh>
    <phoneticPr fontId="5"/>
  </si>
  <si>
    <t>カラー舗装用着色材料
(戸田工業㈱)
【開発者同上】</t>
    <phoneticPr fontId="5"/>
  </si>
  <si>
    <t>PCコンファインド工法　
(㈱ピーエス三菱)
【開発者同上】</t>
    <phoneticPr fontId="5"/>
  </si>
  <si>
    <t>ダイナミックレジン　タフレジンＭＥ－Ａ　工法
(アイカ工業㈱)
【開発者同上】</t>
    <phoneticPr fontId="5"/>
  </si>
  <si>
    <t xml:space="preserve">防水性と舗装との接着性が高いアスファルトと，たわみ追従性の高いウレタン系樹脂を融合させた防水層の開発により防水材の高耐久化を図った。
</t>
    <rPh sb="0" eb="3">
      <t>ボウスイセイ</t>
    </rPh>
    <rPh sb="4" eb="6">
      <t>ホソウ</t>
    </rPh>
    <rPh sb="8" eb="11">
      <t>セッチャクセイ</t>
    </rPh>
    <rPh sb="12" eb="13">
      <t>タカ</t>
    </rPh>
    <rPh sb="25" eb="28">
      <t>ツイジュウセイ</t>
    </rPh>
    <rPh sb="29" eb="30">
      <t>タカ</t>
    </rPh>
    <rPh sb="35" eb="36">
      <t>ケイ</t>
    </rPh>
    <rPh sb="36" eb="38">
      <t>ジュシ</t>
    </rPh>
    <rPh sb="39" eb="41">
      <t>ユウゴウ</t>
    </rPh>
    <rPh sb="44" eb="46">
      <t>ボウスイ</t>
    </rPh>
    <rPh sb="46" eb="47">
      <t>ソウ</t>
    </rPh>
    <rPh sb="48" eb="50">
      <t>カイハツ</t>
    </rPh>
    <rPh sb="53" eb="55">
      <t>ボウスイ</t>
    </rPh>
    <rPh sb="55" eb="56">
      <t>ザイ</t>
    </rPh>
    <rPh sb="57" eb="58">
      <t>コウ</t>
    </rPh>
    <rPh sb="58" eb="60">
      <t>タイキュウ</t>
    </rPh>
    <rPh sb="60" eb="61">
      <t>カ</t>
    </rPh>
    <rPh sb="62" eb="63">
      <t>ハカ</t>
    </rPh>
    <phoneticPr fontId="5"/>
  </si>
  <si>
    <t xml:space="preserve">【調査・診断】
（橋梁）
</t>
    <phoneticPr fontId="5"/>
  </si>
  <si>
    <t xml:space="preserve">【建設・更新】
（路盤・舗装）
</t>
    <phoneticPr fontId="5"/>
  </si>
  <si>
    <t xml:space="preserve">【補強・補修】
（はく落防止）
</t>
    <phoneticPr fontId="5"/>
  </si>
  <si>
    <t>【補強・補修】
（はく落防止）</t>
    <phoneticPr fontId="5"/>
  </si>
  <si>
    <t>機械経費・製品単価・補助材料費は減少するか</t>
    <phoneticPr fontId="5"/>
  </si>
  <si>
    <t>作業人員は減少するか</t>
    <phoneticPr fontId="5"/>
  </si>
  <si>
    <t>計</t>
    <rPh sb="0" eb="1">
      <t>ケイ</t>
    </rPh>
    <phoneticPr fontId="5"/>
  </si>
  <si>
    <t>仮設費は減少するか</t>
    <phoneticPr fontId="5"/>
  </si>
  <si>
    <t>施工日数は短縮するか</t>
    <phoneticPr fontId="5"/>
  </si>
  <si>
    <t>施工量が想定数量より多いか</t>
    <phoneticPr fontId="5"/>
  </si>
  <si>
    <t>工程</t>
    <phoneticPr fontId="5"/>
  </si>
  <si>
    <t>施工日数は短縮するか</t>
    <phoneticPr fontId="5"/>
  </si>
  <si>
    <t>工程計画が組みやすいか</t>
    <phoneticPr fontId="5"/>
  </si>
  <si>
    <t>予定工程どおりに進捗したか</t>
    <phoneticPr fontId="5"/>
  </si>
  <si>
    <t>施工性は向上するか</t>
    <phoneticPr fontId="5"/>
  </si>
  <si>
    <t>仮設は減少するか</t>
    <phoneticPr fontId="5"/>
  </si>
  <si>
    <t>維持管理にかかる日数は減少するか</t>
    <phoneticPr fontId="5"/>
  </si>
  <si>
    <t>品質・出来形</t>
    <phoneticPr fontId="5"/>
  </si>
  <si>
    <t>品質は向上するか</t>
    <phoneticPr fontId="5"/>
  </si>
  <si>
    <t>出来形・精度は向上するか</t>
    <phoneticPr fontId="5"/>
  </si>
  <si>
    <t>耐久性は向上するか</t>
    <phoneticPr fontId="5"/>
  </si>
  <si>
    <t>品質・出来形の管理項目は減少するか</t>
    <phoneticPr fontId="5"/>
  </si>
  <si>
    <t>品質・出来形の管理頻度は減少するか</t>
    <phoneticPr fontId="5"/>
  </si>
  <si>
    <t>安全性</t>
    <phoneticPr fontId="5"/>
  </si>
  <si>
    <t>施工性</t>
    <phoneticPr fontId="5"/>
  </si>
  <si>
    <t>環境</t>
    <phoneticPr fontId="5"/>
  </si>
  <si>
    <t>維持管理性</t>
    <phoneticPr fontId="5"/>
  </si>
  <si>
    <t>当該技術を施工後，点検，調査，補修などの維持管理行為の確実性，容易性が向上するか</t>
    <phoneticPr fontId="5"/>
  </si>
  <si>
    <t>墜落・転落事故の危険性が減少するか</t>
    <phoneticPr fontId="5"/>
  </si>
  <si>
    <t>重機災害の危険性が減少するか</t>
    <phoneticPr fontId="5"/>
  </si>
  <si>
    <t>飛来・落下物災害の危険性が減少するか</t>
    <phoneticPr fontId="5"/>
  </si>
  <si>
    <t>作業環境が向上するか（暗がり，騒音，狭所作業の減少）</t>
    <phoneticPr fontId="5"/>
  </si>
  <si>
    <t>危険物等の取り扱いが減少するか</t>
    <phoneticPr fontId="5"/>
  </si>
  <si>
    <t>現場での施工が減少するか</t>
    <phoneticPr fontId="5"/>
  </si>
  <si>
    <t>仮設工が減少するか</t>
    <phoneticPr fontId="5"/>
  </si>
  <si>
    <t>作業員の負担が減少するか</t>
    <phoneticPr fontId="5"/>
  </si>
  <si>
    <t>熟練度に依存した作業が減少するか</t>
    <phoneticPr fontId="5"/>
  </si>
  <si>
    <t>施工の機械化の程度は向上するか</t>
    <phoneticPr fontId="5"/>
  </si>
  <si>
    <t>施工時の制約条件は減少するか</t>
    <phoneticPr fontId="5"/>
  </si>
  <si>
    <t>周辺の大気汚染・土壌汚染・水質汚染が減少するか</t>
    <phoneticPr fontId="5"/>
  </si>
  <si>
    <t>騒音・振動・粉塵・交通規制等が減少するか</t>
    <phoneticPr fontId="5"/>
  </si>
  <si>
    <t>産業廃棄物の発生量は減少するか（リサイクル性が向上したため）</t>
    <phoneticPr fontId="5"/>
  </si>
  <si>
    <t>周辺の自然・生態環境・景観との調和は向上するか</t>
    <phoneticPr fontId="5"/>
  </si>
  <si>
    <t>省エネルギー・省資源化が向上するか</t>
    <phoneticPr fontId="5"/>
  </si>
  <si>
    <t>Ｎｏ</t>
    <phoneticPr fontId="5"/>
  </si>
  <si>
    <t>期</t>
    <rPh sb="0" eb="1">
      <t>キ</t>
    </rPh>
    <phoneticPr fontId="5"/>
  </si>
  <si>
    <t>第一期</t>
  </si>
  <si>
    <t>第一期</t>
    <rPh sb="0" eb="1">
      <t>ダイ</t>
    </rPh>
    <rPh sb="1" eb="3">
      <t>イッキ</t>
    </rPh>
    <phoneticPr fontId="5"/>
  </si>
  <si>
    <t>点検・診断
（路面性状）</t>
    <phoneticPr fontId="5"/>
  </si>
  <si>
    <t>床版キャッチャー（橋面舗装調査車）
(ニチレキ株式会社)
【　　開発者同上　　】</t>
    <phoneticPr fontId="5"/>
  </si>
  <si>
    <t>電磁波技術を活用した橋面舗装と上部床版の非破壊調査技術</t>
  </si>
  <si>
    <t>電磁波技術を活用することで非破壊で橋面舗装と床版上面の破損箇所の深さや範囲の特定が可能となった。</t>
    <rPh sb="27" eb="29">
      <t>ハソン</t>
    </rPh>
    <rPh sb="29" eb="31">
      <t>カショ</t>
    </rPh>
    <rPh sb="32" eb="33">
      <t>フカ</t>
    </rPh>
    <rPh sb="35" eb="37">
      <t>ハンイ</t>
    </rPh>
    <rPh sb="38" eb="40">
      <t>トクテイ</t>
    </rPh>
    <rPh sb="41" eb="43">
      <t>カノウ</t>
    </rPh>
    <phoneticPr fontId="5"/>
  </si>
  <si>
    <t>舗装開削調査</t>
  </si>
  <si>
    <t>建設、更新
（養生）</t>
    <rPh sb="7" eb="9">
      <t>ヨウジョウ</t>
    </rPh>
    <phoneticPr fontId="5"/>
  </si>
  <si>
    <t>コンクリート保水養生テープ
(スリーエム　ジャパン株式会社)
【　　開発者同上　　】</t>
    <phoneticPr fontId="5"/>
  </si>
  <si>
    <t>コンクリート表面の緻密化で強度・耐久性向上に寄与するテープ</t>
  </si>
  <si>
    <t>全面粘着材が塗布された養生テープを貼ることにより、表面からの水分蒸発を大幅に抑制し、効果的に保水養生ができるため、表面品質（緻密性）が向上し、塩害対策、中性化防止等の効果が期待できる。</t>
    <phoneticPr fontId="5"/>
  </si>
  <si>
    <t>湿潤養生工法（散水養生）</t>
  </si>
  <si>
    <t>建設、更新
（二次製品）</t>
    <phoneticPr fontId="5"/>
  </si>
  <si>
    <t>エルライター
(株式会社荒川)
【株式会社荒川・株式会社高速道路総合技術研究所】</t>
    <phoneticPr fontId="5"/>
  </si>
  <si>
    <t>可変式道路情報板等に用いるLED電球</t>
  </si>
  <si>
    <t>白熱電球仕様の可変式道路情報板等を、基盤を交換することなく、電球のみの交換で、LED電球にすることが可能となった。</t>
    <rPh sb="18" eb="20">
      <t>キバン</t>
    </rPh>
    <rPh sb="21" eb="23">
      <t>コウカン</t>
    </rPh>
    <rPh sb="50" eb="52">
      <t>カノウ</t>
    </rPh>
    <phoneticPr fontId="5"/>
  </si>
  <si>
    <t>可変式道路情報板等に用いる白熱電球</t>
  </si>
  <si>
    <t>建設、更新
（路面、舗装）</t>
    <phoneticPr fontId="5"/>
  </si>
  <si>
    <t>車道用アスファルト充填式マンホールふた
(株式会社　友鉄ランド)
【　　開発者同上　　】</t>
    <phoneticPr fontId="5"/>
  </si>
  <si>
    <t>アスファルト充填式スリップ防止用グラウンドマンホール</t>
  </si>
  <si>
    <t>車道の舗装道路に使用されるマンホールふたへ、アスファルト合材を特殊工法で充填することでスリップ防止機能を長期間有効にすることが可能となった</t>
    <rPh sb="47" eb="49">
      <t>ボウシ</t>
    </rPh>
    <rPh sb="49" eb="51">
      <t>キノウ</t>
    </rPh>
    <rPh sb="52" eb="55">
      <t>チョウキカン</t>
    </rPh>
    <rPh sb="55" eb="57">
      <t>ユウコウ</t>
    </rPh>
    <rPh sb="63" eb="65">
      <t>カノウ</t>
    </rPh>
    <phoneticPr fontId="5"/>
  </si>
  <si>
    <t>鋳鉄製マンホールふた</t>
  </si>
  <si>
    <t>分解促進型タックコート工法（スーパータックゾール工法）
(ニチレキ株式会社)
【　　開発者同上　　】</t>
    <phoneticPr fontId="5"/>
  </si>
  <si>
    <t>路面温度5℃程度の低温でも早期に分解するタックコートを実現する乳剤・散布機械</t>
  </si>
  <si>
    <t>専用散布機械を用いて、新しく開発したアスファルト乳剤を散布することで、数十分を要する乳剤の分解時間を数分にまで短縮できる。
また、接着強度が増すことで耐久性が向上する。</t>
    <rPh sb="65" eb="67">
      <t>セッチャク</t>
    </rPh>
    <rPh sb="67" eb="69">
      <t>キョウド</t>
    </rPh>
    <rPh sb="70" eb="71">
      <t>マ</t>
    </rPh>
    <rPh sb="75" eb="78">
      <t>タイキュウセイ</t>
    </rPh>
    <rPh sb="79" eb="81">
      <t>コウジョウ</t>
    </rPh>
    <phoneticPr fontId="5"/>
  </si>
  <si>
    <t>PK-4を用いたタックコート工</t>
    <phoneticPr fontId="5"/>
  </si>
  <si>
    <t>補修・補強
（補修）</t>
    <phoneticPr fontId="5"/>
  </si>
  <si>
    <t>IPHシステム内圧充填接合補強工法
(SGエンジニアリング株式会社)
【　　開発者同上　　】</t>
    <phoneticPr fontId="5"/>
  </si>
  <si>
    <t>劣化RC構造物の長寿命化を図る補修・補強技術：ひび割れ補修</t>
    <rPh sb="0" eb="2">
      <t>レッカ</t>
    </rPh>
    <rPh sb="4" eb="7">
      <t>コウゾウブツ</t>
    </rPh>
    <rPh sb="8" eb="12">
      <t>チョウジュミョウカ</t>
    </rPh>
    <rPh sb="13" eb="14">
      <t>ハカ</t>
    </rPh>
    <rPh sb="15" eb="17">
      <t>ホシュウ</t>
    </rPh>
    <rPh sb="18" eb="20">
      <t>ホキョウ</t>
    </rPh>
    <rPh sb="20" eb="22">
      <t>ギジュツ</t>
    </rPh>
    <rPh sb="25" eb="26">
      <t>ワ</t>
    </rPh>
    <rPh sb="27" eb="29">
      <t>ホシュウ</t>
    </rPh>
    <phoneticPr fontId="5"/>
  </si>
  <si>
    <t>従来の注入工では得られなかった安定的な高密度の充填が可能となり、劣化鉄筋コンクリート部材の強度回復、内部鉄筋の付着力回復、並びに止水、防錆や塩害対策及び中性化抑制が期待できる。</t>
    <phoneticPr fontId="5"/>
  </si>
  <si>
    <t>ひび割れ補修工：自動低圧樹脂注入工法</t>
    <rPh sb="2" eb="3">
      <t>ワ</t>
    </rPh>
    <rPh sb="4" eb="7">
      <t>ホシュウコウ</t>
    </rPh>
    <rPh sb="8" eb="10">
      <t>ジドウ</t>
    </rPh>
    <rPh sb="10" eb="12">
      <t>テイアツ</t>
    </rPh>
    <rPh sb="12" eb="14">
      <t>ジュシ</t>
    </rPh>
    <rPh sb="14" eb="16">
      <t>チュウニュウ</t>
    </rPh>
    <rPh sb="16" eb="17">
      <t>コウ</t>
    </rPh>
    <rPh sb="17" eb="18">
      <t>ホウ</t>
    </rPh>
    <phoneticPr fontId="5"/>
  </si>
  <si>
    <t>補修・補強
（路面、舗装）</t>
    <phoneticPr fontId="5"/>
  </si>
  <si>
    <t>LB工法
(全国LB工法協会)
【（株）イトーヨーギョー】</t>
    <rPh sb="7" eb="9">
      <t>ゼンコク</t>
    </rPh>
    <rPh sb="11" eb="13">
      <t>コウホウ</t>
    </rPh>
    <rPh sb="13" eb="15">
      <t>キョウカイ</t>
    </rPh>
    <phoneticPr fontId="5"/>
  </si>
  <si>
    <t>補修・補強技術
ＬＣＣ技術
システム技術</t>
  </si>
  <si>
    <t>マンホール・ハンドホール鉄蓋のメンテナンス工法</t>
  </si>
  <si>
    <t>直接鉄蓋受枠を路面から引き上げ撤去できるため、カッターを使用せずに低騒音・低振動、また専用機材による効率の良い施工により早期交通開放が可能となる。
また、高強度の資材を使用するため構造体としての耐久性が向上し、専用受枠設置器材を用いることで路面の平坦性を確保できる。</t>
    <rPh sb="0" eb="2">
      <t>チョクセツ</t>
    </rPh>
    <rPh sb="2" eb="3">
      <t>テツ</t>
    </rPh>
    <rPh sb="3" eb="4">
      <t>フタ</t>
    </rPh>
    <rPh sb="4" eb="5">
      <t>ウ</t>
    </rPh>
    <rPh sb="5" eb="6">
      <t>ワク</t>
    </rPh>
    <rPh sb="7" eb="9">
      <t>ロメン</t>
    </rPh>
    <rPh sb="11" eb="12">
      <t>ヒ</t>
    </rPh>
    <rPh sb="13" eb="14">
      <t>ア</t>
    </rPh>
    <rPh sb="15" eb="17">
      <t>テッキョ</t>
    </rPh>
    <rPh sb="28" eb="30">
      <t>シヨウ</t>
    </rPh>
    <rPh sb="43" eb="45">
      <t>センヨウ</t>
    </rPh>
    <rPh sb="45" eb="47">
      <t>キザイ</t>
    </rPh>
    <rPh sb="50" eb="52">
      <t>コウリツ</t>
    </rPh>
    <rPh sb="53" eb="54">
      <t>ヨ</t>
    </rPh>
    <rPh sb="55" eb="57">
      <t>セコウ</t>
    </rPh>
    <rPh sb="60" eb="62">
      <t>ソウキ</t>
    </rPh>
    <rPh sb="62" eb="64">
      <t>コウツウ</t>
    </rPh>
    <rPh sb="64" eb="66">
      <t>カイホウ</t>
    </rPh>
    <rPh sb="67" eb="69">
      <t>カノウ</t>
    </rPh>
    <rPh sb="77" eb="80">
      <t>コウキョウド</t>
    </rPh>
    <rPh sb="81" eb="83">
      <t>シザイ</t>
    </rPh>
    <rPh sb="84" eb="86">
      <t>シヨウ</t>
    </rPh>
    <rPh sb="90" eb="93">
      <t>コウゾウタイ</t>
    </rPh>
    <rPh sb="97" eb="100">
      <t>タイキュウセイ</t>
    </rPh>
    <rPh sb="101" eb="103">
      <t>コウジョウ</t>
    </rPh>
    <rPh sb="105" eb="107">
      <t>センヨウ</t>
    </rPh>
    <rPh sb="107" eb="108">
      <t>ウケ</t>
    </rPh>
    <rPh sb="108" eb="109">
      <t>ワク</t>
    </rPh>
    <rPh sb="109" eb="111">
      <t>セッチ</t>
    </rPh>
    <rPh sb="111" eb="113">
      <t>キザイ</t>
    </rPh>
    <rPh sb="114" eb="115">
      <t>モチ</t>
    </rPh>
    <rPh sb="120" eb="122">
      <t>ロメン</t>
    </rPh>
    <rPh sb="123" eb="125">
      <t>ヘイタン</t>
    </rPh>
    <rPh sb="125" eb="126">
      <t>セイ</t>
    </rPh>
    <rPh sb="127" eb="129">
      <t>カクホ</t>
    </rPh>
    <phoneticPr fontId="5"/>
  </si>
  <si>
    <t>開削工法</t>
  </si>
  <si>
    <t>MR2工法
(ニチレキ株式会社)
【ニチレキ株式会社他　計5社】</t>
    <phoneticPr fontId="5"/>
  </si>
  <si>
    <t>マンホールの高さ調整および蓋交換等のマンホール上部の修繕工事の専用工法</t>
  </si>
  <si>
    <t>専用施工機によりカッターを使用しないで舗装版を円形にせん断してマンホール上部を撤去する工法であり、低騒音・低振動、工期の縮減が可能となった。
また、高強度の無収縮モルタルを使用することで耐久性が向上する。</t>
    <rPh sb="0" eb="2">
      <t>センヨウ</t>
    </rPh>
    <rPh sb="2" eb="5">
      <t>セコウキ</t>
    </rPh>
    <rPh sb="13" eb="15">
      <t>シヨウ</t>
    </rPh>
    <rPh sb="19" eb="21">
      <t>ホソウ</t>
    </rPh>
    <rPh sb="21" eb="22">
      <t>バン</t>
    </rPh>
    <rPh sb="23" eb="25">
      <t>エンケイ</t>
    </rPh>
    <rPh sb="28" eb="29">
      <t>ダン</t>
    </rPh>
    <rPh sb="36" eb="38">
      <t>ジョウブ</t>
    </rPh>
    <rPh sb="39" eb="41">
      <t>テッキョ</t>
    </rPh>
    <rPh sb="43" eb="45">
      <t>コウホウ</t>
    </rPh>
    <rPh sb="57" eb="59">
      <t>コウキ</t>
    </rPh>
    <rPh sb="60" eb="62">
      <t>シュクゲン</t>
    </rPh>
    <rPh sb="63" eb="65">
      <t>カノウ</t>
    </rPh>
    <rPh sb="74" eb="77">
      <t>コウキョウド</t>
    </rPh>
    <rPh sb="78" eb="79">
      <t>ム</t>
    </rPh>
    <rPh sb="79" eb="81">
      <t>シュウシュク</t>
    </rPh>
    <rPh sb="86" eb="88">
      <t>シヨウ</t>
    </rPh>
    <rPh sb="93" eb="96">
      <t>タイキュウセイ</t>
    </rPh>
    <rPh sb="97" eb="99">
      <t>コウジョウ</t>
    </rPh>
    <phoneticPr fontId="5"/>
  </si>
  <si>
    <t>開削工法</t>
    <phoneticPr fontId="5"/>
  </si>
  <si>
    <t>レキファルトスーパー
(ニチレキ株式会社)
【　　開発者同上　　】</t>
    <phoneticPr fontId="5"/>
  </si>
  <si>
    <t>剥離抵抗性および耐流動性に優れ、低温期でも所定の締固め度が得られやすい、橋面舗装用施工性改善ポリマー改質アスファルトⅢ型－Ｗ</t>
  </si>
  <si>
    <t>寒冷期の夜間施工においても所定の締固めが得られやすく、耐流動性と耐はく離抵抗性に優れているので橋面舗装の長寿命化が期待できる</t>
    <rPh sb="13" eb="15">
      <t>ショテイ</t>
    </rPh>
    <rPh sb="16" eb="18">
      <t>シメカタ</t>
    </rPh>
    <rPh sb="20" eb="21">
      <t>エ</t>
    </rPh>
    <rPh sb="27" eb="28">
      <t>タイ</t>
    </rPh>
    <rPh sb="28" eb="31">
      <t>リュウドウセイ</t>
    </rPh>
    <rPh sb="32" eb="33">
      <t>タイ</t>
    </rPh>
    <rPh sb="35" eb="36">
      <t>リ</t>
    </rPh>
    <rPh sb="36" eb="39">
      <t>テイコウセイ</t>
    </rPh>
    <rPh sb="40" eb="41">
      <t>スグ</t>
    </rPh>
    <rPh sb="47" eb="49">
      <t>キョウメン</t>
    </rPh>
    <rPh sb="49" eb="51">
      <t>ホソウ</t>
    </rPh>
    <rPh sb="52" eb="56">
      <t>チョウジュミョウカ</t>
    </rPh>
    <rPh sb="57" eb="59">
      <t>キタイ</t>
    </rPh>
    <phoneticPr fontId="5"/>
  </si>
  <si>
    <t>補修・補強
（補強）</t>
    <phoneticPr fontId="5"/>
  </si>
  <si>
    <t>Kui Taishin-ＳＳＰ工法
(オリエンタル白石㈱)
【独立行政法人土木研究所　ショーボンド建設㈱】</t>
    <phoneticPr fontId="5"/>
  </si>
  <si>
    <t>パイルベント橋脚の耐震補強工法</t>
  </si>
  <si>
    <t>既設のパイルベント橋脚に補強鋼板を圧入し、すき間にモルタルを注入することで橋の形状を変えることなく、また河積阻害率を大きく変えずに耐震補強が可能となる。
工事が小規模となり、工費、工期ともに減少する。</t>
    <rPh sb="37" eb="38">
      <t>ハシ</t>
    </rPh>
    <rPh sb="39" eb="41">
      <t>ケイジョウ</t>
    </rPh>
    <rPh sb="42" eb="43">
      <t>カ</t>
    </rPh>
    <rPh sb="52" eb="54">
      <t>カセキ</t>
    </rPh>
    <rPh sb="54" eb="56">
      <t>ソガイ</t>
    </rPh>
    <rPh sb="56" eb="57">
      <t>リツ</t>
    </rPh>
    <rPh sb="58" eb="59">
      <t>オオ</t>
    </rPh>
    <rPh sb="61" eb="62">
      <t>カ</t>
    </rPh>
    <rPh sb="65" eb="67">
      <t>タイシン</t>
    </rPh>
    <rPh sb="70" eb="72">
      <t>カノウ</t>
    </rPh>
    <rPh sb="77" eb="79">
      <t>コウジ</t>
    </rPh>
    <rPh sb="80" eb="83">
      <t>ショウキボ</t>
    </rPh>
    <rPh sb="87" eb="89">
      <t>コウヒ</t>
    </rPh>
    <rPh sb="90" eb="92">
      <t>コウキ</t>
    </rPh>
    <rPh sb="95" eb="97">
      <t>ゲンショウ</t>
    </rPh>
    <phoneticPr fontId="5"/>
  </si>
  <si>
    <t>増し杭フーチング工法</t>
  </si>
  <si>
    <t>第一期</t>
    <phoneticPr fontId="5"/>
  </si>
  <si>
    <t>第二期</t>
    <rPh sb="1" eb="2">
      <t>ニ</t>
    </rPh>
    <phoneticPr fontId="5"/>
  </si>
  <si>
    <t>補修・補強
(劣化因子抑制)</t>
    <phoneticPr fontId="5"/>
  </si>
  <si>
    <t>第二期</t>
    <phoneticPr fontId="5"/>
  </si>
  <si>
    <t>建設、更新
（二次製品）</t>
    <phoneticPr fontId="5"/>
  </si>
  <si>
    <t>建設、更新
（二次製品）</t>
    <phoneticPr fontId="5"/>
  </si>
  <si>
    <t>―</t>
    <phoneticPr fontId="5"/>
  </si>
  <si>
    <t>維持管理コスト（ライフサイクルコスト）が減少するか</t>
    <phoneticPr fontId="5"/>
  </si>
  <si>
    <t>建設、更新
(路面、舗装)</t>
  </si>
  <si>
    <t>登録技術
（試験施工）</t>
    <rPh sb="0" eb="2">
      <t>トウロク</t>
    </rPh>
    <rPh sb="2" eb="4">
      <t>ギジュツ</t>
    </rPh>
    <phoneticPr fontId="5"/>
  </si>
  <si>
    <t>区分３</t>
    <rPh sb="0" eb="2">
      <t>クブン</t>
    </rPh>
    <phoneticPr fontId="5"/>
  </si>
  <si>
    <t>登録技術
（推奨技術）</t>
    <rPh sb="0" eb="2">
      <t>トウロク</t>
    </rPh>
    <rPh sb="2" eb="4">
      <t>ギジュツ</t>
    </rPh>
    <phoneticPr fontId="5"/>
  </si>
  <si>
    <t>登録技術
（推奨技術）</t>
    <rPh sb="0" eb="2">
      <t>トウロク</t>
    </rPh>
    <rPh sb="2" eb="4">
      <t>ギジュツ</t>
    </rPh>
    <rPh sb="6" eb="8">
      <t>スイショウ</t>
    </rPh>
    <rPh sb="8" eb="10">
      <t>ギジュツ</t>
    </rPh>
    <phoneticPr fontId="5"/>
  </si>
  <si>
    <t>―</t>
    <phoneticPr fontId="5"/>
  </si>
  <si>
    <t>―</t>
    <phoneticPr fontId="5"/>
  </si>
  <si>
    <t>推奨候補</t>
    <rPh sb="0" eb="2">
      <t>スイショウ</t>
    </rPh>
    <rPh sb="2" eb="4">
      <t>コウホ</t>
    </rPh>
    <phoneticPr fontId="5"/>
  </si>
  <si>
    <t>ＣＧ-０９０００５-Ａ</t>
    <phoneticPr fontId="5"/>
  </si>
  <si>
    <t>QS-020033-V</t>
    <phoneticPr fontId="5"/>
  </si>
  <si>
    <t>試験施工対象技術</t>
  </si>
  <si>
    <t>セーフティクライマー工法</t>
  </si>
  <si>
    <t>急傾斜地掘削用機械による地山掘削と整形・既設モルタルはつり</t>
  </si>
  <si>
    <t>準推奨技術</t>
  </si>
  <si>
    <t>人力掘削(片切り)</t>
  </si>
  <si>
    <t>株式会社深沢工務所</t>
  </si>
  <si>
    <t>セーフティクライマー協会</t>
  </si>
  <si>
    <t>取締役副社長</t>
  </si>
  <si>
    <t>藤中裕幸</t>
  </si>
  <si>
    <t>山梨県南巨摩郡身延町手打沢1271</t>
  </si>
  <si>
    <t>0556-42-2045</t>
  </si>
  <si>
    <t>0556-42-4306</t>
  </si>
  <si>
    <t>fujinaka@kenfighter.com</t>
  </si>
  <si>
    <t>広島支店　営業</t>
  </si>
  <si>
    <t>樋口友紀</t>
  </si>
  <si>
    <t>安芸郡府中町北新地2-3-40</t>
  </si>
  <si>
    <t>082-886-3547</t>
  </si>
  <si>
    <t>082-886-3548</t>
  </si>
  <si>
    <t>higuchi@kenfighter.com</t>
  </si>
  <si>
    <t>人力による危険度の高い高所作業や、急傾斜地の切り崩し・掘削・整形・除根・既設モルタルの取り壊し作業や砂防堰堤の堆積土除去を、ラジコン操作と独自掘削機械・ワイヤー設置方法でより迅速に且つ安全に施工する方法。公共工事の工期内発生の地すべりなどにも安全に対応できる。</t>
  </si>
  <si>
    <t>施工の機械化により、日当たり施工量が増加し、工期短縮が図れる。　　　　　　　　　　　　　　　　　　　　　　安全な場所からのラジコン操作であり、墜落災害の防止が図れる。　　　　　　　　　　　　　　　　　　　　　　　施工の機械化であるため施工性は向上する。　</t>
  </si>
  <si>
    <t>危険度の高い高所作業や、急傾斜地の切り崩し・掘削・整形・除根・既設モルタルの取り壊し作業を、リモコン操作と独自の掘削機械(ケンファイター)・ワイヤー設置方法により、迅速且つ安全に施工。</t>
  </si>
  <si>
    <t>人力掘削(片切り)－高所危険作業を伴い、根株等除根ができない。労働安全衛生規則により、工期を要し、費用も嵩む。</t>
  </si>
  <si>
    <t>十分な強度を持ったアンカーが設置可能か事前に確認する必要がある。　　　　　　　　斜面移動中や掘削作業中にワイヤーが干渉し、落石やワイヤーの損傷を防ぐため、作業対象斜面上の障害物、突起などを確認する必要がある。　　　　　　　　　　　　　　　縦断・横断勾配が変化するような法面上では上下及び横移動が難しくなり作業性が低下する場合があるため注意が必要。</t>
  </si>
  <si>
    <t>人力掘削(片切り)歩掛は土木施工単価に準ずる</t>
  </si>
  <si>
    <t>第3788480・第3788481</t>
  </si>
  <si>
    <t>(株)深沢工務所福永大作(株)ケイエフ</t>
  </si>
  <si>
    <t>(株)深沢工務所福永大作・(株)ケイエフ</t>
  </si>
  <si>
    <t>掘削土量・土質の見える化を図り、GPSを用いて常に掘削の位置と土質の判定がリアルタイムに行え、その情報を法面保護工に活用出来るシステムの構築を目指す。</t>
  </si>
  <si>
    <t>犬戻鳴山A地区災害関連復旧工事</t>
  </si>
  <si>
    <t>女川原子力発電所SA施設西側斜面対策</t>
  </si>
  <si>
    <t>東北電力</t>
  </si>
  <si>
    <t>施工実績一覧表、試験報告書、品質管理チェックリスト、カタログ</t>
  </si>
  <si>
    <t>IPHシステム内圧充填接合補強工法</t>
  </si>
  <si>
    <t>コンクリートの補修補強及び漏水対策工法</t>
  </si>
  <si>
    <t>道路維持修繕工：断面修復工（左官方法）</t>
  </si>
  <si>
    <t>２（３）</t>
  </si>
  <si>
    <t>SGｴﾝｼﾞﾆｱﾘﾝｸﾞ株式会社</t>
  </si>
  <si>
    <t>一般社団法人IPH工法協会</t>
  </si>
  <si>
    <t>代表取締役</t>
  </si>
  <si>
    <t>加川　順一</t>
  </si>
  <si>
    <t>広島市西区草津東1-11-51</t>
  </si>
  <si>
    <t>082-273-6954</t>
  </si>
  <si>
    <t>092-272-7276</t>
  </si>
  <si>
    <t>info@sge-k.com</t>
  </si>
  <si>
    <t>082-272-7276</t>
  </si>
  <si>
    <t>同上</t>
  </si>
  <si>
    <t>本工法は、劣化鉄筋コンクリート部材の強度回復、内部鉄筋の付着力回復、並びに止水、中性化抑制を目的とした注入工である。従来の注入工法では得られなかった安定的な高密度の充填が可能となったことで、橋梁や建物をはじめとした全ての劣化コンクリート構造物に対して耐久性、防水性、耐力及び美観を回復させ、さらに向上が期待できる工法である。</t>
  </si>
  <si>
    <t xml:space="preserve">・新規にコンクリートを斫り落とすことがないため、ガラ処分費が不要である。
・コンクリート内部の水分や空気を樹脂と置換する機能を持つ注入器を使用し注入することで、既存躯体と断面修復材を一体化し、耐久性、耐力の回復・向上が可能となった。
</t>
  </si>
  <si>
    <t>断面修復工法の施工フロー:標準仕様
①表面研磨②鉄筋防錆・断面修復③穿孔（36孔/㎡）
④JP台座取付・漏れ止め⑤樹脂注入⑥加圧養生⑦注入器・台座撤去⑦表面仕上げ（無機系通気型撥材塗布）</t>
  </si>
  <si>
    <t>欠損断面修復後注入作業を行うことにより、補修部分と既存コンクリートとの接合力を高め、再剥落を防ぐ。</t>
  </si>
  <si>
    <t xml:space="preserve">①自然条件:5℃以上
②現場条件:通常足場、低振動・低騒音・無粉塵の器材使用、車両・店舗等供用に支障なく施工
③技術提供可能地域:全国
④関係法令等に適合
</t>
  </si>
  <si>
    <t>・外気温5℃以下の場合の硬化加圧養生中は、保温養生を行う。
・研磨器は、集塵装置付であり、表面仕上材により9種類の刃を使い分けることができる。</t>
  </si>
  <si>
    <t>初期施工費は割高となるが、ライフサイクルコストでは31％低減する。</t>
  </si>
  <si>
    <t>2007-192343</t>
  </si>
  <si>
    <t>エス・ジー・エンジニアリング株式会社</t>
  </si>
  <si>
    <t>・土木学会技術評価認定　　・国交省NETIS登録</t>
  </si>
  <si>
    <t>技術評価　第0009号　　平成23年6月17日</t>
  </si>
  <si>
    <t>国交省NETIS登録　　　　　　　　　　　　　　　CG-070007-V号</t>
  </si>
  <si>
    <t>IPH工法協会作成の「積算基準書」及び「積算ソフト」（改定平成28年度版）</t>
  </si>
  <si>
    <t>｢RC造構造物における内圧充填接合補強工法の設計施工法に関する技術評価」</t>
  </si>
  <si>
    <t>現在70社の特約店（会員）擁し全国で営業を展開中。国交省の施工実績は確実に伸びている。27年度は「床板補修での有効性」名古屋大、「アル骨補修の有効性」岐阜大、「部材全体に均等注入して耐震補強への有効性」広工大で共同研究を進めている。</t>
  </si>
  <si>
    <t>県営住宅外壁補修、芦田川躯体止水工、浄水止水工</t>
  </si>
  <si>
    <t>浜田商耐震、配水池漏水、ダム、橋梁</t>
  </si>
  <si>
    <t>発電所止水、トンネル剥落・止水、JR橋脚・床版補強</t>
  </si>
  <si>
    <t>①工法紹介DVD、②積算資料、③施工実績表、④主要論文概要一覧表、⑤品質規格、MSDS、⑥技術証明書、⑦特許、⑧カタログ1式</t>
  </si>
  <si>
    <t>長寿命補強土　植生型</t>
  </si>
  <si>
    <t>耐久性が高い地山補強土</t>
  </si>
  <si>
    <t>法枠+補強土</t>
  </si>
  <si>
    <t>長寿補強土株式会社</t>
  </si>
  <si>
    <t>技術営業</t>
  </si>
  <si>
    <t>三田和朗</t>
  </si>
  <si>
    <t>鹿児島市皇徳寺台4-51-7</t>
  </si>
  <si>
    <t>099-275-9234</t>
  </si>
  <si>
    <t>099-275-9235</t>
  </si>
  <si>
    <t>er-info@bronze.ocn.ne.jp</t>
  </si>
  <si>
    <t>アイワ産業株式会社</t>
  </si>
  <si>
    <t>田中　元昭</t>
  </si>
  <si>
    <t>広島県安佐北区小河原町512-1</t>
  </si>
  <si>
    <t>082-844-7915</t>
  </si>
  <si>
    <t>082-844-7918</t>
  </si>
  <si>
    <t>mo.tanaka@aiwa-sangyo.com</t>
  </si>
  <si>
    <t>【目的と効果】耐久性を著しく向上させ、同時に施工性が良い切土補強土工とした。
　　補強材をEP鉄筋とし金網はＩＲ被覆鉄線とすることで、100年以上の耐久性とした。
【従来の技術】メッキ製品の補強材を使用し、中性化しやすい吹付法枠などを使用して
　　いる。このため、数十年程度の耐久性しかない。
【適用】法面に適用する。</t>
  </si>
  <si>
    <t>①100年以上の耐久性があると考えられる。（使用資材のすべてが高耐久性仕様である。㋐エポキシ樹脂塗装鉄筋㋑IR被覆鉄線金網㋒メッキの上にPVB塗装したプレートやキャプを使用している。
②法面工が金網のため施工が速い。</t>
  </si>
  <si>
    <t>補強材の施工方法は、ほぼ従来技術と同じであるが、②のみ従来技術とは異なる。
①補強土工の掘削・挿入・グラウト
②金網敷設と補強材及び金網の固定
③植生基材吹付け</t>
  </si>
  <si>
    <t>吹付法枠工の場合は、法枠工の工事に施工日数を要したが、網施工の場合は施工日数が非常に短い。</t>
  </si>
  <si>
    <t>①自然条件　平均気温4度以上で強風が無し。
②現場条件　削孔機が施工できるスペースが必要（横断幅3m程度）
③技術提供可能地域　全国
④関係法令　労働安全衛生規則</t>
  </si>
  <si>
    <t>従来技術との差は無い。</t>
  </si>
  <si>
    <t>従来技術に無いものは、「長寿命補強土　植生型　設計・施工・積算資料」で積算</t>
  </si>
  <si>
    <t>特願2015-110895</t>
  </si>
  <si>
    <t>長寿補強土㈱</t>
  </si>
  <si>
    <t>三田和朗（100％）</t>
  </si>
  <si>
    <t>長寿命補強土　植生型　設計・施工・積算資料</t>
  </si>
  <si>
    <t>金網の効果（現在は、中抜け防止効果のみを見込み、補強材の効果を算定していない。金網の効果が明確になれば、補強材間隔を飛ばすことも可能になると見込まれる。）</t>
  </si>
  <si>
    <t>市来串木野金山法面工事</t>
  </si>
  <si>
    <t>添付資料①「長寿命補強土　植生型　設計・施工・積算資料」
添付資料②IR鉄線の建設技術審査証明の該当箇所
添付資料③カタログ</t>
  </si>
  <si>
    <t>乾式吹付耐震補強工法</t>
  </si>
  <si>
    <t>鉄筋と乾式吹付システムを併用した耐震補強工法(河積阻害や建築限界に対応した薄巻補強工法)</t>
  </si>
  <si>
    <t>2007年</t>
  </si>
  <si>
    <t>鋼板巻立て工法</t>
  </si>
  <si>
    <t>StoCretec Japan㈱</t>
  </si>
  <si>
    <t>日本コンクリート補修・補強協会</t>
  </si>
  <si>
    <t>鈴木　憲一</t>
  </si>
  <si>
    <t>東京都新宿区新宿1-3-8 YKB新宿御苑6F</t>
  </si>
  <si>
    <t>03-5919-4701</t>
  </si>
  <si>
    <t>03-5919-4705</t>
  </si>
  <si>
    <t>suzuki-k@cretec-japan.co.jp</t>
  </si>
  <si>
    <t>三島産業株式会社</t>
  </si>
  <si>
    <t>土木部</t>
  </si>
  <si>
    <t>楠木　俊二</t>
  </si>
  <si>
    <t>広島県福山市駅家町万能倉1295-1</t>
  </si>
  <si>
    <t>084-976-1531</t>
  </si>
  <si>
    <t>084-976-7110</t>
  </si>
  <si>
    <t>kusunoki@mishima-sg.co.jp</t>
  </si>
  <si>
    <t>橋脚の耐震補強において巻立て厚を抑えることができるため、河積阻害や建築限界等に対応できる。密実で耐久性の高い断面形成が可能で、施工性が良いことから工期短縮も可能。大型重機を使用しないためコストも縮減できる。　　　　　　　　　　　　　　　　　　　鋼板巻立て補強と比較すると、施工後の鋼板の腐食対策が不要となり、ライフサイクルコストの縮減ができる。</t>
  </si>
  <si>
    <t>乾式吹付工法は、長距離・高所への材料運搬が可能(水平距離300m)で、鉄筋裏への充填性に優れている。また一層当たり厚付けの吹付施工が出来、一日当たりの施工量が多いため工期の短縮を図れる。　　　　　　　　　　　　　　　　　　　　　　　　　　　　　　　　　　　　　　　　　　　　　　　　　　　　　　　　　　　　　　　　　　　　　　　　　　　　　　　　　　　　又、水セメント比が40%と低く耐久性に優れた高品質化を図れる。</t>
  </si>
  <si>
    <t>①下地処理　　②ふーチングアンカー削工　　③鉄筋設置・フレア溶接　　④乾式吹付工　　⑤コンクリート塗装</t>
  </si>
  <si>
    <t>①下地処理　　②フーチングアンカー削工　　③鋼板工場加工　　④鋼板建て込み　　⑤鋼板溶接　　⑥無収縮モルタル及びエポキシ樹脂充填　　⑦鋼板塗装</t>
  </si>
  <si>
    <t xml:space="preserve">①自然条件
・雨天時の施工は、施工面及び施工箇所に雨がかからないように、シートや仮囲い等での養生が必要。
・施工温度は5～30℃。
②現場条件　・プラントスペースを確保(W=3.0m,L=8.0m程度)
③技術提供可能地域　・技術提供地域については制限なし。
</t>
  </si>
  <si>
    <t xml:space="preserve">①自然条件
・雨天時の施工は、施工面及び施工箇所に雨がかからないように、シートや仮囲い等での養生が必要。
・施工温度は5～30℃。
②現場条件　・施工面までの重機の搬入路が必要。
③技術提供可能地域・技術提供地域については制限なし。
</t>
  </si>
  <si>
    <t>自社歩掛単価</t>
  </si>
  <si>
    <t>無</t>
  </si>
  <si>
    <t>乾式吹付工標準積算資料</t>
  </si>
  <si>
    <t>乾式吹付耐震補強設計施工指針(案)</t>
  </si>
  <si>
    <t>開発計画　炭素繊維グリットを使用した耐震補強工法技術</t>
  </si>
  <si>
    <t>①国土交通省中部地方整備局　1号吉田大橋橋梁補強工事　　②中播磨県民局姫路土木事務所　鶴居停車場線　屋形橋　橋梁耐震補強工事</t>
  </si>
  <si>
    <t>①JR東日本曙橋りょう耐震補強工事　　②JR西日本・小野線粟生越前ＢＯ耐震補強他工　③JR九州　曙跨線橋耐震補強工事</t>
  </si>
  <si>
    <t>積算資料、施工要領書、施工実績一覧、パンフレット</t>
  </si>
  <si>
    <t>コンクリート構造物の断面修復乾式吹付工法</t>
  </si>
  <si>
    <t>乾式吹付システムを使用した断面修復工法。長距離、高所へ材料の運搬ができ、高速充填により付着性能が良く高品質な施工ができる。</t>
  </si>
  <si>
    <t>1996年</t>
  </si>
  <si>
    <t>ポリマーセメント左官工法</t>
  </si>
  <si>
    <t>乾式吹付工法は従来技術左官工と比較すると高品質なモルタルを施工することが出来る。水セメント比(約40%)の高密度化により力学特性、耐久性に優れた高品質なモルタルを施工し構造物の長寿命化をはかることにより、ライフサイクルコストの縮減が出来る。</t>
  </si>
  <si>
    <t>【床版面上向き　50mm厚の場合】　　　　　　　　　　　　　　　　　　　　　　　　　　　　　　　　　　　　　　　　　　　　　　　　　　　　　　　　　　　　　　　　　　　　　　①はつり工　　②下地処理工　　③鉄筋防錆工　　④乾式吹付工　</t>
  </si>
  <si>
    <t>【床版面上向き　50mm厚の場合】　　　　　　　　　　　　　　　　　　　　　　　　　　　　　　　　　　　　　　　　　　　　　　　　　①はつり工　　②下地処理工　　③鉄筋防錆工　　④左官工(1目)　　⑤左官工(2層目)　　　⑥左官工(3層目)</t>
  </si>
  <si>
    <t>乾式吹付工施工要領書</t>
  </si>
  <si>
    <t>①国土交通省中部地方整備局　平成２７年度 １号善太大橋橋梁補強工事　②国土交通省中国地方整備局　岩国・防府管内構造物補修外工事（第一車橋）　③兵庫県西宮土木事務所　米谷昆陽尼崎線橋梁耐震錦橋橋梁耐震補強、補修工事</t>
  </si>
  <si>
    <t>①JR東日本・平成27年度信濃川発電所管内土木設備修繕工事　　②JR九州・九州工大前･戸畑間16k470付近向町跨線橋補修他　③セントラル硝子・宇部市セントラル硝子工場　桟橋渡橋補修工事</t>
  </si>
  <si>
    <t>SSI工法</t>
  </si>
  <si>
    <t>「塩分吸着剤」による高防錆型断面補修工法</t>
  </si>
  <si>
    <t>2013.03.29</t>
  </si>
  <si>
    <t>亜硝酸リチウム等の鉄筋防錆材を用いたコンクリート構造物の断面修復工法</t>
  </si>
  <si>
    <t>（公財）
鉄道総合技術研究所</t>
  </si>
  <si>
    <t>旧日本道路公団
試験研究所</t>
  </si>
  <si>
    <t>塩害対策工法研究会</t>
  </si>
  <si>
    <t>(株)ジェイアール総研エンジニアリング</t>
  </si>
  <si>
    <t>SSI工法推進室</t>
  </si>
  <si>
    <t>鈴木昭仁・石井壮一郎</t>
  </si>
  <si>
    <t>東京都国分寺市光町2-8-38</t>
  </si>
  <si>
    <t>042-501-2605</t>
  </si>
  <si>
    <t>042-501-2838</t>
  </si>
  <si>
    <t>suzuki@jrseg.co.jp</t>
  </si>
  <si>
    <t>株式会社プログレス</t>
  </si>
  <si>
    <t>長岡俊史</t>
  </si>
  <si>
    <t>広島市西区庚午中1-14-15</t>
  </si>
  <si>
    <t>082-507-5311</t>
  </si>
  <si>
    <t>082-507-5310</t>
  </si>
  <si>
    <t>nagaoka@k-progess.co.jp</t>
  </si>
  <si>
    <t>本工法は、飛来塩分や凍結防止材により塩害を受け劣化したコンクリート構造物に対する高防錆型断面修復工法である。特に、塩分に直接作用し働きを弱める「塩分吸着剤」を添加することにより、従来技術では困難な防錆環境を創出することができる。また、補修部位の劣化状況に最適な防錆材使用量を設計できるため、コストを縮減することが可能となる。</t>
  </si>
  <si>
    <t xml:space="preserve">①従来技術は、塩化物イオン量2kg/m3程度が使用限界であったが、「塩分吸着剤」のイオン交換機能により、塩化物イオンを吸着無害化し、亜硝酸イオンを放出するため、高塩分濃度においても防錆環境を創出することができる。
②断面修復材に「塩分吸着剤」を配合することで、従来技術に比べて、外部からの塩化物イオンの浸透を抑制することができる。
</t>
  </si>
  <si>
    <t>①コンクリートのはつり施工
②鉄筋ケレン・洗浄施工
③防錆ペースト施工(鉄筋表面および補修界面に塗布する)
④遮塩モルタル施工(断面を修復する)
⑤表面仕上げ施工</t>
  </si>
  <si>
    <t>本技術は、コンクリート深部の塩化物イオンを吸着することが可能なため、従来技術と比較してはつり深度を軽減することができる。</t>
  </si>
  <si>
    <t>①自然条件：施工時の気温は5℃～35℃の範囲でおこなう。
②現場条件：大型の施工機械を必要とせず、簡易な仮設で昼夜問わずに施工可能である。
③技術提供可能地域：日本全国に提供可能
④関係法令等：廃棄物の処理及び清掃に関する法律</t>
  </si>
  <si>
    <t>従来技術と同様の施工手順、機材で施工が可能である。
施工条件、関連法令も従来技術と同等である。</t>
  </si>
  <si>
    <t>労務単価は各年度の標準労務単価を使用し、防錆ペースト塗布工、断面修復工、表面被覆工の各工程で、1㎥当たりの施工単価を算出する。</t>
  </si>
  <si>
    <t>特許５８７５８９９号</t>
  </si>
  <si>
    <t>小瀧　秀樹
立松　英信
上間　綾乃</t>
  </si>
  <si>
    <t>日本化学工業(株)
(株)ジェイアール総研
　　エンジニアリング</t>
  </si>
  <si>
    <t>東京都港湾局　新材料・新工法DB</t>
  </si>
  <si>
    <t>登録番号26010</t>
  </si>
  <si>
    <t>「塩分吸着剤」による塩害対策工法
ＳＳＩ工法　積算資料</t>
  </si>
  <si>
    <t>SSI工法　高性能防錆ペーストSJ1
遮塩モルタルRP200・RP310 施工要領書</t>
  </si>
  <si>
    <t>①今後の課題：経済性・施工性の追求
②対応計画：厚付け施工材料の開発</t>
  </si>
  <si>
    <t>東広島長者橋補修工事</t>
  </si>
  <si>
    <t>国道2号黄金橋外橋梁補修工事</t>
  </si>
  <si>
    <t>広島市内　マンション外壁補修</t>
  </si>
  <si>
    <t>【添付資料1】積算資料・積算例　【添付資料2】施工要領書　【添付資料3】NEXCO試験成績書
【添付資料4】品質証明書　【添付資料5】SDS安全ﾃﾞｰﾀｼｰﾄ　【添付資料6】施工実績表
【添付資料7】JSCE342 小委員会報告書　【添付資料8】JCI報告書　
【添付資料9】鉄筋防せい材の効果追跡調査</t>
  </si>
  <si>
    <t>防草を意図したコンクリート境界ブロック</t>
  </si>
  <si>
    <t>雑草が自ら成長を止める、
全く環境負荷のない目地部への防草技術</t>
  </si>
  <si>
    <t>2004/10/01</t>
  </si>
  <si>
    <t>除草作業、防草テープ・シール対策工事</t>
  </si>
  <si>
    <t>防草研究会</t>
  </si>
  <si>
    <t>㈱後藤商店</t>
  </si>
  <si>
    <t>全国防草ブロック工業会</t>
  </si>
  <si>
    <t>代表</t>
  </si>
  <si>
    <t>石川重規</t>
  </si>
  <si>
    <t>名古屋市緑区曽根2丁目388番</t>
  </si>
  <si>
    <t>052-624-9374</t>
  </si>
  <si>
    <t>050-3730-2468</t>
  </si>
  <si>
    <t>shigen@plum.ocn.ne.jp</t>
  </si>
  <si>
    <t>営業部長</t>
  </si>
  <si>
    <t>澤田英典</t>
  </si>
  <si>
    <t>広島県庄原市是松町370-2</t>
  </si>
  <si>
    <t>0824-72-3139</t>
  </si>
  <si>
    <t>0824-72-2042</t>
  </si>
  <si>
    <t>h-sawada@goto-group.jp</t>
  </si>
  <si>
    <t>①雑草が自ら成長抑制する技術として開発し、環境負荷ゼロと費用ゼロ効果を
　実現する。
②従来は草刈り作業や防草製品(テープ・シール・目地材)を利用し対策していた。
③道路中央分離帯、歩道や車道部の境界ブロック製品、側溝製品などに適用。</t>
  </si>
  <si>
    <t>・従来防草製品や技術を不要とし、費用ゼロを実現する。
・道路二次製品に防草機能を加えた、環境負荷ゼロ技術
・従来技術は経年劣化を伴い効果は期待できないが、当該製　　
　品技術の効果は継続する。
・構造物(当該製品)目地部が剥離しても防草効果を維持。
・国土と環境分野の有識者より評価を得ている。</t>
  </si>
  <si>
    <t>①従来コンクリート二次製品との比較
・ほぼ同等であり、防草切り欠け部へ舗装材打設が必要。
②従来防草製品との比較
・施工不要</t>
  </si>
  <si>
    <t>①従来コンクリート二次製品との比較
・植物ホルモン(成長メカニズム)を利用した防草ブロック製品は初めての開発であり比較でききる製品はない。
②従来防草製品との比較
・テープ、シール、目地材は人・予算・時間を必要としCO2が増加するが、当該製品の利用で全てゼロ化できる。</t>
  </si>
  <si>
    <t>①自然条件
・従来通りの条件
②現場条件
・従来通りの条件
③技術可能提供地域
・九州地域以外ほぼ全国地域</t>
  </si>
  <si>
    <t xml:space="preserve">④関係法令等
</t>
  </si>
  <si>
    <t>積算単価表（第１号単価表）参照</t>
  </si>
  <si>
    <t>特許第3698265号</t>
  </si>
  <si>
    <t>特願2003‐361894</t>
  </si>
  <si>
    <t>石川繁</t>
  </si>
  <si>
    <t>石川重規（100）</t>
  </si>
  <si>
    <t>・内閣府沖縄総合事務局 開発建設部ﾌｨｰﾙﾄﾞ試験3年間終了【評価済】
・寒地土木研究所、京都市、高崎河川国道【評価中】</t>
  </si>
  <si>
    <t>地方自治体登録多々有り</t>
  </si>
  <si>
    <t>別紙参照</t>
  </si>
  <si>
    <t>現在、歩車境界製品と側溝製品へ防草機能を装備し製品化となっているが、
今後は国交省はじめ各自治体製品の多くへの対応を計画。</t>
  </si>
  <si>
    <t>広島県北部庄原支所［庄原東城線交通安全施設等整備工事］</t>
  </si>
  <si>
    <t>広島国道事務所　　［国道31号185号呉保守工事］</t>
  </si>
  <si>
    <t>・自治体登録一覧、評価
・施工実績一覧表(H28.03.31現在)</t>
  </si>
  <si>
    <t>超薄膜スケルトンはく落防災コーティング</t>
  </si>
  <si>
    <t>透明コーティング材とガラス繊維シートの含浸接着による、透けて見えるコンクリート構造物のはく落防止機能付き表面保護工法</t>
  </si>
  <si>
    <t>2012.12.27</t>
  </si>
  <si>
    <t>CG-120025-A</t>
  </si>
  <si>
    <t>表面被覆工</t>
  </si>
  <si>
    <t>株式会社エムビーエス</t>
  </si>
  <si>
    <t>大阪支店</t>
  </si>
  <si>
    <t>赤波江 卓也</t>
  </si>
  <si>
    <t>大阪府茨木市東太田4丁目8-9-201</t>
  </si>
  <si>
    <t>072-646-5296</t>
  </si>
  <si>
    <t>072-646-5297</t>
  </si>
  <si>
    <t>akabae@homemakeup.co.jp</t>
  </si>
  <si>
    <t>本店</t>
  </si>
  <si>
    <t>高木 弘敬</t>
  </si>
  <si>
    <t>山口県宇部市小串74-3</t>
  </si>
  <si>
    <t>0836-37-6585</t>
  </si>
  <si>
    <t>0836-37-6586</t>
  </si>
  <si>
    <t>takagi@homemakeup.co.jp</t>
  </si>
  <si>
    <t>従来は、表面被覆工法で対応していたが、申請する技術は、透明特殊コーティング材をガラス連続維持シートに含浸接着させることにより、はく落が防止でき、施工後も表面異常が目視により確認可能となる。公共工事としては、橋桁、橋脚、橋台、トンネル、ボックスカルバート、従来色つきコーティングの点検窓、その他コンクリート構造物に適用可能である。</t>
  </si>
  <si>
    <t>ガラス連続繊維シートとコーティング材の組み合わせにより透明性を実現。施工後のコンクリートの表面異常が目視で確認可能となり、点検や維持管理に最適である。コーティング材がプライマーの役割を兼任するため、プライマー工程が不要となり工程が短縮、簡易な施工性が実現。[防水性][水蒸気透過性]を有しコンクリート劣化を抑制。</t>
  </si>
  <si>
    <t>①コーティング材塗布＋ガラス連続繊維シート貼付＋コーティング塗布　　②コーティング材塗布　（2工程）※下地処理別途　　　　　　　　　　　　　　　　　　　　　　　　　　　　　</t>
  </si>
  <si>
    <t>①プライマー工　②パテ処理工　③中塗り工Ⅰ　④中塗り工Ⅱ　⑤中塗り工Ⅲ　⑥上塗り工（6工程）※下地処理別途</t>
  </si>
  <si>
    <t>①自然条件　　　　　　　　　　　　　　　　　　　　　　　　　　　　　　　　　　　施工後、常時水に浸かる場所は適用不可　　　　　　　　　　　②現場条件　　　　　　　　　　　　　　　　　　　　　　　　　狭い場所（0.5ｍ以上）でも人が入れるならば施工可能　　　　③技術提供可能地域　　　　　　　　　　　　　　　　　　　　　制限なし　　　　　　　　　　　　　　　　　　　　　　　　　④関係法令等　　　　　　　　　　　　　　　　　　　　　　　特になし</t>
  </si>
  <si>
    <t>・歩掛代価表《A-2①》</t>
  </si>
  <si>
    <t>・施工管理基準《A-2②》　　　　　　　　　　　・施工要領《A-2③》</t>
  </si>
  <si>
    <t>主要地方道広島中島線深川橋補修工事（26-1）</t>
  </si>
  <si>
    <t>舞浜大橋右岸高架橋（海側）耐震補強工事</t>
  </si>
  <si>
    <t>阪神高速西船場JCT （施工面積411㎡/2015年7月施工）</t>
  </si>
  <si>
    <t>・歩掛代価表《A-2①》　・施工管理基準《A-2②》　・施工要領《A-2③》　・JR西日本試験結果報告書《B-1①》　・トンネルNEXCO試験結果報告書《B-1②》・阪神高速道路試験結果報告書《B-1③》　・ガス有毒性試験《B-1④》　・防火性能試験報告書《B-1⑤》　・MBSクリアガードMSDS《B-1⑥》　・MBSクリアガード製品名変更書類《B-1⑦》　・MBSクリアガードパンフレット《B-1⑧》　・出来形管理基準《B-1⑨》　・公共機関施工実績表　・品質規格値</t>
  </si>
  <si>
    <t>合金メッシュ擁壁</t>
  </si>
  <si>
    <t>耐久性に優れた亜鉛アルミ合金先めっき溶接金網で構成されるかご擁壁</t>
  </si>
  <si>
    <t>2010年</t>
  </si>
  <si>
    <t>2011.03.31</t>
  </si>
  <si>
    <t>大型かご枠工</t>
  </si>
  <si>
    <t>ヒロセ株式会社、共和ハーモテック株式会社</t>
  </si>
  <si>
    <t>ヒロセ株式会社</t>
  </si>
  <si>
    <t>補強土事業本部 技術推進部</t>
  </si>
  <si>
    <t>梯　智博</t>
  </si>
  <si>
    <t>東陽4-1-13 東陽セントラルビル</t>
  </si>
  <si>
    <t>03-5634-4583</t>
  </si>
  <si>
    <t>03-5634-0269</t>
  </si>
  <si>
    <t>t-kakehashi@</t>
  </si>
  <si>
    <t>中国補強土事業部</t>
  </si>
  <si>
    <t>鈴木　貴智</t>
  </si>
  <si>
    <t>南区西荒神町1番8号 テリハ広島</t>
  </si>
  <si>
    <t>082-261-1140</t>
  </si>
  <si>
    <t>082-263-2039</t>
  </si>
  <si>
    <t>t-suzuki@</t>
  </si>
  <si>
    <t>①耐久性に優れた亜鉛アルミ合金先めっき溶接金網をかご状に構築し、割栗石や玉石を中詰材として充填した高排水性の擁壁を構築する技術である
②大型かご枠工
③擁壁工や山腹工</t>
  </si>
  <si>
    <t>・高耐久性
・高い排水性
・低環境負荷
・工期短縮</t>
  </si>
  <si>
    <t xml:space="preserve">1.設置箇所の掘削･整形作業　 5.端部処理
2.吸出し防止材敷設　　　　　6.上段部の施工
3.本体設置･組立　　　　　　 7.最上段部の施工　
4.中詰･埋戻工
</t>
  </si>
  <si>
    <t>・従来技術と同じ</t>
  </si>
  <si>
    <t>①自然条件：従来技術と同じ
②現場条件：従来技術と同じ
③技術提供可能地域：制限なし
④関係法令等：従来技術と同じ</t>
  </si>
  <si>
    <t>①自然条件：従来技術と同じ
②現場条件：従来技術と同じ
③技術提供可能地域：従来技と同じ
④関係法令等：従来技術と同じ</t>
  </si>
  <si>
    <t>・施工方法は、従来技術と同じ。
・製品は、別途見積(現地車上渡し、離島は運賃別途)。</t>
  </si>
  <si>
    <t>第5023371号</t>
  </si>
  <si>
    <t>共和ハーモテック株式会社</t>
  </si>
  <si>
    <t>・製品は、別途見積(現地車上渡し、離島は運賃別途)。
・施工歩掛りは、国土交通省土木工事積算基準(H28)を参照。</t>
  </si>
  <si>
    <t>・公的積算資料への掲載
・適用範囲の拡大(背面土圧軽減対策として抑制材併用など)
・現地発生土(土砂)の流用方法の確立</t>
  </si>
  <si>
    <t>呉市役所/一般県道野呂山公園線道路災害復旧工事</t>
  </si>
  <si>
    <t>国土交通省岡山国道事務所/玉島笠岡道路大谷東地区第5改良工事</t>
  </si>
  <si>
    <t>皐月ゴルフクラブ天拝コース＃7番ホール法面災害復旧工事</t>
  </si>
  <si>
    <t>・チラシ　　　　　　　　　　　　　　　　　・積算資料(概算工事費)
・施工実績一覧表　　　　　　　　　　　　　・亜鉛アルミ合金先めっき溶接金網の耐食性資料
・HHW技術マニュアル　　　　　　　　　　　 ・H28国土交通省土木工事積算基準(施工歩掛)
・製造工場の案内資料</t>
  </si>
  <si>
    <t>スリット応力解放法</t>
    <rPh sb="4" eb="6">
      <t>オウリョク</t>
    </rPh>
    <rPh sb="6" eb="8">
      <t>カイホウ</t>
    </rPh>
    <rPh sb="8" eb="9">
      <t>ホウ</t>
    </rPh>
    <phoneticPr fontId="5"/>
  </si>
  <si>
    <t>光学的全視野計測を用いたPC構造物の現有応力測定技術</t>
    <rPh sb="0" eb="3">
      <t>コウガクテキ</t>
    </rPh>
    <rPh sb="3" eb="4">
      <t>ゼン</t>
    </rPh>
    <rPh sb="4" eb="6">
      <t>シヤ</t>
    </rPh>
    <rPh sb="6" eb="8">
      <t>ケイソク</t>
    </rPh>
    <rPh sb="9" eb="10">
      <t>モチ</t>
    </rPh>
    <rPh sb="14" eb="17">
      <t>コウゾウブツ</t>
    </rPh>
    <rPh sb="18" eb="20">
      <t>ゲンユウ</t>
    </rPh>
    <rPh sb="20" eb="22">
      <t>オウリョク</t>
    </rPh>
    <rPh sb="22" eb="24">
      <t>ソクテイ</t>
    </rPh>
    <rPh sb="24" eb="26">
      <t>ギジュツ</t>
    </rPh>
    <phoneticPr fontId="5"/>
  </si>
  <si>
    <t>2011年</t>
    <rPh sb="4" eb="5">
      <t>ネン</t>
    </rPh>
    <phoneticPr fontId="5"/>
  </si>
  <si>
    <t>コア応力解放法</t>
    <rPh sb="2" eb="4">
      <t>オウリョク</t>
    </rPh>
    <rPh sb="4" eb="6">
      <t>カイホウ</t>
    </rPh>
    <rPh sb="6" eb="7">
      <t>ホウ</t>
    </rPh>
    <phoneticPr fontId="5"/>
  </si>
  <si>
    <t>(株)計測リサーチコンサルタント</t>
    <phoneticPr fontId="5"/>
  </si>
  <si>
    <t>(株)計測リサーチコンサルタント</t>
    <phoneticPr fontId="5"/>
  </si>
  <si>
    <t>株式会社計測リサーチコンサルタント</t>
    <rPh sb="0" eb="4">
      <t>カブシキカイシャ</t>
    </rPh>
    <rPh sb="4" eb="6">
      <t>ケイソク</t>
    </rPh>
    <phoneticPr fontId="5"/>
  </si>
  <si>
    <t>企画開発部</t>
    <rPh sb="0" eb="2">
      <t>キカク</t>
    </rPh>
    <rPh sb="2" eb="4">
      <t>カイハツ</t>
    </rPh>
    <rPh sb="4" eb="5">
      <t>ブ</t>
    </rPh>
    <phoneticPr fontId="5"/>
  </si>
  <si>
    <t>2005年</t>
    <phoneticPr fontId="5"/>
  </si>
  <si>
    <t>宮本　則幸</t>
    <phoneticPr fontId="5"/>
  </si>
  <si>
    <t>宮本　則幸</t>
    <phoneticPr fontId="5"/>
  </si>
  <si>
    <t>建設コンサルタント事業部</t>
    <rPh sb="0" eb="2">
      <t>ケンセツ</t>
    </rPh>
    <rPh sb="9" eb="12">
      <t>ジギョウブ</t>
    </rPh>
    <phoneticPr fontId="5"/>
  </si>
  <si>
    <t>大町　正和</t>
    <rPh sb="0" eb="2">
      <t>オオマチ</t>
    </rPh>
    <rPh sb="3" eb="5">
      <t>マサカズ</t>
    </rPh>
    <phoneticPr fontId="5"/>
  </si>
  <si>
    <t>082-899-5473</t>
    <phoneticPr fontId="5"/>
  </si>
  <si>
    <t>082-899-5479</t>
    <phoneticPr fontId="5"/>
  </si>
  <si>
    <t>oomachi@krcnet.co.jp</t>
    <phoneticPr fontId="5"/>
  </si>
  <si>
    <t>①高度経済成長期に数多くの橋梁が建設され、老朽化した橋梁の安全確保や維持管理費の縮減が喫緊の課題となっている。特にPC橋の維持管理では、現有応力（プレストレス量）を測定することが重要であり、その測定技術として期待されている。②従来はコア法により、歪ゲージで計測を行っていた。③PC構造物全般に適応が可能で、特にPC橋梁の補強・補修設計の精度向上に有効である。</t>
    <rPh sb="1" eb="3">
      <t>コウド</t>
    </rPh>
    <rPh sb="3" eb="5">
      <t>ケイザイ</t>
    </rPh>
    <rPh sb="5" eb="8">
      <t>セイチョウキ</t>
    </rPh>
    <rPh sb="9" eb="10">
      <t>カズ</t>
    </rPh>
    <rPh sb="10" eb="11">
      <t>オオ</t>
    </rPh>
    <rPh sb="13" eb="15">
      <t>キョウリョウ</t>
    </rPh>
    <rPh sb="16" eb="18">
      <t>ケンセツ</t>
    </rPh>
    <rPh sb="21" eb="24">
      <t>ロウキュウカ</t>
    </rPh>
    <rPh sb="26" eb="28">
      <t>キョウリョウ</t>
    </rPh>
    <rPh sb="29" eb="31">
      <t>アンゼン</t>
    </rPh>
    <rPh sb="31" eb="33">
      <t>カクホ</t>
    </rPh>
    <rPh sb="34" eb="36">
      <t>イジ</t>
    </rPh>
    <rPh sb="36" eb="39">
      <t>カンリヒ</t>
    </rPh>
    <rPh sb="40" eb="42">
      <t>シュクゲン</t>
    </rPh>
    <rPh sb="46" eb="48">
      <t>カダイ</t>
    </rPh>
    <rPh sb="55" eb="56">
      <t>トク</t>
    </rPh>
    <rPh sb="59" eb="60">
      <t>キョウ</t>
    </rPh>
    <rPh sb="61" eb="63">
      <t>イジ</t>
    </rPh>
    <rPh sb="63" eb="65">
      <t>カンリ</t>
    </rPh>
    <rPh sb="68" eb="70">
      <t>ゲンユウ</t>
    </rPh>
    <rPh sb="70" eb="72">
      <t>オウリョク</t>
    </rPh>
    <rPh sb="79" eb="80">
      <t>リョウ</t>
    </rPh>
    <rPh sb="82" eb="84">
      <t>ソクテイ</t>
    </rPh>
    <rPh sb="89" eb="91">
      <t>ジュウヨウ</t>
    </rPh>
    <rPh sb="97" eb="99">
      <t>ソクテイ</t>
    </rPh>
    <rPh sb="99" eb="101">
      <t>ギジュツ</t>
    </rPh>
    <rPh sb="104" eb="106">
      <t>キタイ</t>
    </rPh>
    <rPh sb="113" eb="115">
      <t>ジュウライ</t>
    </rPh>
    <rPh sb="118" eb="119">
      <t>ホウ</t>
    </rPh>
    <rPh sb="123" eb="124">
      <t>ヒズ</t>
    </rPh>
    <rPh sb="128" eb="130">
      <t>ケイソク</t>
    </rPh>
    <rPh sb="131" eb="132">
      <t>オコナ</t>
    </rPh>
    <rPh sb="140" eb="143">
      <t>コウゾウブツ</t>
    </rPh>
    <rPh sb="143" eb="145">
      <t>ゼンパン</t>
    </rPh>
    <rPh sb="146" eb="148">
      <t>テキオウ</t>
    </rPh>
    <rPh sb="149" eb="151">
      <t>カノウ</t>
    </rPh>
    <rPh sb="153" eb="154">
      <t>トク</t>
    </rPh>
    <rPh sb="157" eb="159">
      <t>キョウリョウ</t>
    </rPh>
    <rPh sb="160" eb="162">
      <t>ホキョウ</t>
    </rPh>
    <rPh sb="163" eb="165">
      <t>ホシュウ</t>
    </rPh>
    <rPh sb="165" eb="167">
      <t>セッケイ</t>
    </rPh>
    <rPh sb="168" eb="170">
      <t>セイド</t>
    </rPh>
    <rPh sb="170" eb="172">
      <t>コウジョウ</t>
    </rPh>
    <rPh sb="173" eb="175">
      <t>ユウコウ</t>
    </rPh>
    <phoneticPr fontId="5"/>
  </si>
  <si>
    <t>・なし</t>
  </si>
  <si>
    <t>アンカーやウインチなどの仮設工が人力に比べ多くなるため、施工規模など現場条件を　考慮する必要がある。　　　　　　　　　　　　</t>
  </si>
  <si>
    <t>2（３）</t>
  </si>
  <si>
    <t>欠損断面修復後注入作業を行うため、工種は従来工法に較べ増える。</t>
  </si>
  <si>
    <t>①崩壊土塊が軟質（N=３以下）の場合は適用が難しい。</t>
  </si>
  <si>
    <t>高圧・高速で吹付けを行う為、施工面とノズルの離隔距離が0.5m～1m必要となる。</t>
  </si>
  <si>
    <t>断面修復工法のため、鉄筋の周辺までコンクリートをはつり出す必要がある。</t>
  </si>
  <si>
    <t>高品質な塗料のため、材料単価が高い</t>
  </si>
  <si>
    <t>CG-070007-V</t>
    <phoneticPr fontId="5"/>
  </si>
  <si>
    <t>QS-150043-A</t>
    <phoneticPr fontId="5"/>
  </si>
  <si>
    <t>KT-090036-V</t>
    <phoneticPr fontId="5"/>
  </si>
  <si>
    <t>CB-020040-V</t>
    <phoneticPr fontId="5"/>
  </si>
  <si>
    <t>KK-100009-V</t>
    <phoneticPr fontId="5"/>
  </si>
  <si>
    <t>CG-100033-A</t>
    <phoneticPr fontId="5"/>
  </si>
  <si>
    <t>CG-070003-V</t>
    <phoneticPr fontId="5"/>
  </si>
  <si>
    <t>CB-050041-V</t>
    <phoneticPr fontId="5"/>
  </si>
  <si>
    <t>区分２</t>
    <rPh sb="0" eb="2">
      <t>クブン</t>
    </rPh>
    <phoneticPr fontId="5"/>
  </si>
  <si>
    <t>主部門</t>
    <rPh sb="0" eb="3">
      <t>シュブモン</t>
    </rPh>
    <phoneticPr fontId="5"/>
  </si>
  <si>
    <t>副部門</t>
    <rPh sb="0" eb="1">
      <t>フク</t>
    </rPh>
    <rPh sb="1" eb="3">
      <t>ブモン</t>
    </rPh>
    <phoneticPr fontId="5"/>
  </si>
  <si>
    <t>ＥＭセンサー</t>
    <phoneticPr fontId="5"/>
  </si>
  <si>
    <t>砂防堰堤AI自動監視システム</t>
    <phoneticPr fontId="5"/>
  </si>
  <si>
    <t>ループフェンス・Eタイプ</t>
    <phoneticPr fontId="5"/>
  </si>
  <si>
    <t>長寿命補強土モルタル吹付型</t>
    <phoneticPr fontId="5"/>
  </si>
  <si>
    <t>技術概要</t>
    <phoneticPr fontId="5"/>
  </si>
  <si>
    <t>申請者</t>
    <rPh sb="0" eb="3">
      <t>シンセイシャ</t>
    </rPh>
    <phoneticPr fontId="5"/>
  </si>
  <si>
    <t>区分１</t>
    <rPh sb="0" eb="2">
      <t>クブン</t>
    </rPh>
    <phoneticPr fontId="5"/>
  </si>
  <si>
    <t>登録
区分</t>
    <rPh sb="0" eb="2">
      <t>トウロク</t>
    </rPh>
    <rPh sb="3" eb="5">
      <t>クブン</t>
    </rPh>
    <phoneticPr fontId="5"/>
  </si>
  <si>
    <t>登録番号</t>
    <rPh sb="0" eb="4">
      <t>トウロクバンゴウ</t>
    </rPh>
    <phoneticPr fontId="5"/>
  </si>
  <si>
    <t>1-04-001-2</t>
  </si>
  <si>
    <t>1-04-002-3</t>
  </si>
  <si>
    <t>3-04-002-1</t>
  </si>
  <si>
    <t>3-04-003-1</t>
  </si>
  <si>
    <t>3-04-004-2</t>
  </si>
  <si>
    <t>長寿命化</t>
    <rPh sb="0" eb="4">
      <t>チョウジュミョウカ</t>
    </rPh>
    <phoneticPr fontId="5"/>
  </si>
  <si>
    <t>高度化</t>
    <rPh sb="0" eb="2">
      <t>コウド</t>
    </rPh>
    <rPh sb="2" eb="3">
      <t>カ</t>
    </rPh>
    <phoneticPr fontId="5"/>
  </si>
  <si>
    <t>効率化</t>
    <rPh sb="0" eb="2">
      <t>コウリツ</t>
    </rPh>
    <rPh sb="2" eb="3">
      <t>カ</t>
    </rPh>
    <phoneticPr fontId="5"/>
  </si>
  <si>
    <t>透明ボルトキャップ
（透明ボルトアイキャップ）</t>
    <rPh sb="0" eb="2">
      <t>トウメイ</t>
    </rPh>
    <rPh sb="11" eb="13">
      <t>トウメイ</t>
    </rPh>
    <phoneticPr fontId="5"/>
  </si>
  <si>
    <t>前田工繊㈱</t>
  </si>
  <si>
    <t>GEOTETS工法
（土留部材引抜同時充填工法）</t>
    <rPh sb="7" eb="9">
      <t>コウホウ</t>
    </rPh>
    <rPh sb="11" eb="13">
      <t>ドドメ</t>
    </rPh>
    <rPh sb="13" eb="15">
      <t>ブザイ</t>
    </rPh>
    <rPh sb="15" eb="17">
      <t>ヒキヌキ</t>
    </rPh>
    <rPh sb="17" eb="19">
      <t>ドウジ</t>
    </rPh>
    <rPh sb="19" eb="21">
      <t>ジュウテン</t>
    </rPh>
    <rPh sb="21" eb="23">
      <t>コウホウ</t>
    </rPh>
    <phoneticPr fontId="5"/>
  </si>
  <si>
    <t>㈱計測リサーチ
コンサルタント</t>
    <phoneticPr fontId="5"/>
  </si>
  <si>
    <t>無線加速度センサーによる
斜張橋の斜材張力モニタリング</t>
    <rPh sb="0" eb="2">
      <t>ムセン</t>
    </rPh>
    <rPh sb="2" eb="5">
      <t>カソクド</t>
    </rPh>
    <rPh sb="13" eb="16">
      <t>シャチョウキョウ</t>
    </rPh>
    <rPh sb="17" eb="19">
      <t>シャザイ</t>
    </rPh>
    <rPh sb="19" eb="21">
      <t>チョウリョク</t>
    </rPh>
    <phoneticPr fontId="5"/>
  </si>
  <si>
    <t>クロロガード
（耐塩害コンクリート用混和材）</t>
    <phoneticPr fontId="5"/>
  </si>
  <si>
    <t xml:space="preserve">円筒形のEMセンサーにPC鋼線，ワイヤー等の棒状鋼材(鉄筋以外)を挿入し，専用測定器で与えられる強制磁界による磁気的変化を測定することで鋼材の応力を直接測定することを可能にしたセンサー技術である。_x000D_
</t>
  </si>
  <si>
    <t>登録日</t>
    <rPh sb="0" eb="3">
      <t>トウロクビ</t>
    </rPh>
    <phoneticPr fontId="5"/>
  </si>
  <si>
    <t>ＡＩ水域判定画像処理
内蔵カメラ</t>
    <phoneticPr fontId="5"/>
  </si>
  <si>
    <t>ネット系の
トンネルはく落対策工法
ハードメッシュ</t>
    <phoneticPr fontId="5"/>
  </si>
  <si>
    <t>道路</t>
    <rPh sb="0" eb="2">
      <t>ドウロ</t>
    </rPh>
    <phoneticPr fontId="5"/>
  </si>
  <si>
    <t>河川</t>
    <rPh sb="0" eb="2">
      <t>カセン</t>
    </rPh>
    <phoneticPr fontId="5"/>
  </si>
  <si>
    <t>ダム</t>
    <phoneticPr fontId="5"/>
  </si>
  <si>
    <t>砂防</t>
    <rPh sb="0" eb="2">
      <t>サボウ</t>
    </rPh>
    <phoneticPr fontId="5"/>
  </si>
  <si>
    <t>港湾</t>
    <rPh sb="0" eb="2">
      <t>コウワン</t>
    </rPh>
    <phoneticPr fontId="5"/>
  </si>
  <si>
    <t>海岸</t>
    <rPh sb="0" eb="2">
      <t>カイガン</t>
    </rPh>
    <phoneticPr fontId="5"/>
  </si>
  <si>
    <t>下水道</t>
    <rPh sb="0" eb="3">
      <t>ゲスイドウ</t>
    </rPh>
    <phoneticPr fontId="5"/>
  </si>
  <si>
    <t>公園</t>
    <rPh sb="0" eb="2">
      <t>コウエン</t>
    </rPh>
    <phoneticPr fontId="5"/>
  </si>
  <si>
    <t>概要</t>
    <rPh sb="0" eb="2">
      <t>ガイヨウ</t>
    </rPh>
    <phoneticPr fontId="5"/>
  </si>
  <si>
    <t>県外</t>
    <rPh sb="0" eb="2">
      <t>ケンガイ</t>
    </rPh>
    <phoneticPr fontId="5"/>
  </si>
  <si>
    <t>県内</t>
    <rPh sb="0" eb="2">
      <t>ケンナイナイ</t>
    </rPh>
    <phoneticPr fontId="5"/>
  </si>
  <si>
    <t>登録時活用実績件数</t>
    <rPh sb="0" eb="3">
      <t>トウロクジ</t>
    </rPh>
    <rPh sb="3" eb="5">
      <t>カツヨウ</t>
    </rPh>
    <rPh sb="5" eb="7">
      <t>ジッセキ</t>
    </rPh>
    <rPh sb="7" eb="8">
      <t>ケン</t>
    </rPh>
    <rPh sb="8" eb="9">
      <t>スウ</t>
    </rPh>
    <phoneticPr fontId="5"/>
  </si>
  <si>
    <t>広島県建設分野の革新技術登録一覧表</t>
    <rPh sb="0" eb="3">
      <t>ヒロシマケン</t>
    </rPh>
    <rPh sb="3" eb="7">
      <t>ケンセツブンヤ</t>
    </rPh>
    <rPh sb="8" eb="12">
      <t>カクシンギジュツ</t>
    </rPh>
    <rPh sb="12" eb="14">
      <t>トウロク</t>
    </rPh>
    <rPh sb="14" eb="16">
      <t>イチラン</t>
    </rPh>
    <rPh sb="16" eb="17">
      <t>ヒョウ</t>
    </rPh>
    <phoneticPr fontId="5"/>
  </si>
  <si>
    <r>
      <t xml:space="preserve">技術名称
</t>
    </r>
    <r>
      <rPr>
        <sz val="14"/>
        <color rgb="FF0070C0"/>
        <rFont val="HGPｺﾞｼｯｸM"/>
        <family val="3"/>
        <charset val="128"/>
      </rPr>
      <t>※各技術名称をクリック：広島県HPの技術資料にリンク</t>
    </r>
    <rPh sb="0" eb="2">
      <t>ギジュツ</t>
    </rPh>
    <rPh sb="2" eb="4">
      <t>メイショウ</t>
    </rPh>
    <rPh sb="6" eb="7">
      <t>カク</t>
    </rPh>
    <rPh sb="7" eb="9">
      <t>ギジュツ</t>
    </rPh>
    <rPh sb="9" eb="11">
      <t>メイショウ</t>
    </rPh>
    <rPh sb="17" eb="20">
      <t>ヒロシマケン</t>
    </rPh>
    <rPh sb="23" eb="25">
      <t>ギジュツ</t>
    </rPh>
    <rPh sb="25" eb="27">
      <t>シリョウ</t>
    </rPh>
    <phoneticPr fontId="5"/>
  </si>
  <si>
    <t>　※技術名称欄のそれぞれの『技術名称』は、広島県ホームページの技術資料にリンクしています。具体的な技術内容が確認できます。</t>
    <rPh sb="6" eb="7">
      <t>ラン</t>
    </rPh>
    <rPh sb="14" eb="16">
      <t>ギジュツ</t>
    </rPh>
    <rPh sb="16" eb="18">
      <t>メイショウ</t>
    </rPh>
    <rPh sb="45" eb="48">
      <t>グタイテキ</t>
    </rPh>
    <rPh sb="49" eb="51">
      <t>ギジュツ</t>
    </rPh>
    <rPh sb="51" eb="53">
      <t>ナイヨウ</t>
    </rPh>
    <rPh sb="54" eb="56">
      <t>カクニン</t>
    </rPh>
    <phoneticPr fontId="5"/>
  </si>
  <si>
    <t>　※前年度県内活用実績件数欄の『数字』は、広島県ホームページの活用実績表にリンクしています。活用数量や活用場所等の活用実績が確認できます。</t>
    <rPh sb="2" eb="5">
      <t>ゼンネンド</t>
    </rPh>
    <rPh sb="5" eb="7">
      <t>ケンナイ</t>
    </rPh>
    <rPh sb="7" eb="9">
      <t>カツヨウ</t>
    </rPh>
    <rPh sb="9" eb="11">
      <t>ジッセキ</t>
    </rPh>
    <rPh sb="11" eb="13">
      <t>ケンスウ</t>
    </rPh>
    <rPh sb="13" eb="14">
      <t>ラン</t>
    </rPh>
    <rPh sb="35" eb="36">
      <t>ヒョウ</t>
    </rPh>
    <rPh sb="46" eb="48">
      <t>カツヨウ</t>
    </rPh>
    <rPh sb="48" eb="50">
      <t>スウリョウ</t>
    </rPh>
    <rPh sb="51" eb="53">
      <t>カツヨウ</t>
    </rPh>
    <rPh sb="53" eb="55">
      <t>バショ</t>
    </rPh>
    <rPh sb="55" eb="56">
      <t>トウ</t>
    </rPh>
    <rPh sb="57" eb="59">
      <t>カツヨウ</t>
    </rPh>
    <rPh sb="59" eb="61">
      <t>ジッセキ</t>
    </rPh>
    <rPh sb="62" eb="64">
      <t>カクニン</t>
    </rPh>
    <phoneticPr fontId="5"/>
  </si>
  <si>
    <t>　※各タイトル欄にある▽ボタン（フィルター機能）を押すと検索画面が表示され、キーワード検索が可能です。</t>
    <rPh sb="2" eb="3">
      <t>カク</t>
    </rPh>
    <rPh sb="7" eb="8">
      <t>ラン</t>
    </rPh>
    <rPh sb="21" eb="23">
      <t>キノウ</t>
    </rPh>
    <rPh sb="25" eb="26">
      <t>オ</t>
    </rPh>
    <rPh sb="28" eb="30">
      <t>ケンサク</t>
    </rPh>
    <rPh sb="30" eb="32">
      <t>ガメン</t>
    </rPh>
    <rPh sb="33" eb="35">
      <t>ヒョウジ</t>
    </rPh>
    <rPh sb="43" eb="45">
      <t>ケンサク</t>
    </rPh>
    <rPh sb="46" eb="48">
      <t>カノウ</t>
    </rPh>
    <phoneticPr fontId="5"/>
  </si>
  <si>
    <t>区分２</t>
    <rPh sb="0" eb="2">
      <t>クブン</t>
    </rPh>
    <phoneticPr fontId="38"/>
  </si>
  <si>
    <t>MUマテックス㈱</t>
    <phoneticPr fontId="38"/>
  </si>
  <si>
    <t>1-04-004-3</t>
  </si>
  <si>
    <t>効率化</t>
    <rPh sb="0" eb="2">
      <t>コウリツ</t>
    </rPh>
    <rPh sb="2" eb="3">
      <t>カ</t>
    </rPh>
    <phoneticPr fontId="38"/>
  </si>
  <si>
    <t>区分３</t>
    <rPh sb="0" eb="2">
      <t>クブン</t>
    </rPh>
    <phoneticPr fontId="38"/>
  </si>
  <si>
    <t>バスク工法wide</t>
    <rPh sb="3" eb="5">
      <t>コウホウ</t>
    </rPh>
    <phoneticPr fontId="5"/>
  </si>
  <si>
    <t>1-04-005-3</t>
  </si>
  <si>
    <t>フラットキャップ</t>
    <phoneticPr fontId="5"/>
  </si>
  <si>
    <t>災対新技術研究会</t>
    <rPh sb="0" eb="1">
      <t>サイ</t>
    </rPh>
    <rPh sb="1" eb="2">
      <t>タイ</t>
    </rPh>
    <rPh sb="2" eb="3">
      <t>シン</t>
    </rPh>
    <rPh sb="3" eb="5">
      <t>ギジュツ</t>
    </rPh>
    <rPh sb="5" eb="8">
      <t>ケンキュウカイ</t>
    </rPh>
    <phoneticPr fontId="38"/>
  </si>
  <si>
    <t>1-04-006-3</t>
  </si>
  <si>
    <t>UVPPS工法</t>
    <phoneticPr fontId="5"/>
  </si>
  <si>
    <t>一般社団法人
SCFR工法協会</t>
    <phoneticPr fontId="5"/>
  </si>
  <si>
    <t>1-04-007-3</t>
  </si>
  <si>
    <t>ロードプラスターK</t>
    <phoneticPr fontId="5"/>
  </si>
  <si>
    <t>シンレキ工業㈱</t>
    <rPh sb="4" eb="6">
      <t>コウギョウ</t>
    </rPh>
    <phoneticPr fontId="38"/>
  </si>
  <si>
    <t>1-04-008-3</t>
  </si>
  <si>
    <t>塩害対策用高遮断形下塗塗料
「タイエンダー下塗」</t>
    <phoneticPr fontId="5"/>
  </si>
  <si>
    <t>大日本塗料㈱</t>
    <rPh sb="0" eb="3">
      <t>ダイニホン</t>
    </rPh>
    <rPh sb="3" eb="5">
      <t>トリョウ</t>
    </rPh>
    <phoneticPr fontId="38"/>
  </si>
  <si>
    <t>鋼構造物用下塗塗料で，塩害環境下でも外部からの腐食因子（塩分，水，空気）を遮断し，優れた高遮断膜を形成する。橋梁や建築物の鋼製部材，配電盤ＢＯＸ等新設・改修工事で使用でき長寿命化を図ることができる。_x000D_</t>
  </si>
  <si>
    <t>Znカートリッジ工法</t>
    <phoneticPr fontId="5"/>
  </si>
  <si>
    <t>1-04-010-3</t>
  </si>
  <si>
    <t>遮蔽型マクロセル腐食対策工</t>
    <phoneticPr fontId="5"/>
  </si>
  <si>
    <t>1-04-011-3</t>
  </si>
  <si>
    <t>HＱハイブレンＡＵ工法</t>
    <phoneticPr fontId="5"/>
  </si>
  <si>
    <t>ニチレキ㈱中国支店</t>
    <rPh sb="5" eb="9">
      <t>チュウゴクシテン</t>
    </rPh>
    <phoneticPr fontId="5"/>
  </si>
  <si>
    <t>コンクリート橋（新設・補修橋）の橋面防水工事において,従来は実施していなかった30年を想定した負荷（耐久性試験）にも合格する耐久性に優れた橋面防水材である。</t>
    <rPh sb="30" eb="32">
      <t>ジッシ</t>
    </rPh>
    <rPh sb="62" eb="65">
      <t>タイキュウセイ</t>
    </rPh>
    <rPh sb="66" eb="67">
      <t>スグ</t>
    </rPh>
    <phoneticPr fontId="5"/>
  </si>
  <si>
    <t>1-04-012-3</t>
  </si>
  <si>
    <t>コンテナファルト</t>
    <phoneticPr fontId="5"/>
  </si>
  <si>
    <t>ハレーサルト張り出し歩道</t>
    <phoneticPr fontId="5"/>
  </si>
  <si>
    <t>ハレーサルト自由勾配側溝</t>
    <phoneticPr fontId="5"/>
  </si>
  <si>
    <t>ハレーサルトスリット側溝</t>
    <phoneticPr fontId="5"/>
  </si>
  <si>
    <t>ハレーサルト歩車道境界ブロック</t>
    <phoneticPr fontId="5"/>
  </si>
  <si>
    <t>ハレーサルトU型側溝</t>
    <phoneticPr fontId="5"/>
  </si>
  <si>
    <t>ハレーサルトボックスカルバート</t>
    <phoneticPr fontId="5"/>
  </si>
  <si>
    <t>1-04-019-3</t>
  </si>
  <si>
    <t>アデムウォール</t>
    <phoneticPr fontId="5"/>
  </si>
  <si>
    <t>従来は帯鋼補強土壁が適用されていたが，アデムウォールの二重壁構造により，盛土材料の締固めの施工性と品質，軟弱地盤への適用性，維持管理性が従来技術に比べて向上し，LCCの縮減も図った施工方法である。</t>
    <rPh sb="84" eb="86">
      <t>シュクゲン</t>
    </rPh>
    <rPh sb="87" eb="88">
      <t>ハカ</t>
    </rPh>
    <phoneticPr fontId="5"/>
  </si>
  <si>
    <t>シロクマット</t>
    <phoneticPr fontId="5"/>
  </si>
  <si>
    <t>ロンタイ㈱広島支店</t>
    <rPh sb="5" eb="9">
      <t>ヒロシマシテン</t>
    </rPh>
    <phoneticPr fontId="5"/>
  </si>
  <si>
    <t>1-04-021-3</t>
  </si>
  <si>
    <t>雑草防止工法
（防草型境界ブロック）</t>
    <phoneticPr fontId="5"/>
  </si>
  <si>
    <t>副材が不要であり，手間や積算を変えることなく，雑草の繁茂と隙間・段差の発生を防止する工法。舗装と境界ブロックの噛み合わせによって，目地部の隙間・段差の発生を防止し，防草効果を得られる技術で，除草工，補修工が不要になる。</t>
    <rPh sb="15" eb="16">
      <t>カ</t>
    </rPh>
    <rPh sb="26" eb="28">
      <t>ハンモ</t>
    </rPh>
    <phoneticPr fontId="5"/>
  </si>
  <si>
    <t>1-04-022-3</t>
  </si>
  <si>
    <t>アスファルト付着防止剤
ナブエース</t>
    <phoneticPr fontId="5"/>
  </si>
  <si>
    <t>ワラ付人工張芝
（センチピードグラス配合）</t>
    <phoneticPr fontId="5"/>
  </si>
  <si>
    <t>1-04-024-2</t>
  </si>
  <si>
    <t>グリングリーンマット工法</t>
    <phoneticPr fontId="5"/>
  </si>
  <si>
    <t>㈱西日本グリーン
メンテナンス</t>
    <phoneticPr fontId="5"/>
  </si>
  <si>
    <t>1-04-025-3</t>
  </si>
  <si>
    <t>ＧＴフレーム工法</t>
    <phoneticPr fontId="5"/>
  </si>
  <si>
    <t>枠部材にｼﾞｵｸﾞﾘｯﾄﾞ，短繊維混合補強砂を使用した吹付法枠工法である。
錆びない耐久性に優れた材料を使用することで，ひび割れによる鉄筋腐食が生じることなく，施設の長寿命化を図る技術である。</t>
    <rPh sb="29" eb="31">
      <t>ノリワク</t>
    </rPh>
    <rPh sb="38" eb="39">
      <t>サ</t>
    </rPh>
    <rPh sb="72" eb="73">
      <t>ショウ</t>
    </rPh>
    <rPh sb="80" eb="82">
      <t>シセツ</t>
    </rPh>
    <rPh sb="90" eb="92">
      <t>ギジュツ</t>
    </rPh>
    <phoneticPr fontId="5"/>
  </si>
  <si>
    <t>1-04-026-3</t>
  </si>
  <si>
    <t>省合金二相ステンレス鋼
（NSSC2120･ASTM　S32304)</t>
    <phoneticPr fontId="5"/>
  </si>
  <si>
    <t>従来，水門等は鉄製SM400に塗装し使用していたが，メンテナンス削減を目的に，SUS304ステンレス鋼化が進んでいる。本技術では，二相鋼組織で強度を向上させたことから，従来技術よりもLCC縮減に優れている。</t>
    <rPh sb="35" eb="37">
      <t>モクテキ</t>
    </rPh>
    <rPh sb="59" eb="62">
      <t>ホンギジュツ</t>
    </rPh>
    <rPh sb="74" eb="76">
      <t>コウジョウ</t>
    </rPh>
    <rPh sb="84" eb="88">
      <t>ジュウライギジュツ</t>
    </rPh>
    <rPh sb="94" eb="96">
      <t>シュクゲン</t>
    </rPh>
    <phoneticPr fontId="5"/>
  </si>
  <si>
    <t>1-04-027-2</t>
  </si>
  <si>
    <t>ー</t>
  </si>
  <si>
    <t>防草シート「はるん田゛」</t>
    <phoneticPr fontId="5"/>
  </si>
  <si>
    <t>長寿命補強土植生型</t>
    <phoneticPr fontId="5"/>
  </si>
  <si>
    <t>斜面崩壊に適用する切土・地山補強土である。使用する部材を全て高耐久性部材にしているため，一般環境では100年以上の耐久性を有する。また，法面工は吹付モルタル法枠工ではなく，長寿命の金網であるため施工性が良い。</t>
    <rPh sb="5" eb="7">
      <t>テキヨウ</t>
    </rPh>
    <rPh sb="28" eb="29">
      <t>スベ</t>
    </rPh>
    <rPh sb="61" eb="62">
      <t>ユウ</t>
    </rPh>
    <phoneticPr fontId="5"/>
  </si>
  <si>
    <t>グレーチングカーゴ
(グレーチング製 高強度かご)</t>
    <phoneticPr fontId="5"/>
  </si>
  <si>
    <t>㈱ダイクレ</t>
  </si>
  <si>
    <t>1-04-030-3</t>
  </si>
  <si>
    <t>VERTICAL PANWALL
（バーチカルパンウォール）</t>
    <phoneticPr fontId="5"/>
  </si>
  <si>
    <t>表面工にプレキャストコンクリートパネルを使用し，上から下に向かって各段ごとに切土法面を補強・完成させていき，逆巻き施工によって急勾配切土斜面を構築する技術である。従来技術と比較して，品質・出来形や耐久性が向上した技術である。</t>
    <rPh sb="81" eb="85">
      <t>ジュウライギジュツ</t>
    </rPh>
    <rPh sb="86" eb="88">
      <t>ヒカク</t>
    </rPh>
    <rPh sb="91" eb="93">
      <t>ヒンシツ</t>
    </rPh>
    <rPh sb="94" eb="97">
      <t>デキガタ</t>
    </rPh>
    <rPh sb="98" eb="101">
      <t>タイキュウセイ</t>
    </rPh>
    <rPh sb="102" eb="104">
      <t>コウジョウ</t>
    </rPh>
    <rPh sb="106" eb="108">
      <t>ギジュツ</t>
    </rPh>
    <phoneticPr fontId="5"/>
  </si>
  <si>
    <t>1-04-031-3</t>
  </si>
  <si>
    <t>ＦＲＰ検査路</t>
    <rPh sb="3" eb="6">
      <t>ケンサロ</t>
    </rPh>
    <phoneticPr fontId="5"/>
  </si>
  <si>
    <t>橋梁点検に用いる検査路として，従来の鋼製検査路よりも軽量なため，現場での施工性に優れる技術である。
また，耐食性に優れ，海岸部や凍結防止剤の散布地域など腐食環境の厳しい箇所においても優れた耐久性を有する。</t>
    <rPh sb="43" eb="45">
      <t>ギジュツ</t>
    </rPh>
    <phoneticPr fontId="5"/>
  </si>
  <si>
    <t>ひび割れ，わだち掘れに強い
改質アスファルト
（シナヤカファルト）</t>
    <phoneticPr fontId="5"/>
  </si>
  <si>
    <t>1-04-033-2</t>
  </si>
  <si>
    <t>鋼構造物表面処理用
レーザークリーニング工法
（ＪＰＬ工法）</t>
    <phoneticPr fontId="5"/>
  </si>
  <si>
    <t>1-04-034-3</t>
  </si>
  <si>
    <t>GR-L
（落ち葉対策型グレーチング）</t>
    <rPh sb="6" eb="7">
      <t>オ</t>
    </rPh>
    <rPh sb="8" eb="9">
      <t>バ</t>
    </rPh>
    <rPh sb="9" eb="12">
      <t>タイサクガタ</t>
    </rPh>
    <phoneticPr fontId="5"/>
  </si>
  <si>
    <t>LSクリートDボックスカルバート</t>
    <phoneticPr fontId="5"/>
  </si>
  <si>
    <t>石灰石微粉末を混和材とした高流動コンクリートで製造したプレキャストボックスカルバートである。コンクリートの中性化深さを抑え，一般環境における鉄筋コンクリート構造物の耐久性が向上する技術である。</t>
    <rPh sb="90" eb="92">
      <t>ギジュツ</t>
    </rPh>
    <phoneticPr fontId="5"/>
  </si>
  <si>
    <t>LSクリートGLウォール</t>
    <phoneticPr fontId="5"/>
  </si>
  <si>
    <t>石灰石微粉末を混和材とした高流動コンクリートで製造したプレキャストL型擁壁である。コンクリートの中性化深さを抑え，一般環境における鉄筋コンクリート構造物の耐久性が向上する技術である。</t>
    <rPh sb="85" eb="87">
      <t>ギジュツ</t>
    </rPh>
    <phoneticPr fontId="5"/>
  </si>
  <si>
    <t>LSクリートスタックウォール</t>
    <phoneticPr fontId="5"/>
  </si>
  <si>
    <t>石灰石微粉末を混和材とした高流動コンクリートで製造した大型積みブロックである。コンクリートの中性化深さを抑え，一般環境における鉄筋コンクリート構造物の耐久性が向上する技術である。</t>
    <rPh sb="83" eb="85">
      <t>ギジュツ</t>
    </rPh>
    <phoneticPr fontId="5"/>
  </si>
  <si>
    <t>LSクリートスラッと側溝</t>
    <rPh sb="10" eb="12">
      <t>ソッコウ</t>
    </rPh>
    <phoneticPr fontId="5"/>
  </si>
  <si>
    <t>1-04-039-3</t>
  </si>
  <si>
    <t>ソイルクリート工法</t>
    <rPh sb="7" eb="9">
      <t>コウホウ</t>
    </rPh>
    <phoneticPr fontId="5"/>
  </si>
  <si>
    <t>LSクリートアプロンⅡ</t>
    <phoneticPr fontId="5"/>
  </si>
  <si>
    <t>石灰石微粉末を混和材とした高流動コンクリートで製造したプレキャスト張出歩道である。コンクリートの中性化深さを抑えられ，一般環境における鉄筋コンクリート構造物の耐久性が向上する技術である。</t>
    <rPh sb="87" eb="89">
      <t>ギジュツ</t>
    </rPh>
    <phoneticPr fontId="5"/>
  </si>
  <si>
    <t>LSクリートトンネル監査廊用側溝</t>
    <rPh sb="10" eb="16">
      <t>カンサロウヨウソッコウ</t>
    </rPh>
    <phoneticPr fontId="5"/>
  </si>
  <si>
    <t>石灰石微粉末を混和材とした高流動コンクリートで製造したプレキャストトンネル監査廊用側溝である。コンクリートの中性化深さを抑え，一般環境における鉄筋コンクリート構造物の耐久性が向上する技術である。</t>
    <rPh sb="91" eb="93">
      <t>ギジュツ</t>
    </rPh>
    <phoneticPr fontId="5"/>
  </si>
  <si>
    <t>LSクリート簡易床版</t>
    <rPh sb="6" eb="10">
      <t>カンイショウバン</t>
    </rPh>
    <phoneticPr fontId="5"/>
  </si>
  <si>
    <t xml:space="preserve">石灰石微粉末を混和材とした高流動コンクリートで製造したプレキャスト床版である。コンクリートが緻密になり，中性化の浸透深さを抑え，一般環境における鉄筋コンクリート構造物の耐久性が向上する技術である。
</t>
    <rPh sb="92" eb="94">
      <t>ギジュツ</t>
    </rPh>
    <phoneticPr fontId="5"/>
  </si>
  <si>
    <t>レスキューパッチ</t>
    <phoneticPr fontId="5"/>
  </si>
  <si>
    <t>ニチレキ㈱中国支店</t>
    <rPh sb="5" eb="7">
      <t>チュウゴク</t>
    </rPh>
    <rPh sb="7" eb="9">
      <t>シテン</t>
    </rPh>
    <phoneticPr fontId="5"/>
  </si>
  <si>
    <t>IPH工法（内圧充填接合補強）
（ひび割れ補修）</t>
    <phoneticPr fontId="5"/>
  </si>
  <si>
    <t>分解促進型タックコート工法
（スーパータックゾール工法）</t>
    <phoneticPr fontId="5"/>
  </si>
  <si>
    <t>ニチレキ㈱中国支店</t>
    <phoneticPr fontId="5"/>
  </si>
  <si>
    <t>レキファルトスーパー</t>
    <phoneticPr fontId="5"/>
  </si>
  <si>
    <t>乾式吹付耐震補強工法</t>
    <phoneticPr fontId="5"/>
  </si>
  <si>
    <t>Sto CretecJapan㈱</t>
    <phoneticPr fontId="5"/>
  </si>
  <si>
    <t>コンクリート構造物の
断面修復乾式吹付工法</t>
    <phoneticPr fontId="5"/>
  </si>
  <si>
    <t>IPH工法（内圧充填接合補強）
（断面修復工法）</t>
    <rPh sb="17" eb="19">
      <t>ダンメン</t>
    </rPh>
    <rPh sb="19" eb="21">
      <t>シュウフク</t>
    </rPh>
    <rPh sb="21" eb="23">
      <t>コウホウ</t>
    </rPh>
    <phoneticPr fontId="5"/>
  </si>
  <si>
    <t>リハビリシリンダー工法</t>
    <phoneticPr fontId="5"/>
  </si>
  <si>
    <t>一般社団法人
コンクリートメンテナンス
協会</t>
    <phoneticPr fontId="5"/>
  </si>
  <si>
    <t>超微粒子セメント系注入材及び亜硝酸リチウムを併用した注入材によって，劣化因子の侵入遮断に加え鉄筋防錆効果やASR膨張抑制効果を付与し，劣化したコンクリート構造物の品質・耐久性を向上する。</t>
    <rPh sb="12" eb="13">
      <t>オヨ</t>
    </rPh>
    <rPh sb="26" eb="29">
      <t>チュウニュウザイ</t>
    </rPh>
    <phoneticPr fontId="5"/>
  </si>
  <si>
    <t>1-04-051-3</t>
  </si>
  <si>
    <t>のリフレッシュ工法
（既設モルタル補修型）</t>
    <rPh sb="19" eb="20">
      <t>ガタ</t>
    </rPh>
    <phoneticPr fontId="5"/>
  </si>
  <si>
    <t>1-04-052-3</t>
  </si>
  <si>
    <t>SSI工法</t>
    <phoneticPr fontId="5"/>
  </si>
  <si>
    <t>㈱ジェイアール総研
エンジニアリング</t>
    <phoneticPr fontId="5"/>
  </si>
  <si>
    <t>1-04-053-3</t>
  </si>
  <si>
    <t>ＲＣＧインナーシリカ（旧：ＲＣＧインナーシール）</t>
    <rPh sb="11" eb="12">
      <t>キュウ</t>
    </rPh>
    <phoneticPr fontId="5"/>
  </si>
  <si>
    <t>コンクリート表面に塗布することにより，主成分の粒子コロイドがコンクリート表層部に保護層を形成し，劣化因子の侵入を防ぐ技術である。退色性着色材により，目視または写真で施工確認が可能となる。</t>
    <rPh sb="58" eb="60">
      <t>ギジュツ</t>
    </rPh>
    <phoneticPr fontId="5"/>
  </si>
  <si>
    <t>橋梁用ＦＲＰ水切り板</t>
    <phoneticPr fontId="5"/>
  </si>
  <si>
    <t>橋梁の地覆や床版下面からの桁及び支承への伝い水を防止し，腐食を抑制する技術である。
FRP製であるため腐食に強く，塩害や寒冷地帯において適用した場合でも，長期間にわたり水切り性能を損ねることがない。</t>
    <rPh sb="72" eb="74">
      <t>バアイ</t>
    </rPh>
    <rPh sb="77" eb="80">
      <t>チョウキカン</t>
    </rPh>
    <phoneticPr fontId="5"/>
  </si>
  <si>
    <t>プロコンガードシステム</t>
    <phoneticPr fontId="5"/>
  </si>
  <si>
    <t>劣化因子の遮断を目的とした従来工法と比較して，亜硝酸リチウム系含浸材を併用する表面含浸工法であることから，塩害や中性化，ASRで劣化したコンクリート構造物の品質及び耐久性向上を期待できる。</t>
    <rPh sb="18" eb="20">
      <t>ヒカク</t>
    </rPh>
    <rPh sb="80" eb="81">
      <t>オヨ</t>
    </rPh>
    <phoneticPr fontId="5"/>
  </si>
  <si>
    <t>リハビリカプセル工法</t>
    <phoneticPr fontId="5"/>
  </si>
  <si>
    <t>1-04-057-3</t>
  </si>
  <si>
    <t>ニューレスプ工法</t>
    <phoneticPr fontId="5"/>
  </si>
  <si>
    <t>日特建設㈱広島支店</t>
    <phoneticPr fontId="5"/>
  </si>
  <si>
    <t>リパッシブ工法</t>
    <phoneticPr fontId="5"/>
  </si>
  <si>
    <t>既設PC構造物のグラウト充填不足部を，亜硝酸リチウム水溶液を用いて補修する工法である。
また，従来技術よりも腐食抑制効果が高いことから，LCCを縮減する。</t>
    <rPh sb="54" eb="56">
      <t>フショク</t>
    </rPh>
    <rPh sb="56" eb="58">
      <t>ヨクセイ</t>
    </rPh>
    <rPh sb="58" eb="60">
      <t>コウカ</t>
    </rPh>
    <rPh sb="61" eb="62">
      <t>タカ</t>
    </rPh>
    <rPh sb="72" eb="74">
      <t>シュクゲン</t>
    </rPh>
    <phoneticPr fontId="5"/>
  </si>
  <si>
    <t>1-04-059-2</t>
  </si>
  <si>
    <t>支承リバイバルシステム</t>
    <phoneticPr fontId="5"/>
  </si>
  <si>
    <t>1-04-060-3</t>
  </si>
  <si>
    <t>シリコーン粘着シートを使用した
壁高欄防水・防食工</t>
    <phoneticPr fontId="5"/>
  </si>
  <si>
    <t>1-04-061-3</t>
  </si>
  <si>
    <t>コンクリート構造物の
断面修復材料
「ゴムラテシリーズ」</t>
    <phoneticPr fontId="5"/>
  </si>
  <si>
    <t>凹道埋たろう</t>
    <rPh sb="0" eb="1">
      <t>オウ</t>
    </rPh>
    <rPh sb="1" eb="2">
      <t>ミチ</t>
    </rPh>
    <rPh sb="2" eb="3">
      <t>マイ</t>
    </rPh>
    <phoneticPr fontId="5"/>
  </si>
  <si>
    <t>㈱NIPPO中国支店</t>
    <rPh sb="6" eb="8">
      <t>チュウゴク</t>
    </rPh>
    <rPh sb="8" eb="10">
      <t>シテン</t>
    </rPh>
    <phoneticPr fontId="5"/>
  </si>
  <si>
    <t>長寿命化</t>
    <rPh sb="0" eb="1">
      <t>チョウ</t>
    </rPh>
    <rPh sb="1" eb="3">
      <t>ジュミョウ</t>
    </rPh>
    <rPh sb="3" eb="4">
      <t>カ</t>
    </rPh>
    <phoneticPr fontId="5"/>
  </si>
  <si>
    <t>エラスペーブ</t>
  </si>
  <si>
    <t>循環式ブラスト工法</t>
    <rPh sb="0" eb="3">
      <t>ジュンカンシキ</t>
    </rPh>
    <rPh sb="7" eb="9">
      <t>コウホウ</t>
    </rPh>
    <phoneticPr fontId="39"/>
  </si>
  <si>
    <t>（一社）日本鋼構造物
循環式ブラスト技術協会</t>
    <phoneticPr fontId="5"/>
  </si>
  <si>
    <t>ひび割れ抵抗性
特殊改質アスファルト
【エースファルトＳＲ】</t>
    <phoneticPr fontId="5"/>
  </si>
  <si>
    <t>アスファルト系防草シート
ハヤサンＳ２０</t>
    <phoneticPr fontId="5"/>
  </si>
  <si>
    <t>日進化成㈱中国支店</t>
    <rPh sb="0" eb="2">
      <t>ニッシン</t>
    </rPh>
    <rPh sb="2" eb="4">
      <t>カセイ</t>
    </rPh>
    <rPh sb="5" eb="9">
      <t>チュウゴクシテン</t>
    </rPh>
    <phoneticPr fontId="39"/>
  </si>
  <si>
    <t>1-05-067-3</t>
  </si>
  <si>
    <t>耐摩耗性路面標示材
ARライン</t>
    <rPh sb="0" eb="4">
      <t>タイマモウセイ</t>
    </rPh>
    <rPh sb="4" eb="8">
      <t>ロメンヒョウジ</t>
    </rPh>
    <rPh sb="8" eb="9">
      <t>ザイ</t>
    </rPh>
    <phoneticPr fontId="39"/>
  </si>
  <si>
    <t>㈱キクテック西日本支店</t>
    <rPh sb="6" eb="11">
      <t>ニシニホンシテン</t>
    </rPh>
    <phoneticPr fontId="39"/>
  </si>
  <si>
    <t>暗渠排水管　ミツバ・ドレン</t>
  </si>
  <si>
    <t>ニホン・ドレン㈱
広島営業所</t>
    <rPh sb="9" eb="14">
      <t>ヒロシマエイギョウショ</t>
    </rPh>
    <phoneticPr fontId="39"/>
  </si>
  <si>
    <t>1-05-070-2</t>
  </si>
  <si>
    <t>マイルドパッチ</t>
  </si>
  <si>
    <t>前田道路㈱中国支店</t>
    <rPh sb="0" eb="2">
      <t>マエダ</t>
    </rPh>
    <rPh sb="2" eb="4">
      <t>ドウロ</t>
    </rPh>
    <rPh sb="5" eb="9">
      <t>チュウゴクシテン</t>
    </rPh>
    <phoneticPr fontId="39"/>
  </si>
  <si>
    <t>1-05-071-3</t>
  </si>
  <si>
    <t>リラクスファルトHT舗装</t>
    <rPh sb="8" eb="12">
      <t>htホソウ</t>
    </rPh>
    <phoneticPr fontId="40"/>
  </si>
  <si>
    <t>大成ロテック㈱中国支社</t>
    <rPh sb="0" eb="2">
      <t>タイセイ</t>
    </rPh>
    <rPh sb="7" eb="11">
      <t>チュウゴクシシャ</t>
    </rPh>
    <phoneticPr fontId="40"/>
  </si>
  <si>
    <t>リハビリ断面修復工法</t>
    <rPh sb="4" eb="10">
      <t>ダンメンシュウフクコウホウ</t>
    </rPh>
    <phoneticPr fontId="40"/>
  </si>
  <si>
    <t>トーコンプラス工法</t>
    <rPh sb="7" eb="9">
      <t>コウホウ</t>
    </rPh>
    <phoneticPr fontId="40"/>
  </si>
  <si>
    <t>東興ジオテック㈱
中国支店</t>
    <rPh sb="9" eb="11">
      <t>チュウゴク</t>
    </rPh>
    <phoneticPr fontId="5"/>
  </si>
  <si>
    <t>1-06-074-3</t>
    <phoneticPr fontId="5"/>
  </si>
  <si>
    <t>ピタッとＬ型止水テープ</t>
    <phoneticPr fontId="40"/>
  </si>
  <si>
    <t>ニチレキ㈱
中国支店</t>
    <phoneticPr fontId="5"/>
  </si>
  <si>
    <t>令和6年10月18日</t>
    <phoneticPr fontId="5"/>
  </si>
  <si>
    <t>1-06-075-3</t>
    <phoneticPr fontId="5"/>
  </si>
  <si>
    <t>橋梁用伸縮装置「ﾊﾏﾊｲｳｪｲｼﾞｮｲﾝﾄYHT・YFS型」</t>
    <phoneticPr fontId="40"/>
  </si>
  <si>
    <t>横浜ゴムMBジャパン㈱
中国カンパニー本社</t>
    <phoneticPr fontId="5"/>
  </si>
  <si>
    <t>1-06-076-3</t>
    <phoneticPr fontId="5"/>
  </si>
  <si>
    <t>ガルバシールド工法</t>
    <phoneticPr fontId="40"/>
  </si>
  <si>
    <t>クリディエンス㈱</t>
    <phoneticPr fontId="5"/>
  </si>
  <si>
    <t>1-06-077-3</t>
    <phoneticPr fontId="5"/>
  </si>
  <si>
    <t>ザルコン</t>
    <phoneticPr fontId="40"/>
  </si>
  <si>
    <t>長寿命化</t>
    <rPh sb="0" eb="4">
      <t>チョウジュミョウカ</t>
    </rPh>
    <phoneticPr fontId="38"/>
  </si>
  <si>
    <t>ー</t>
    <phoneticPr fontId="38"/>
  </si>
  <si>
    <t>協同組合Masters</t>
    <rPh sb="0" eb="2">
      <t>キョウドウ</t>
    </rPh>
    <rPh sb="2" eb="4">
      <t>クミアイ</t>
    </rPh>
    <phoneticPr fontId="38"/>
  </si>
  <si>
    <t>ベルテクス㈱</t>
    <phoneticPr fontId="38"/>
  </si>
  <si>
    <t>2-04-004-3</t>
  </si>
  <si>
    <t>アーバンガードフェンス</t>
    <phoneticPr fontId="5"/>
  </si>
  <si>
    <t>㈱プロテック
エンジニアリング</t>
    <phoneticPr fontId="38"/>
  </si>
  <si>
    <t>スロープガードフェンス工法</t>
    <phoneticPr fontId="5"/>
  </si>
  <si>
    <t>ダイナミックレジン
ストロンガードＰ工法</t>
    <phoneticPr fontId="5"/>
  </si>
  <si>
    <t>アイカ工業㈱広島支店</t>
    <rPh sb="6" eb="10">
      <t>ヒロシマシテン</t>
    </rPh>
    <phoneticPr fontId="38"/>
  </si>
  <si>
    <t>SPC（鋼管杭PC被覆防食）工法</t>
    <phoneticPr fontId="5"/>
  </si>
  <si>
    <t>P＆KJapan㈱</t>
    <phoneticPr fontId="38"/>
  </si>
  <si>
    <t>2-04-008-3</t>
  </si>
  <si>
    <t>2-04-009-3</t>
  </si>
  <si>
    <t>斜面安全掘削工法（SSD工法）</t>
    <rPh sb="0" eb="2">
      <t>シャメン</t>
    </rPh>
    <rPh sb="2" eb="4">
      <t>アンゼン</t>
    </rPh>
    <rPh sb="4" eb="6">
      <t>クッサク</t>
    </rPh>
    <rPh sb="6" eb="8">
      <t>コウホウ</t>
    </rPh>
    <rPh sb="12" eb="14">
      <t>コウホウ</t>
    </rPh>
    <phoneticPr fontId="5"/>
  </si>
  <si>
    <t>洋翔建設㈱</t>
    <rPh sb="0" eb="1">
      <t>ヒロシ</t>
    </rPh>
    <rPh sb="1" eb="2">
      <t>ショウ</t>
    </rPh>
    <rPh sb="2" eb="4">
      <t>ケンセツ</t>
    </rPh>
    <phoneticPr fontId="38"/>
  </si>
  <si>
    <t>高所・急斜面の土工事において，ワイヤーとウインチを用いた登坂システムにより高所斜面掘削機を吊上げ，土工事を行う工法である。本技術により安全性の向上，工程短縮，コスト縮減等が期待できる。</t>
  </si>
  <si>
    <t>2-04-010-3</t>
  </si>
  <si>
    <t>非破壊による
鉄筋挿入工根入長さ
測定システムNND</t>
    <phoneticPr fontId="5"/>
  </si>
  <si>
    <t>㈱西日本グリーン
メンテナンス</t>
    <phoneticPr fontId="38"/>
  </si>
  <si>
    <t>2-04-011-3</t>
  </si>
  <si>
    <t>スタンドドライブ（SD）工法</t>
    <rPh sb="12" eb="14">
      <t>コウホウ</t>
    </rPh>
    <phoneticPr fontId="5"/>
  </si>
  <si>
    <t>㈱海昌</t>
    <rPh sb="1" eb="2">
      <t>ウミ</t>
    </rPh>
    <rPh sb="2" eb="3">
      <t>ショウ</t>
    </rPh>
    <phoneticPr fontId="38"/>
  </si>
  <si>
    <t>2-04-012-3</t>
  </si>
  <si>
    <t>リフレドライショット工法</t>
    <rPh sb="10" eb="12">
      <t>コウホウ</t>
    </rPh>
    <phoneticPr fontId="5"/>
  </si>
  <si>
    <t>丸栄コンクリート工業㈱
リフレドライショット工法協会</t>
    <rPh sb="0" eb="2">
      <t>マルエイ</t>
    </rPh>
    <rPh sb="8" eb="10">
      <t>コウギョウ</t>
    </rPh>
    <rPh sb="22" eb="24">
      <t>コウホウ</t>
    </rPh>
    <rPh sb="24" eb="26">
      <t>キョウカイ</t>
    </rPh>
    <phoneticPr fontId="38"/>
  </si>
  <si>
    <t>2-04-013-3</t>
  </si>
  <si>
    <t>ガードレイン</t>
    <phoneticPr fontId="5"/>
  </si>
  <si>
    <t>前田工繊㈱</t>
    <phoneticPr fontId="5"/>
  </si>
  <si>
    <t>令和4年10月5日</t>
    <rPh sb="0" eb="2">
      <t>レイワ</t>
    </rPh>
    <rPh sb="3" eb="4">
      <t>ネン</t>
    </rPh>
    <rPh sb="6" eb="7">
      <t>ガツ</t>
    </rPh>
    <rPh sb="8" eb="9">
      <t>ニチ</t>
    </rPh>
    <phoneticPr fontId="5"/>
  </si>
  <si>
    <t>2-04-014-3</t>
  </si>
  <si>
    <t>小口止用サイドブロック</t>
    <rPh sb="0" eb="2">
      <t>コグチ</t>
    </rPh>
    <rPh sb="2" eb="3">
      <t>ド</t>
    </rPh>
    <rPh sb="3" eb="4">
      <t>ヨウ</t>
    </rPh>
    <phoneticPr fontId="5"/>
  </si>
  <si>
    <t>インフラテック㈱</t>
  </si>
  <si>
    <t>2-04-015-2</t>
  </si>
  <si>
    <t>高度化</t>
    <rPh sb="0" eb="2">
      <t>コウド</t>
    </rPh>
    <rPh sb="2" eb="3">
      <t>カ</t>
    </rPh>
    <phoneticPr fontId="38"/>
  </si>
  <si>
    <t>デジタル重量計「トラ・スケ」</t>
    <rPh sb="4" eb="7">
      <t>ジュウリョウケイ</t>
    </rPh>
    <phoneticPr fontId="5"/>
  </si>
  <si>
    <t>アイウイングス㈱</t>
  </si>
  <si>
    <t>2-04-016-2</t>
  </si>
  <si>
    <t>グリーンスクラム</t>
    <phoneticPr fontId="5"/>
  </si>
  <si>
    <t>2-04-017-2</t>
  </si>
  <si>
    <t>ＩＣＴ搭載型ロードスタビライザ</t>
    <phoneticPr fontId="5"/>
  </si>
  <si>
    <t>2-04-018-3</t>
  </si>
  <si>
    <t>繊維補強超速硬
ポリマーセメントモルタル
『リフレモルセットSF』</t>
    <phoneticPr fontId="5"/>
  </si>
  <si>
    <t>住友大阪セメント㈱</t>
    <phoneticPr fontId="38"/>
  </si>
  <si>
    <t>2-04-019-3</t>
  </si>
  <si>
    <t>防草を意図したコンクリート
境界ブロック</t>
    <phoneticPr fontId="5"/>
  </si>
  <si>
    <t>2-04-020-3</t>
  </si>
  <si>
    <t>雑草が自ら成長を止めてしまう
防草カッター工法</t>
    <phoneticPr fontId="5"/>
  </si>
  <si>
    <t>棒形スキャナ</t>
    <phoneticPr fontId="5"/>
  </si>
  <si>
    <t>㈱計測リサーチ
コンサルタント</t>
    <phoneticPr fontId="38"/>
  </si>
  <si>
    <t>2-04-022-3</t>
  </si>
  <si>
    <t>無人ヘリによる
コンクリート構造物の
ひび割れ検出技術</t>
    <phoneticPr fontId="5"/>
  </si>
  <si>
    <t>ルーチェサーチ㈱</t>
  </si>
  <si>
    <t>無人ヘリ（ドローン）に，デジタルカメラを搭載し，高所点検箇所を撮影する技術である。足場が不要となり現場調査期間の短縮，調査費用の低減および安全性・作業環境の向上となる。</t>
  </si>
  <si>
    <t>2-04-023-3</t>
  </si>
  <si>
    <t>床版キャッチャー
（橋面舗装調査車）</t>
    <phoneticPr fontId="5"/>
  </si>
  <si>
    <t>2-04-024-3</t>
  </si>
  <si>
    <t>EPM
（斜面侵食防止
表層土砂流出抑制
対策工法）</t>
    <rPh sb="5" eb="7">
      <t>シャメン</t>
    </rPh>
    <rPh sb="7" eb="9">
      <t>シンショク</t>
    </rPh>
    <rPh sb="9" eb="11">
      <t>ボウシ</t>
    </rPh>
    <rPh sb="12" eb="14">
      <t>ヒョウソウ</t>
    </rPh>
    <rPh sb="14" eb="16">
      <t>ドシャ</t>
    </rPh>
    <rPh sb="16" eb="18">
      <t>リュウシュツ</t>
    </rPh>
    <rPh sb="18" eb="20">
      <t>ヨクセイ</t>
    </rPh>
    <rPh sb="21" eb="23">
      <t>タイサク</t>
    </rPh>
    <rPh sb="23" eb="25">
      <t>コウホウ</t>
    </rPh>
    <phoneticPr fontId="5"/>
  </si>
  <si>
    <t>侵食防止効果のあるマットと引張強度のある金網+アンカー (突起付きプレート及び支圧バネ，ナット）を組合わせることで，斜面の侵食防止と表層1.0m以下までの土砂流出を継続的に抑制する工法である。</t>
  </si>
  <si>
    <t>2-04-025-3</t>
  </si>
  <si>
    <t>効率化</t>
    <phoneticPr fontId="5"/>
  </si>
  <si>
    <t>日鉄建材㈱中国支店</t>
    <rPh sb="5" eb="9">
      <t>チュウゴクシテン</t>
    </rPh>
    <phoneticPr fontId="38"/>
  </si>
  <si>
    <t>2-04-026-3</t>
  </si>
  <si>
    <t>長寿命化</t>
    <phoneticPr fontId="5"/>
  </si>
  <si>
    <t>グリーンパネル工法</t>
    <phoneticPr fontId="5"/>
  </si>
  <si>
    <t>2-04-027-3</t>
  </si>
  <si>
    <t>ユニットネット工法</t>
    <phoneticPr fontId="5"/>
  </si>
  <si>
    <t>㈱ダイカ</t>
  </si>
  <si>
    <t>森林の保護，景観の保全，さらに法面の緑化も可能な環境にやさしい地山補強土工法である。また，自然斜面に対する適用性の高い工法で，コストの縮減と工期の短縮を図ることができる。</t>
  </si>
  <si>
    <t>2-04-028-3</t>
  </si>
  <si>
    <t>キョウジンガー</t>
    <phoneticPr fontId="5"/>
  </si>
  <si>
    <t>日本植生㈱広島営業所</t>
    <phoneticPr fontId="38"/>
  </si>
  <si>
    <t>植生マットにモルタル袋及び植生基材袋を装着した緑化基礎工付植生マッ卜である。また，施工後に固化するモルタル袋と，袋に封入された植生基盤材により，地山の侵食防止と確実な緑化が期待できる。</t>
  </si>
  <si>
    <t>2-04-029-3</t>
  </si>
  <si>
    <t>ロンタイ㈱広島支店</t>
    <phoneticPr fontId="38"/>
  </si>
  <si>
    <t>2-04-030-3</t>
  </si>
  <si>
    <t>効率化</t>
  </si>
  <si>
    <t>アニマルガード（鹿対策タイプ）</t>
    <phoneticPr fontId="5"/>
  </si>
  <si>
    <t>植生工の上に専用金網（スカイクロスネット）を20cm程度浮かせて設置し，食害を抑制する構造である。また，部分的に金網が破損した場合も，破損箇所以外は機能が維持され，基本的な維持補修の必要がない。</t>
  </si>
  <si>
    <t>2-04-031-2</t>
  </si>
  <si>
    <t>ロックフレーム工法（S型）
グリパック</t>
    <rPh sb="7" eb="9">
      <t>コウホウ</t>
    </rPh>
    <rPh sb="11" eb="12">
      <t>ガタ</t>
    </rPh>
    <phoneticPr fontId="5"/>
  </si>
  <si>
    <t>極東興和㈱</t>
    <rPh sb="0" eb="2">
      <t>キョクトウ</t>
    </rPh>
    <rPh sb="2" eb="4">
      <t>コウワ</t>
    </rPh>
    <phoneticPr fontId="38"/>
  </si>
  <si>
    <t>2-04-032-3</t>
  </si>
  <si>
    <t>ハイパワーアースフェンス(HEF)工法</t>
    <phoneticPr fontId="5"/>
  </si>
  <si>
    <t>㈱ライテク広島事務所</t>
    <rPh sb="5" eb="10">
      <t>ヒロシマジムショ</t>
    </rPh>
    <phoneticPr fontId="5"/>
  </si>
  <si>
    <t>2-04-033-3</t>
  </si>
  <si>
    <t>㈱三誠</t>
  </si>
  <si>
    <t>2-04-034-3</t>
  </si>
  <si>
    <t>杭頭部に配したトッププレートにより杭と鋼構造の上部エとを直接フランジ接合することで，基礎コンクリートに係るエ種を省略でき，工期短縮・エ費削減・省人化を図ることができる。</t>
  </si>
  <si>
    <t>2-04-035-3</t>
  </si>
  <si>
    <t>セーフティークライマー工法</t>
    <phoneticPr fontId="5"/>
  </si>
  <si>
    <t>㈱Sakatec広島支店</t>
    <phoneticPr fontId="38"/>
  </si>
  <si>
    <t>2-04-036-3</t>
  </si>
  <si>
    <t>「省力化かご工」
ハイパーマット多段積型</t>
    <phoneticPr fontId="5"/>
  </si>
  <si>
    <t>共和ハーモテック㈱
中四国営業所</t>
  </si>
  <si>
    <t>従来から使用されているふとんかごの耐久性や強度を改良した階段積みのかご工法である。
製本本体にU字型に加工した金網を採用することで，施工性と経済性の向上を実現した。</t>
    <rPh sb="0" eb="2">
      <t>ジュウライ</t>
    </rPh>
    <rPh sb="4" eb="6">
      <t>シヨウ</t>
    </rPh>
    <rPh sb="17" eb="20">
      <t>タイキュウセイ</t>
    </rPh>
    <rPh sb="21" eb="23">
      <t>キョウド</t>
    </rPh>
    <rPh sb="24" eb="26">
      <t>カイリョウ</t>
    </rPh>
    <rPh sb="28" eb="30">
      <t>カイダン</t>
    </rPh>
    <rPh sb="30" eb="31">
      <t>ヅ</t>
    </rPh>
    <rPh sb="35" eb="37">
      <t>コウホウ</t>
    </rPh>
    <rPh sb="42" eb="44">
      <t>セイホン</t>
    </rPh>
    <rPh sb="44" eb="46">
      <t>ホンタイ</t>
    </rPh>
    <rPh sb="48" eb="49">
      <t>ジ</t>
    </rPh>
    <rPh sb="49" eb="50">
      <t>ガタ</t>
    </rPh>
    <rPh sb="51" eb="53">
      <t>カコウ</t>
    </rPh>
    <rPh sb="55" eb="57">
      <t>カナアミ</t>
    </rPh>
    <rPh sb="58" eb="60">
      <t>サイヨウ</t>
    </rPh>
    <rPh sb="66" eb="69">
      <t>セコウセイ</t>
    </rPh>
    <rPh sb="70" eb="73">
      <t>ケイザイセイ</t>
    </rPh>
    <rPh sb="74" eb="76">
      <t>コウジョウ</t>
    </rPh>
    <rPh sb="77" eb="79">
      <t>ジツゲン</t>
    </rPh>
    <phoneticPr fontId="5"/>
  </si>
  <si>
    <t>2-04-037-3</t>
  </si>
  <si>
    <t>「省力化かご工」
ハイパーマットKM型</t>
    <phoneticPr fontId="5"/>
  </si>
  <si>
    <t>従来技術，かごマット(多段式)の施工性と強度を改良した階段積かご工法(護岸エ法)である。また，八イパーマットKM型を使用することで，鉄線籠型護岸工に求められる強度・耐久性を実現する。</t>
  </si>
  <si>
    <t>2-04-038-3</t>
  </si>
  <si>
    <t>小粒石対応かご工
砕石かご20</t>
    <phoneticPr fontId="5"/>
  </si>
  <si>
    <t>従来技術のかご製品では，150mm×200mmの割栗石等を中詰めする作業が課題であったが，砕石かご20は単粒度砕石(20～40mm)を利用可能とし，施工性を大幅に改善した製品である。</t>
    <rPh sb="0" eb="4">
      <t>ジュウライギジュツ</t>
    </rPh>
    <rPh sb="7" eb="9">
      <t>セイヒン</t>
    </rPh>
    <rPh sb="24" eb="25">
      <t>ワリ</t>
    </rPh>
    <rPh sb="25" eb="26">
      <t>クリ</t>
    </rPh>
    <rPh sb="26" eb="27">
      <t>イシ</t>
    </rPh>
    <rPh sb="27" eb="28">
      <t>トウ</t>
    </rPh>
    <rPh sb="29" eb="31">
      <t>ナカヅ</t>
    </rPh>
    <rPh sb="34" eb="36">
      <t>サギョウ</t>
    </rPh>
    <rPh sb="37" eb="39">
      <t>カダイ</t>
    </rPh>
    <rPh sb="45" eb="46">
      <t>クダ</t>
    </rPh>
    <rPh sb="46" eb="47">
      <t>イシ</t>
    </rPh>
    <rPh sb="52" eb="53">
      <t>タン</t>
    </rPh>
    <rPh sb="53" eb="55">
      <t>リュウド</t>
    </rPh>
    <rPh sb="55" eb="56">
      <t>クダ</t>
    </rPh>
    <rPh sb="56" eb="57">
      <t>イシ</t>
    </rPh>
    <rPh sb="67" eb="69">
      <t>リヨウ</t>
    </rPh>
    <rPh sb="69" eb="71">
      <t>カノウ</t>
    </rPh>
    <rPh sb="74" eb="77">
      <t>セコウセイ</t>
    </rPh>
    <rPh sb="78" eb="80">
      <t>オオハバ</t>
    </rPh>
    <rPh sb="81" eb="83">
      <t>カイゼン</t>
    </rPh>
    <rPh sb="85" eb="87">
      <t>セイヒン</t>
    </rPh>
    <phoneticPr fontId="5"/>
  </si>
  <si>
    <t>2-04-039-3</t>
  </si>
  <si>
    <t>デコメッシュ</t>
    <phoneticPr fontId="5"/>
  </si>
  <si>
    <t>フリー工業㈱</t>
  </si>
  <si>
    <t>従来はコンクリート二次製品による残存型枠（埋設型枠）や仮設型枠（合板型枠・鋼製型枠・化粧型枠）を使用していたが，組立の簡素化・脱型不要などにより，工程を著しく短縮させることが可能である。また，超軽量化・システム化により，誰でも簡単に早く施工できる。</t>
  </si>
  <si>
    <t>2-04-040-3</t>
  </si>
  <si>
    <t>クイックデッキ
（先行床施工式フロア型
システム吊足場）</t>
    <rPh sb="9" eb="11">
      <t>センコウ</t>
    </rPh>
    <rPh sb="11" eb="12">
      <t>ユカ</t>
    </rPh>
    <rPh sb="12" eb="14">
      <t>セコウ</t>
    </rPh>
    <rPh sb="14" eb="15">
      <t>シキ</t>
    </rPh>
    <rPh sb="18" eb="19">
      <t>ガタ</t>
    </rPh>
    <rPh sb="24" eb="25">
      <t>ツリ</t>
    </rPh>
    <rPh sb="25" eb="27">
      <t>アシバ</t>
    </rPh>
    <phoneticPr fontId="5"/>
  </si>
  <si>
    <t>日綜産業㈱</t>
  </si>
  <si>
    <t>2-04-041-3</t>
  </si>
  <si>
    <t>法面作業構台
マルチアングル工法</t>
    <rPh sb="0" eb="2">
      <t>ノリメン</t>
    </rPh>
    <phoneticPr fontId="5"/>
  </si>
  <si>
    <t>2-04-042-2</t>
  </si>
  <si>
    <t>ライナープレート組立ボルト
「エルボルト」</t>
    <phoneticPr fontId="5"/>
  </si>
  <si>
    <t>日鉄建材㈱中国支店</t>
    <rPh sb="0" eb="2">
      <t>ニッテツ</t>
    </rPh>
    <rPh sb="2" eb="4">
      <t>ケンザイ</t>
    </rPh>
    <rPh sb="5" eb="9">
      <t>チュウゴクシテン</t>
    </rPh>
    <phoneticPr fontId="38"/>
  </si>
  <si>
    <t>ライナープレートに用いる片側からの締結が可能なエル型の組立ボルトで，ボルト頭部の押さえがなくても供回りを防いで締結でき手間が削減されるため，施工性の向上を図ることができる。</t>
  </si>
  <si>
    <t>2-04-043-2</t>
  </si>
  <si>
    <t>コルゲートパイプ組立ボルト
「ユニボルト」</t>
    <phoneticPr fontId="5"/>
  </si>
  <si>
    <t>コルゲートパイプ2形に用いる山・谷の波形状両方に使用可能な組立ボルトで，本技術の活用により，山・谷共通の1種類(部材点数4点)に集約され，手間と時間が削減されるため，施工性の向上を図ることができる。</t>
  </si>
  <si>
    <t>2-04-044-2</t>
  </si>
  <si>
    <t>従来の植生土のうは幅40cm×長さ60cm程度を，人力により土のう製作・ 土のう積みを行っていたが，植生土のうを大型化することで，バックホウ等の重機による機械施工により，効率的な施工が可能になる。</t>
  </si>
  <si>
    <t>2-04-045-3</t>
  </si>
  <si>
    <t>シンレキ工業㈱
中国事業所</t>
    <rPh sb="8" eb="13">
      <t>チュウゴクジギョウショ</t>
    </rPh>
    <phoneticPr fontId="38"/>
  </si>
  <si>
    <t>2-04-046-3</t>
    <phoneticPr fontId="38"/>
  </si>
  <si>
    <t>インフラ監視クラウドシステムOKIPPA　
傾斜・伸縮</t>
    <phoneticPr fontId="5"/>
  </si>
  <si>
    <t>西松建設㈱</t>
  </si>
  <si>
    <t>2-04-047-2</t>
  </si>
  <si>
    <t>光ファイバーセンサーによる
地中変位モニタリング</t>
    <phoneticPr fontId="5"/>
  </si>
  <si>
    <t>沖電気工業㈱</t>
  </si>
  <si>
    <t>ボーリング坑に光ファイバーを敷設，歪み変化，温度変化を計測することにより，地層面滑りや水位変化などの地中変位の発生を検出可能である。また，観測データを遠隔で常時モニタリングするシステムの構築などを行うことができる。</t>
  </si>
  <si>
    <t>2-05-048-3</t>
  </si>
  <si>
    <t>日本サミコン㈱</t>
    <rPh sb="0" eb="2">
      <t>ニホン</t>
    </rPh>
    <phoneticPr fontId="39"/>
  </si>
  <si>
    <t>先行して地山にプレストレスを与え崩壊を未然に防止する斜面崩壊防止対策技術である。受圧板等の部材が緑化工事によって隠れるため、景観を保持することができる。</t>
    <rPh sb="0" eb="2">
      <t>センコウ</t>
    </rPh>
    <rPh sb="4" eb="6">
      <t>ジヤマ</t>
    </rPh>
    <rPh sb="14" eb="15">
      <t>アタ</t>
    </rPh>
    <rPh sb="16" eb="18">
      <t>ホウカイ</t>
    </rPh>
    <rPh sb="19" eb="21">
      <t>ミゼン</t>
    </rPh>
    <rPh sb="22" eb="24">
      <t>ボウシ</t>
    </rPh>
    <rPh sb="26" eb="28">
      <t>シャメン</t>
    </rPh>
    <rPh sb="28" eb="30">
      <t>ホウカイ</t>
    </rPh>
    <rPh sb="30" eb="32">
      <t>ボウシ</t>
    </rPh>
    <rPh sb="32" eb="34">
      <t>タイサク</t>
    </rPh>
    <rPh sb="34" eb="36">
      <t>ギジュツ</t>
    </rPh>
    <rPh sb="40" eb="41">
      <t>ジュ</t>
    </rPh>
    <rPh sb="41" eb="42">
      <t>アツ</t>
    </rPh>
    <rPh sb="42" eb="43">
      <t>イタ</t>
    </rPh>
    <rPh sb="43" eb="44">
      <t>トウ</t>
    </rPh>
    <rPh sb="45" eb="47">
      <t>ブザイ</t>
    </rPh>
    <rPh sb="48" eb="50">
      <t>リョッカ</t>
    </rPh>
    <rPh sb="50" eb="52">
      <t>コウジ</t>
    </rPh>
    <rPh sb="56" eb="57">
      <t>カク</t>
    </rPh>
    <rPh sb="62" eb="64">
      <t>ケイカン</t>
    </rPh>
    <rPh sb="65" eb="67">
      <t>ホジ</t>
    </rPh>
    <phoneticPr fontId="5"/>
  </si>
  <si>
    <t>2-05-049-3</t>
  </si>
  <si>
    <t>日鉄建材㈱　中国支店</t>
    <rPh sb="6" eb="10">
      <t>チュウゴクシテン</t>
    </rPh>
    <phoneticPr fontId="38"/>
  </si>
  <si>
    <t>樹木などの植生が持つ斜面安定効果を活かしつつ、ロックボルトを多数打設して斜面を安定させる工法である。従来工法とは異なり樹木の伐採が不要であるため、施工後も自然環境をそのまま保つことができる。</t>
    <rPh sb="0" eb="2">
      <t>ジュモク</t>
    </rPh>
    <rPh sb="5" eb="7">
      <t>ショクセイ</t>
    </rPh>
    <rPh sb="8" eb="9">
      <t>モ</t>
    </rPh>
    <rPh sb="10" eb="12">
      <t>シャメン</t>
    </rPh>
    <rPh sb="12" eb="14">
      <t>アンテイ</t>
    </rPh>
    <rPh sb="14" eb="16">
      <t>コウカ</t>
    </rPh>
    <rPh sb="17" eb="18">
      <t>イ</t>
    </rPh>
    <rPh sb="30" eb="32">
      <t>タスウ</t>
    </rPh>
    <rPh sb="32" eb="34">
      <t>ダセツ</t>
    </rPh>
    <rPh sb="36" eb="38">
      <t>シャメン</t>
    </rPh>
    <rPh sb="39" eb="41">
      <t>アンテイ</t>
    </rPh>
    <rPh sb="44" eb="46">
      <t>コウホウ</t>
    </rPh>
    <rPh sb="50" eb="52">
      <t>ジュウライ</t>
    </rPh>
    <rPh sb="52" eb="54">
      <t>コウホウ</t>
    </rPh>
    <rPh sb="56" eb="57">
      <t>コト</t>
    </rPh>
    <rPh sb="59" eb="61">
      <t>ジュモク</t>
    </rPh>
    <rPh sb="62" eb="64">
      <t>バッサイ</t>
    </rPh>
    <rPh sb="65" eb="67">
      <t>フヨウ</t>
    </rPh>
    <rPh sb="73" eb="76">
      <t>セコウゴ</t>
    </rPh>
    <rPh sb="77" eb="81">
      <t>シゼンカンキョウ</t>
    </rPh>
    <rPh sb="86" eb="87">
      <t>タモ</t>
    </rPh>
    <phoneticPr fontId="5"/>
  </si>
  <si>
    <t>2-05-050-3</t>
  </si>
  <si>
    <t>東亜グラウト工業㈱
中四国支店</t>
    <rPh sb="0" eb="2">
      <t>トウア</t>
    </rPh>
    <rPh sb="6" eb="8">
      <t>コウギョウ</t>
    </rPh>
    <rPh sb="10" eb="15">
      <t>チュウシコクシテン</t>
    </rPh>
    <phoneticPr fontId="39"/>
  </si>
  <si>
    <t>2-05-051-3</t>
  </si>
  <si>
    <t>太陽工業㈱中国支店</t>
    <rPh sb="0" eb="4">
      <t>タイヨウコウギョウ</t>
    </rPh>
    <phoneticPr fontId="39"/>
  </si>
  <si>
    <t>特殊配合のドライコンクリートを立体織物に内包した構造であり、敷設後に散水することで硬化し、高耐久なコンクリート面を構築できる技術である。特殊な機械等が不要で、布剤を敷設、散水するだけなので施工性が良い。</t>
    <rPh sb="0" eb="2">
      <t>トクシュ</t>
    </rPh>
    <rPh sb="2" eb="4">
      <t>ハイゴウ</t>
    </rPh>
    <rPh sb="15" eb="17">
      <t>リッタイ</t>
    </rPh>
    <rPh sb="17" eb="19">
      <t>オリモノ</t>
    </rPh>
    <rPh sb="20" eb="22">
      <t>ナイホウ</t>
    </rPh>
    <rPh sb="24" eb="26">
      <t>コウゾウ</t>
    </rPh>
    <rPh sb="30" eb="33">
      <t>フセツゴ</t>
    </rPh>
    <rPh sb="34" eb="36">
      <t>サンスイ</t>
    </rPh>
    <rPh sb="41" eb="43">
      <t>コウカ</t>
    </rPh>
    <rPh sb="45" eb="46">
      <t>コウ</t>
    </rPh>
    <rPh sb="46" eb="48">
      <t>タイキュウ</t>
    </rPh>
    <rPh sb="55" eb="56">
      <t>メン</t>
    </rPh>
    <rPh sb="57" eb="59">
      <t>コウチク</t>
    </rPh>
    <rPh sb="62" eb="64">
      <t>ギジュツ</t>
    </rPh>
    <rPh sb="68" eb="70">
      <t>トクシュ</t>
    </rPh>
    <rPh sb="71" eb="73">
      <t>キカイ</t>
    </rPh>
    <rPh sb="73" eb="74">
      <t>トウ</t>
    </rPh>
    <rPh sb="75" eb="77">
      <t>フヨウ</t>
    </rPh>
    <rPh sb="79" eb="80">
      <t>ヌノ</t>
    </rPh>
    <rPh sb="80" eb="81">
      <t>ザイ</t>
    </rPh>
    <rPh sb="82" eb="84">
      <t>フセツ</t>
    </rPh>
    <rPh sb="85" eb="87">
      <t>サンスイ</t>
    </rPh>
    <rPh sb="94" eb="97">
      <t>セコウセイ</t>
    </rPh>
    <rPh sb="98" eb="99">
      <t>ヨ</t>
    </rPh>
    <phoneticPr fontId="5"/>
  </si>
  <si>
    <t>2-05-052-3</t>
  </si>
  <si>
    <t>2-05-053-3</t>
  </si>
  <si>
    <t>多機能フィルター（養生マット）</t>
    <rPh sb="9" eb="11">
      <t>ヨウジョウ</t>
    </rPh>
    <phoneticPr fontId="5"/>
  </si>
  <si>
    <t>2-05-054-3</t>
  </si>
  <si>
    <t>太陽工業㈱中国支店</t>
    <rPh sb="0" eb="4">
      <t>タイヨウコウギョウ</t>
    </rPh>
    <rPh sb="5" eb="9">
      <t>チュウゴクシテン</t>
    </rPh>
    <phoneticPr fontId="39"/>
  </si>
  <si>
    <t>連続箱型鋼製枠に土砂を充填して仮設落石防護柵の基礎とする工法である。路面への根入れを行わずに工事中の落石対策を可能にするため、周辺環境への影響抑制、工程の短縮を図ることができる。</t>
    <rPh sb="0" eb="2">
      <t>レンゾク</t>
    </rPh>
    <rPh sb="2" eb="4">
      <t>ハコガタ</t>
    </rPh>
    <rPh sb="4" eb="6">
      <t>コウセイ</t>
    </rPh>
    <rPh sb="6" eb="7">
      <t>ワク</t>
    </rPh>
    <rPh sb="8" eb="10">
      <t>ドシャ</t>
    </rPh>
    <rPh sb="11" eb="13">
      <t>ジュウテン</t>
    </rPh>
    <rPh sb="15" eb="17">
      <t>カセツ</t>
    </rPh>
    <rPh sb="17" eb="19">
      <t>ラクセキ</t>
    </rPh>
    <rPh sb="19" eb="22">
      <t>ボウゴサク</t>
    </rPh>
    <rPh sb="23" eb="25">
      <t>キソ</t>
    </rPh>
    <rPh sb="28" eb="30">
      <t>コウホウ</t>
    </rPh>
    <rPh sb="34" eb="36">
      <t>ロメン</t>
    </rPh>
    <rPh sb="38" eb="40">
      <t>ネイ</t>
    </rPh>
    <rPh sb="42" eb="43">
      <t>オコナ</t>
    </rPh>
    <rPh sb="46" eb="49">
      <t>コウジチュウ</t>
    </rPh>
    <rPh sb="50" eb="52">
      <t>ラクセキ</t>
    </rPh>
    <rPh sb="52" eb="54">
      <t>タイサク</t>
    </rPh>
    <rPh sb="55" eb="57">
      <t>カノウ</t>
    </rPh>
    <rPh sb="63" eb="65">
      <t>シュウヘン</t>
    </rPh>
    <rPh sb="65" eb="67">
      <t>カンキョウ</t>
    </rPh>
    <rPh sb="69" eb="71">
      <t>エイキョウ</t>
    </rPh>
    <rPh sb="71" eb="73">
      <t>ヨクセイ</t>
    </rPh>
    <rPh sb="74" eb="76">
      <t>コウテイ</t>
    </rPh>
    <rPh sb="77" eb="79">
      <t>タンシュク</t>
    </rPh>
    <rPh sb="80" eb="81">
      <t>ハカ</t>
    </rPh>
    <phoneticPr fontId="5"/>
  </si>
  <si>
    <t>2-05-055-3</t>
  </si>
  <si>
    <t>ヤマダインフラテクノス㈱</t>
  </si>
  <si>
    <t>送気エアーを冷気変換器に分割して送り、冷気に変換した上でスーツ内に送る装備であり、スーツ内の温度・湿度を下げるため熱中症対策に有効である。また、タイベックに特殊ポリマー処理を施した２層構造の素材を使用しているため強靭で破れにくく、軽くて動きやすいスーツである。</t>
  </si>
  <si>
    <t>ゼニヤ海洋サービス㈱</t>
    <rPh sb="3" eb="5">
      <t>カイヨウ</t>
    </rPh>
    <phoneticPr fontId="39"/>
  </si>
  <si>
    <t>2-05-057-3</t>
  </si>
  <si>
    <t>高度化</t>
    <rPh sb="0" eb="2">
      <t>コウド</t>
    </rPh>
    <rPh sb="2" eb="3">
      <t>カ</t>
    </rPh>
    <phoneticPr fontId="39"/>
  </si>
  <si>
    <t>㈱エイト日本技術開発</t>
    <rPh sb="4" eb="6">
      <t>ニホン</t>
    </rPh>
    <rPh sb="6" eb="8">
      <t>ギジュツ</t>
    </rPh>
    <rPh sb="8" eb="10">
      <t>カイハツ</t>
    </rPh>
    <phoneticPr fontId="39"/>
  </si>
  <si>
    <t>AUVは水面や水中に設定したルート通りに自律航行する無人の水中ロボットであり、搭載したセンサーにより水中三次元地形、水中音響画像、三次元的水質等、様々なデータを取得することが可能である。</t>
    <rPh sb="4" eb="6">
      <t>スイメン</t>
    </rPh>
    <rPh sb="7" eb="9">
      <t>スイチュウ</t>
    </rPh>
    <rPh sb="10" eb="12">
      <t>セッテイ</t>
    </rPh>
    <rPh sb="17" eb="18">
      <t>ドオ</t>
    </rPh>
    <rPh sb="20" eb="22">
      <t>ジリツ</t>
    </rPh>
    <rPh sb="22" eb="24">
      <t>コウコウ</t>
    </rPh>
    <rPh sb="26" eb="28">
      <t>ムジン</t>
    </rPh>
    <rPh sb="29" eb="31">
      <t>スイチュウ</t>
    </rPh>
    <rPh sb="39" eb="41">
      <t>トウサイ</t>
    </rPh>
    <rPh sb="50" eb="52">
      <t>スイチュウ</t>
    </rPh>
    <rPh sb="52" eb="55">
      <t>サンジゲン</t>
    </rPh>
    <rPh sb="55" eb="57">
      <t>チケイ</t>
    </rPh>
    <rPh sb="58" eb="60">
      <t>スイチュウ</t>
    </rPh>
    <rPh sb="60" eb="62">
      <t>オンキョウ</t>
    </rPh>
    <rPh sb="62" eb="64">
      <t>ガゾウ</t>
    </rPh>
    <rPh sb="65" eb="68">
      <t>サンジゲン</t>
    </rPh>
    <rPh sb="68" eb="69">
      <t>テキ</t>
    </rPh>
    <rPh sb="69" eb="71">
      <t>スイシツ</t>
    </rPh>
    <rPh sb="71" eb="72">
      <t>ナド</t>
    </rPh>
    <rPh sb="73" eb="75">
      <t>サマザマ</t>
    </rPh>
    <rPh sb="80" eb="82">
      <t>シュトク</t>
    </rPh>
    <rPh sb="87" eb="89">
      <t>カノウ</t>
    </rPh>
    <phoneticPr fontId="5"/>
  </si>
  <si>
    <t>2-05-058-3</t>
  </si>
  <si>
    <t>東興ジオテック㈱
中国支店</t>
    <phoneticPr fontId="5"/>
  </si>
  <si>
    <t>高炉スラグを活用した環境負荷低減型の高強度特殊モルタル吹付工である。落石発生源対策としての根固め工、岩盤崩壊対策としての岩盤接着工、亀裂充填工のほか、耐酸性にも優れるので、温泉地周辺などの酸性環境下における法面保護工として適用できる。</t>
  </si>
  <si>
    <t>2-05-059-3</t>
  </si>
  <si>
    <t>㈱三共</t>
    <rPh sb="1" eb="3">
      <t>サンキョウ</t>
    </rPh>
    <phoneticPr fontId="5"/>
  </si>
  <si>
    <t>2-05-060-3</t>
  </si>
  <si>
    <t>マルチスライド工法</t>
    <rPh sb="7" eb="9">
      <t>コウホウ</t>
    </rPh>
    <phoneticPr fontId="5"/>
  </si>
  <si>
    <t>山陽ブロック工業㈱</t>
    <rPh sb="0" eb="2">
      <t>サンヨウ</t>
    </rPh>
    <rPh sb="6" eb="8">
      <t>コウギョウ</t>
    </rPh>
    <phoneticPr fontId="39"/>
  </si>
  <si>
    <t>基礎コンクリートにレールを埋設し、レール面へ勾配に影響されることなく偏りのない鋼球散布ができる粘着剤を塗布した上で、鋼球を介した上にコンクリート二次製品を配置し、その二次製品を押しや牽引等で順次、滑走させ移動し布設する技術である。</t>
    <rPh sb="109" eb="111">
      <t>ギジュツ</t>
    </rPh>
    <phoneticPr fontId="5"/>
  </si>
  <si>
    <t>2-05-061-3</t>
  </si>
  <si>
    <t>大塚刷毛製造㈱</t>
    <phoneticPr fontId="38"/>
  </si>
  <si>
    <t>資機材を変更することなく、エアー（オープン）ブラストとバキュームブラストの両工法の施工が可能となる工法である。研削材の限定をなくし、適材適所で研削材の種別を問わず施工可能となる。また、エアー（オープン）ブラスト施工でも研削材を回収・再利用できる。</t>
  </si>
  <si>
    <t>2-05-062-3</t>
  </si>
  <si>
    <t>高度化</t>
    <rPh sb="0" eb="3">
      <t>コウドカ</t>
    </rPh>
    <phoneticPr fontId="5"/>
  </si>
  <si>
    <t>㈱セトウチ</t>
    <phoneticPr fontId="38"/>
  </si>
  <si>
    <t>高発射レート・NFBスキャン機能で複雑な地表面であっても高精度、高密度な３次元点群測量が可能となり、補備測量の範囲が低減できる技術である。</t>
    <rPh sb="0" eb="1">
      <t>コウ</t>
    </rPh>
    <rPh sb="1" eb="3">
      <t>ハッシャ</t>
    </rPh>
    <rPh sb="14" eb="16">
      <t>キノウ</t>
    </rPh>
    <rPh sb="17" eb="19">
      <t>フクザツ</t>
    </rPh>
    <rPh sb="20" eb="23">
      <t>チヒョウメン</t>
    </rPh>
    <rPh sb="28" eb="31">
      <t>コウセイド</t>
    </rPh>
    <rPh sb="32" eb="35">
      <t>コウミツド</t>
    </rPh>
    <rPh sb="37" eb="39">
      <t>ジゲン</t>
    </rPh>
    <rPh sb="39" eb="41">
      <t>テングン</t>
    </rPh>
    <rPh sb="41" eb="43">
      <t>ソクリョウ</t>
    </rPh>
    <rPh sb="44" eb="46">
      <t>カノウ</t>
    </rPh>
    <rPh sb="50" eb="51">
      <t>ホ</t>
    </rPh>
    <rPh sb="51" eb="52">
      <t>ビ</t>
    </rPh>
    <rPh sb="52" eb="54">
      <t>ソクリョウ</t>
    </rPh>
    <rPh sb="55" eb="57">
      <t>ハンイ</t>
    </rPh>
    <rPh sb="58" eb="60">
      <t>テイゲン</t>
    </rPh>
    <rPh sb="63" eb="65">
      <t>ギジュツ</t>
    </rPh>
    <phoneticPr fontId="5"/>
  </si>
  <si>
    <t>2-05-063-2</t>
  </si>
  <si>
    <t>マツダ㈱</t>
    <phoneticPr fontId="5"/>
  </si>
  <si>
    <t>塗装部の防錆性能（腐食が始まるまでの時間）を定量的に予測する技術（装置）であり、塗装補修の出来ばえが定量的に判断でき、適切な補修により費用削減ができる可能性がある。また、インフラ投資のロードマップが作成できる。</t>
    <rPh sb="0" eb="2">
      <t>トソウ</t>
    </rPh>
    <rPh sb="2" eb="3">
      <t>ブ</t>
    </rPh>
    <rPh sb="4" eb="6">
      <t>ボウサビ</t>
    </rPh>
    <rPh sb="6" eb="8">
      <t>セイノウ</t>
    </rPh>
    <rPh sb="9" eb="11">
      <t>フショク</t>
    </rPh>
    <rPh sb="12" eb="13">
      <t>ハジ</t>
    </rPh>
    <rPh sb="18" eb="20">
      <t>ジカン</t>
    </rPh>
    <rPh sb="22" eb="25">
      <t>テイリョウテキ</t>
    </rPh>
    <rPh sb="26" eb="28">
      <t>ヨソク</t>
    </rPh>
    <rPh sb="30" eb="32">
      <t>ギジュツ</t>
    </rPh>
    <rPh sb="33" eb="35">
      <t>ソウチ</t>
    </rPh>
    <rPh sb="40" eb="42">
      <t>トソウ</t>
    </rPh>
    <rPh sb="42" eb="44">
      <t>ホシュウ</t>
    </rPh>
    <phoneticPr fontId="5"/>
  </si>
  <si>
    <t>2-06-064-3</t>
    <phoneticPr fontId="38"/>
  </si>
  <si>
    <t>ジオメトリーパネル</t>
    <phoneticPr fontId="5"/>
  </si>
  <si>
    <t>岡部㈱</t>
    <rPh sb="0" eb="2">
      <t>オカベ</t>
    </rPh>
    <phoneticPr fontId="5"/>
  </si>
  <si>
    <r>
      <t>ロックボルト用の独立受圧板であり、開口部が広く全面緑化によるCO</t>
    </r>
    <r>
      <rPr>
        <vertAlign val="subscript"/>
        <sz val="16"/>
        <rFont val="HGPｺﾞｼｯｸM"/>
        <family val="3"/>
        <charset val="128"/>
      </rPr>
      <t>2</t>
    </r>
    <r>
      <rPr>
        <sz val="16"/>
        <rFont val="HGPｺﾞｼｯｸM"/>
        <family val="3"/>
        <charset val="128"/>
      </rPr>
      <t>削減が期待できる技術である。逆巻施工に適しており現場作業時の安全性を確保できる。工程、は運搬・設置のみのため工期の短縮を図れる。</t>
    </r>
    <rPh sb="6" eb="7">
      <t>ヨウ</t>
    </rPh>
    <rPh sb="8" eb="10">
      <t>ドクリツ</t>
    </rPh>
    <rPh sb="10" eb="13">
      <t>ジュアツバン</t>
    </rPh>
    <rPh sb="17" eb="20">
      <t>カイコウブ</t>
    </rPh>
    <rPh sb="21" eb="22">
      <t>ヒロ</t>
    </rPh>
    <rPh sb="23" eb="25">
      <t>ゼンメン</t>
    </rPh>
    <rPh sb="25" eb="27">
      <t>リョッカ</t>
    </rPh>
    <rPh sb="33" eb="35">
      <t>サクゲン</t>
    </rPh>
    <rPh sb="36" eb="38">
      <t>キタイ</t>
    </rPh>
    <rPh sb="41" eb="43">
      <t>ギジュツ</t>
    </rPh>
    <rPh sb="47" eb="49">
      <t>ギャクマキ</t>
    </rPh>
    <rPh sb="49" eb="51">
      <t>セコウ</t>
    </rPh>
    <rPh sb="52" eb="53">
      <t>テキ</t>
    </rPh>
    <rPh sb="57" eb="59">
      <t>ゲンバ</t>
    </rPh>
    <rPh sb="59" eb="62">
      <t>サギョウジ</t>
    </rPh>
    <rPh sb="63" eb="66">
      <t>アンゼンセイ</t>
    </rPh>
    <rPh sb="67" eb="69">
      <t>カクホ</t>
    </rPh>
    <rPh sb="73" eb="75">
      <t>コウテイ</t>
    </rPh>
    <rPh sb="77" eb="79">
      <t>ウンパン</t>
    </rPh>
    <rPh sb="80" eb="82">
      <t>セッチ</t>
    </rPh>
    <rPh sb="87" eb="89">
      <t>コウキ</t>
    </rPh>
    <rPh sb="90" eb="92">
      <t>タンシュク</t>
    </rPh>
    <rPh sb="93" eb="94">
      <t>ハカ</t>
    </rPh>
    <phoneticPr fontId="5"/>
  </si>
  <si>
    <t>2-06-065-3</t>
    <phoneticPr fontId="38"/>
  </si>
  <si>
    <t>PVB樹脂塗装ロックボルト（AS345-Pボルト）</t>
    <phoneticPr fontId="5"/>
  </si>
  <si>
    <t>鉄筋挿入工の補強材に溶融亜鉛めっきとPVB樹脂を塗布し2重防錆により耐久性を向上させ、長寿命化が期待できる製品である。また、シースが不要となり、経済性及び省力化が図れる。</t>
    <rPh sb="43" eb="47">
      <t>チョウジュミョウカ</t>
    </rPh>
    <rPh sb="48" eb="50">
      <t>キタイ</t>
    </rPh>
    <rPh sb="75" eb="76">
      <t>オヨ</t>
    </rPh>
    <phoneticPr fontId="5"/>
  </si>
  <si>
    <t>2-06-066-3</t>
    <phoneticPr fontId="38"/>
  </si>
  <si>
    <t>省力化単管バリケード</t>
    <phoneticPr fontId="5"/>
  </si>
  <si>
    <t>㈱仙台銘板 広島営業所
㈱第一興産</t>
    <rPh sb="1" eb="3">
      <t>センダイ</t>
    </rPh>
    <rPh sb="13" eb="15">
      <t>ダイイチ</t>
    </rPh>
    <phoneticPr fontId="5"/>
  </si>
  <si>
    <t>従来の左右対称を左右非対称に変えることで側面からの設置作業が可能となり施工時間が短縮され、工程の短縮、経済性の向上が図れる。視線誘導の反射シートは、上方へ配置可能で表示面積が拡大し視認性が向上する。</t>
    <rPh sb="0" eb="2">
      <t>ジュウライ</t>
    </rPh>
    <rPh sb="77" eb="80">
      <t>シニンセイ</t>
    </rPh>
    <rPh sb="81" eb="82">
      <t>ヨ</t>
    </rPh>
    <rPh sb="82" eb="84">
      <t>ヒョウジ</t>
    </rPh>
    <rPh sb="84" eb="86">
      <t>メンセキ</t>
    </rPh>
    <rPh sb="87" eb="89">
      <t>カクダイ</t>
    </rPh>
    <phoneticPr fontId="5"/>
  </si>
  <si>
    <t>2-06-067-3</t>
    <phoneticPr fontId="38"/>
  </si>
  <si>
    <t>直流電路地絡検出装置</t>
    <phoneticPr fontId="5"/>
  </si>
  <si>
    <t>テンパール工業㈱</t>
    <phoneticPr fontId="5"/>
  </si>
  <si>
    <t>ダムや上下水道処理施設などの電気設備において、直流電路で地絡が発生した場合、活線状態のまま短時間・ピンポイントに地絡点が発見でき、設備の古いインフラ施設などで活躍する技術である。</t>
    <rPh sb="3" eb="7">
      <t>ジョウゲスイドウ</t>
    </rPh>
    <rPh sb="7" eb="9">
      <t>ショリ</t>
    </rPh>
    <rPh sb="9" eb="11">
      <t>シセツ</t>
    </rPh>
    <rPh sb="14" eb="16">
      <t>デンキ</t>
    </rPh>
    <rPh sb="16" eb="18">
      <t>セツビ</t>
    </rPh>
    <rPh sb="23" eb="25">
      <t>チョクリュウ</t>
    </rPh>
    <rPh sb="25" eb="27">
      <t>デンロ</t>
    </rPh>
    <rPh sb="28" eb="30">
      <t>チラク</t>
    </rPh>
    <rPh sb="31" eb="33">
      <t>ハッセイ</t>
    </rPh>
    <rPh sb="35" eb="37">
      <t>バアイ</t>
    </rPh>
    <rPh sb="38" eb="40">
      <t>カッセン</t>
    </rPh>
    <rPh sb="40" eb="42">
      <t>ジョウタイ</t>
    </rPh>
    <rPh sb="45" eb="48">
      <t>タンジカン</t>
    </rPh>
    <rPh sb="56" eb="58">
      <t>チラク</t>
    </rPh>
    <rPh sb="58" eb="59">
      <t>テン</t>
    </rPh>
    <rPh sb="60" eb="62">
      <t>ハッケン</t>
    </rPh>
    <rPh sb="65" eb="67">
      <t>セツビ</t>
    </rPh>
    <rPh sb="68" eb="69">
      <t>フル</t>
    </rPh>
    <rPh sb="74" eb="76">
      <t>シセツ</t>
    </rPh>
    <rPh sb="79" eb="81">
      <t>カツヤク</t>
    </rPh>
    <rPh sb="83" eb="85">
      <t>ギジュツ</t>
    </rPh>
    <phoneticPr fontId="5"/>
  </si>
  <si>
    <t>2-06-068-3</t>
    <phoneticPr fontId="38"/>
  </si>
  <si>
    <t>日本製鉄㈱</t>
    <phoneticPr fontId="5"/>
  </si>
  <si>
    <t>鉄鋼スラグ特有の潜在水硬性を活用したバラス舗装材であり、適量の散水と転圧により徐々に固化が進行する。通常砕石のバラス舗装に比べて強度、耐久性が向上する。天然材の代替として使用できる製品である。</t>
    <rPh sb="0" eb="2">
      <t>テッコウ</t>
    </rPh>
    <rPh sb="5" eb="7">
      <t>トクユウ</t>
    </rPh>
    <rPh sb="8" eb="10">
      <t>センザイ</t>
    </rPh>
    <rPh sb="10" eb="13">
      <t>スイコウセイ</t>
    </rPh>
    <rPh sb="14" eb="16">
      <t>カツヨウ</t>
    </rPh>
    <rPh sb="21" eb="23">
      <t>ホソウ</t>
    </rPh>
    <rPh sb="23" eb="24">
      <t>ザイ</t>
    </rPh>
    <rPh sb="28" eb="30">
      <t>テキリョウ</t>
    </rPh>
    <rPh sb="31" eb="33">
      <t>サンスイ</t>
    </rPh>
    <rPh sb="34" eb="36">
      <t>テンアツ</t>
    </rPh>
    <rPh sb="39" eb="41">
      <t>ジョジョ</t>
    </rPh>
    <rPh sb="42" eb="44">
      <t>コカ</t>
    </rPh>
    <rPh sb="45" eb="47">
      <t>シンコウ</t>
    </rPh>
    <rPh sb="50" eb="52">
      <t>ツウジョウ</t>
    </rPh>
    <rPh sb="52" eb="54">
      <t>サイセキ</t>
    </rPh>
    <rPh sb="58" eb="60">
      <t>ホソウ</t>
    </rPh>
    <rPh sb="61" eb="62">
      <t>クラ</t>
    </rPh>
    <rPh sb="64" eb="66">
      <t>キョウド</t>
    </rPh>
    <rPh sb="67" eb="69">
      <t>タイキュウ</t>
    </rPh>
    <rPh sb="69" eb="70">
      <t>セイ</t>
    </rPh>
    <rPh sb="71" eb="73">
      <t>コウジョウ</t>
    </rPh>
    <rPh sb="76" eb="78">
      <t>テンネン</t>
    </rPh>
    <rPh sb="78" eb="79">
      <t>ザイ</t>
    </rPh>
    <rPh sb="80" eb="82">
      <t>ダイタイ</t>
    </rPh>
    <rPh sb="85" eb="87">
      <t>シヨウ</t>
    </rPh>
    <rPh sb="90" eb="92">
      <t>セイヒン</t>
    </rPh>
    <phoneticPr fontId="5"/>
  </si>
  <si>
    <t>㈱熊平製作所</t>
    <rPh sb="1" eb="3">
      <t>クマヒラ</t>
    </rPh>
    <rPh sb="3" eb="6">
      <t>セイサクショ</t>
    </rPh>
    <phoneticPr fontId="38"/>
  </si>
  <si>
    <t>三菱電機㈱</t>
    <rPh sb="0" eb="2">
      <t>ミツビシ</t>
    </rPh>
    <rPh sb="2" eb="4">
      <t>デンキ</t>
    </rPh>
    <phoneticPr fontId="38"/>
  </si>
  <si>
    <t>沖電気工業㈱</t>
    <rPh sb="0" eb="1">
      <t>オキ</t>
    </rPh>
    <rPh sb="1" eb="3">
      <t>デンキ</t>
    </rPh>
    <rPh sb="3" eb="5">
      <t>コウギョウ</t>
    </rPh>
    <phoneticPr fontId="38"/>
  </si>
  <si>
    <t>3-04-005-2</t>
  </si>
  <si>
    <t>無線加速度センサーによる
傾斜地監視</t>
    <rPh sb="0" eb="2">
      <t>ムセン</t>
    </rPh>
    <rPh sb="3" eb="5">
      <t>ソクド</t>
    </rPh>
    <rPh sb="13" eb="16">
      <t>ケイシャチ</t>
    </rPh>
    <rPh sb="16" eb="18">
      <t>カンシ</t>
    </rPh>
    <phoneticPr fontId="5"/>
  </si>
  <si>
    <t>無線加速度センサーを簡易設置し，傾斜地の傾斜度を常時モニタリングする技術。得られたデータはマルチホップ無線伝送により遠隔で常時モニタリングでき，高感度カメラにより現地の映像も定期送信できる。</t>
  </si>
  <si>
    <t>3-04-006-2</t>
  </si>
  <si>
    <t>無線加速度センサーによる
橋梁健全度モニタリング</t>
    <rPh sb="0" eb="2">
      <t>ムセン</t>
    </rPh>
    <rPh sb="3" eb="5">
      <t>ソクド</t>
    </rPh>
    <rPh sb="13" eb="15">
      <t>キョウリョウ</t>
    </rPh>
    <rPh sb="15" eb="18">
      <t>ケンゼンド</t>
    </rPh>
    <phoneticPr fontId="5"/>
  </si>
  <si>
    <t>3-04-007-3</t>
    <phoneticPr fontId="5"/>
  </si>
  <si>
    <t>クリーンファルトⅡ型</t>
    <phoneticPr fontId="5"/>
  </si>
  <si>
    <t>3-04-008-3</t>
    <phoneticPr fontId="5"/>
  </si>
  <si>
    <t>ecole（旧：LEAB）
機械式フォームド
アスファルト混合物</t>
    <rPh sb="6" eb="7">
      <t>キュウ</t>
    </rPh>
    <rPh sb="14" eb="16">
      <t>キカイ</t>
    </rPh>
    <rPh sb="16" eb="17">
      <t>シキ</t>
    </rPh>
    <rPh sb="29" eb="32">
      <t>コンゴウブツ</t>
    </rPh>
    <phoneticPr fontId="5"/>
  </si>
  <si>
    <t>前田道路㈱</t>
    <phoneticPr fontId="5"/>
  </si>
  <si>
    <t>アスファルトを特殊装置でフォームド化することで，従来のアスファルト混合物に比べて，製造温度を最大で30℃下げることができる技術。骨材加熱に使用する燃料を削減でき，CO2排出量が最大約20％低減できる。</t>
    <rPh sb="61" eb="63">
      <t>ギジュツ</t>
    </rPh>
    <rPh sb="88" eb="90">
      <t>サイダイ</t>
    </rPh>
    <rPh sb="90" eb="91">
      <t>ヤク</t>
    </rPh>
    <phoneticPr fontId="5"/>
  </si>
  <si>
    <t>3-04-009-2</t>
    <phoneticPr fontId="5"/>
  </si>
  <si>
    <t>スリット応力解放法</t>
    <phoneticPr fontId="5"/>
  </si>
  <si>
    <t>3-04-010-3</t>
    <phoneticPr fontId="5"/>
  </si>
  <si>
    <t>道路管理画像を用いた
路面評価システム</t>
    <phoneticPr fontId="5"/>
  </si>
  <si>
    <t>西日本高速道路
エンジニアリング中国㈱</t>
    <phoneticPr fontId="5"/>
  </si>
  <si>
    <t>3-04-011-3</t>
    <phoneticPr fontId="5"/>
  </si>
  <si>
    <t>走行型高精細画像
計測システム
（トンネルトレーサー）</t>
    <rPh sb="0" eb="3">
      <t>ソウコウガタ</t>
    </rPh>
    <rPh sb="3" eb="6">
      <t>コウセイサイ</t>
    </rPh>
    <rPh sb="6" eb="8">
      <t>ガゾウ</t>
    </rPh>
    <rPh sb="9" eb="11">
      <t>ケイソク</t>
    </rPh>
    <phoneticPr fontId="5"/>
  </si>
  <si>
    <t>中外テクノス㈱</t>
    <rPh sb="0" eb="2">
      <t>チュウガイ</t>
    </rPh>
    <phoneticPr fontId="38"/>
  </si>
  <si>
    <t>3-04-012-3</t>
    <phoneticPr fontId="5"/>
  </si>
  <si>
    <t>3-04-013-3</t>
    <phoneticPr fontId="5"/>
  </si>
  <si>
    <t>AI橋梁診断支援システムDr.Bridge</t>
    <phoneticPr fontId="5"/>
  </si>
  <si>
    <t>BIPROGY㈱
㈱日本海コンサルタント</t>
    <rPh sb="10" eb="13">
      <t>ニホンカイ</t>
    </rPh>
    <phoneticPr fontId="38"/>
  </si>
  <si>
    <t>橋梁点検における健全度・劣化要因判定をＡＩにより支援する技術である。省力化によるコスト縮減と工期短縮，及び判定のばらつき抑制による品質向上が期待できる。</t>
  </si>
  <si>
    <t>3-04-014-3</t>
  </si>
  <si>
    <t>社会インフラ画像診断サービス
「ひびみっけ」</t>
    <phoneticPr fontId="5"/>
  </si>
  <si>
    <t>富士フイルム㈱</t>
    <phoneticPr fontId="5"/>
  </si>
  <si>
    <t>3-05-015-2</t>
  </si>
  <si>
    <t>高度化</t>
  </si>
  <si>
    <t>岩盤斜面の
地震動・振動監視センサー
【震介】</t>
    <phoneticPr fontId="5"/>
  </si>
  <si>
    <t>中央開発㈱</t>
  </si>
  <si>
    <t>令和5年10月18日</t>
    <phoneticPr fontId="5"/>
  </si>
  <si>
    <t>高精度の３成分MEMS型加速度計を多点配置し、地震動・車両振動を感知することで、道路管理の充実、道路の安全性向上と、岩盤崩壊のいち早い検知および崩壊の前兆現象把握を目的とする技術である。</t>
    <rPh sb="0" eb="3">
      <t>コウセイド</t>
    </rPh>
    <rPh sb="5" eb="7">
      <t>セイブン</t>
    </rPh>
    <rPh sb="11" eb="12">
      <t>ガタ</t>
    </rPh>
    <rPh sb="12" eb="15">
      <t>カソクド</t>
    </rPh>
    <rPh sb="15" eb="16">
      <t>ケイ</t>
    </rPh>
    <rPh sb="17" eb="19">
      <t>タテン</t>
    </rPh>
    <rPh sb="19" eb="21">
      <t>ハイチ</t>
    </rPh>
    <rPh sb="23" eb="26">
      <t>ジシンドウ</t>
    </rPh>
    <rPh sb="27" eb="29">
      <t>シャリョウ</t>
    </rPh>
    <rPh sb="29" eb="31">
      <t>シンドウ</t>
    </rPh>
    <rPh sb="32" eb="34">
      <t>カンチ</t>
    </rPh>
    <rPh sb="40" eb="42">
      <t>ドウロ</t>
    </rPh>
    <rPh sb="42" eb="44">
      <t>カンリ</t>
    </rPh>
    <rPh sb="45" eb="47">
      <t>ジュウジツ</t>
    </rPh>
    <rPh sb="48" eb="50">
      <t>ドウロ</t>
    </rPh>
    <rPh sb="51" eb="54">
      <t>アンゼンセイ</t>
    </rPh>
    <rPh sb="54" eb="56">
      <t>コウジョウ</t>
    </rPh>
    <rPh sb="58" eb="60">
      <t>ガンバン</t>
    </rPh>
    <rPh sb="60" eb="62">
      <t>ホウカイ</t>
    </rPh>
    <rPh sb="65" eb="66">
      <t>ハヤ</t>
    </rPh>
    <rPh sb="67" eb="69">
      <t>ケンチ</t>
    </rPh>
    <rPh sb="72" eb="74">
      <t>ホウカイ</t>
    </rPh>
    <rPh sb="75" eb="77">
      <t>ゼンチョウ</t>
    </rPh>
    <rPh sb="77" eb="79">
      <t>ゲンショウ</t>
    </rPh>
    <rPh sb="79" eb="81">
      <t>ハアク</t>
    </rPh>
    <rPh sb="82" eb="84">
      <t>モクテキ</t>
    </rPh>
    <rPh sb="87" eb="89">
      <t>ギジュツ</t>
    </rPh>
    <phoneticPr fontId="5"/>
  </si>
  <si>
    <t>3-05-016-3</t>
  </si>
  <si>
    <t>ＥＣＯフォームド</t>
  </si>
  <si>
    <t>㈱ＮＩＰＰＯ　中国支店</t>
  </si>
  <si>
    <t>3-05-017-3</t>
  </si>
  <si>
    <t>環境対策型
アスファルト剥離剤　
エコバリア</t>
    <rPh sb="0" eb="2">
      <t>カンキョウ</t>
    </rPh>
    <rPh sb="2" eb="4">
      <t>タイサク</t>
    </rPh>
    <rPh sb="4" eb="5">
      <t>ガタ</t>
    </rPh>
    <rPh sb="12" eb="14">
      <t>ハクリ</t>
    </rPh>
    <rPh sb="14" eb="15">
      <t>ザイ</t>
    </rPh>
    <phoneticPr fontId="39"/>
  </si>
  <si>
    <t>バイオ燃料技研工業㈱</t>
    <rPh sb="3" eb="5">
      <t>ネンリョウ</t>
    </rPh>
    <rPh sb="5" eb="7">
      <t>ギケン</t>
    </rPh>
    <rPh sb="7" eb="9">
      <t>コウギョウ</t>
    </rPh>
    <phoneticPr fontId="39"/>
  </si>
  <si>
    <t>廃油（動植物性油）を原料としたアスファルト剥離剤であり、原材料を生物由来にすることで、環境へのダメージを極力抑えた施工や現場作業員への安全性を確保することができる。</t>
    <rPh sb="0" eb="2">
      <t>ハイユ</t>
    </rPh>
    <rPh sb="3" eb="6">
      <t>ドウショクブツ</t>
    </rPh>
    <rPh sb="6" eb="7">
      <t>セイ</t>
    </rPh>
    <rPh sb="7" eb="8">
      <t>アブラ</t>
    </rPh>
    <rPh sb="10" eb="12">
      <t>ゲンリョウ</t>
    </rPh>
    <rPh sb="21" eb="24">
      <t>ハクリザイ</t>
    </rPh>
    <rPh sb="28" eb="31">
      <t>ゲンザイリョウ</t>
    </rPh>
    <rPh sb="32" eb="34">
      <t>セイブツ</t>
    </rPh>
    <rPh sb="34" eb="36">
      <t>ユライ</t>
    </rPh>
    <rPh sb="43" eb="45">
      <t>カンキョウ</t>
    </rPh>
    <rPh sb="52" eb="54">
      <t>キョクリョク</t>
    </rPh>
    <rPh sb="54" eb="55">
      <t>オサ</t>
    </rPh>
    <rPh sb="57" eb="59">
      <t>セコウ</t>
    </rPh>
    <rPh sb="60" eb="62">
      <t>ゲンバ</t>
    </rPh>
    <rPh sb="62" eb="65">
      <t>サギョウイン</t>
    </rPh>
    <rPh sb="67" eb="70">
      <t>アンゼンセイ</t>
    </rPh>
    <rPh sb="71" eb="73">
      <t>カクホ</t>
    </rPh>
    <phoneticPr fontId="5"/>
  </si>
  <si>
    <t>3-05-018-2</t>
  </si>
  <si>
    <t>T-eCon/境界ブロック</t>
  </si>
  <si>
    <r>
      <t>セメントを使用せず、高炉スラグを特殊な反応剤を用いて固め、CO</t>
    </r>
    <r>
      <rPr>
        <vertAlign val="subscript"/>
        <sz val="16"/>
        <rFont val="HGPｺﾞｼｯｸM"/>
        <family val="3"/>
        <charset val="128"/>
      </rPr>
      <t>2</t>
    </r>
    <r>
      <rPr>
        <sz val="16"/>
        <rFont val="HGPｺﾞｼｯｸM"/>
        <family val="3"/>
        <charset val="128"/>
      </rPr>
      <t>排出削減を極めたセメント・ゼロ型コンクリートで製造した歩車道境界ブロックである。</t>
    </r>
    <rPh sb="5" eb="7">
      <t>シヨウ</t>
    </rPh>
    <rPh sb="10" eb="12">
      <t>コウロ</t>
    </rPh>
    <rPh sb="16" eb="18">
      <t>トクシュ</t>
    </rPh>
    <rPh sb="19" eb="21">
      <t>ハンノウ</t>
    </rPh>
    <rPh sb="21" eb="22">
      <t>ザイ</t>
    </rPh>
    <rPh sb="23" eb="24">
      <t>モチ</t>
    </rPh>
    <rPh sb="26" eb="27">
      <t>カタ</t>
    </rPh>
    <rPh sb="32" eb="34">
      <t>ハイシュツ</t>
    </rPh>
    <rPh sb="34" eb="36">
      <t>サクゲン</t>
    </rPh>
    <rPh sb="37" eb="38">
      <t>キワ</t>
    </rPh>
    <rPh sb="47" eb="48">
      <t>ガタ</t>
    </rPh>
    <rPh sb="55" eb="57">
      <t>セイゾウ</t>
    </rPh>
    <rPh sb="59" eb="62">
      <t>ホシャドウ</t>
    </rPh>
    <rPh sb="62" eb="64">
      <t>キョウカイ</t>
    </rPh>
    <phoneticPr fontId="5"/>
  </si>
  <si>
    <t>T-eCon/U形側溝</t>
    <rPh sb="8" eb="9">
      <t>カタチ</t>
    </rPh>
    <rPh sb="9" eb="11">
      <t>ソッコウ</t>
    </rPh>
    <phoneticPr fontId="39"/>
  </si>
  <si>
    <r>
      <t>セメントを使用せず、高炉スラグを特殊な反応剤を用いて固め、CO</t>
    </r>
    <r>
      <rPr>
        <vertAlign val="subscript"/>
        <sz val="16"/>
        <rFont val="HGPｺﾞｼｯｸM"/>
        <family val="3"/>
        <charset val="128"/>
      </rPr>
      <t>2</t>
    </r>
    <r>
      <rPr>
        <sz val="16"/>
        <rFont val="HGPｺﾞｼｯｸM"/>
        <family val="3"/>
        <charset val="128"/>
      </rPr>
      <t>排出削減を極めたセメント・ゼロ型コンクリートで製造したU形側溝である。</t>
    </r>
    <rPh sb="60" eb="61">
      <t>カタ</t>
    </rPh>
    <rPh sb="61" eb="63">
      <t>ソッコウ</t>
    </rPh>
    <phoneticPr fontId="5"/>
  </si>
  <si>
    <t>3-05-020-2</t>
  </si>
  <si>
    <t>リペットペーブ</t>
  </si>
  <si>
    <t>アスファルト混合物に廃棄PET由来のポリエステル樹脂を添加することで廃棄物を再利用し、環境に配慮できる技術である。また、通常の改質アスコンと比較して高い耐久性を確保することができる。</t>
    <rPh sb="6" eb="9">
      <t>コンゴウブツ</t>
    </rPh>
    <rPh sb="10" eb="12">
      <t>ハイキ</t>
    </rPh>
    <rPh sb="15" eb="17">
      <t>ユライ</t>
    </rPh>
    <rPh sb="24" eb="26">
      <t>ジュシ</t>
    </rPh>
    <rPh sb="27" eb="29">
      <t>テンカ</t>
    </rPh>
    <rPh sb="34" eb="37">
      <t>ハイキブツ</t>
    </rPh>
    <rPh sb="38" eb="41">
      <t>サイリヨウ</t>
    </rPh>
    <rPh sb="43" eb="45">
      <t>カンキョウ</t>
    </rPh>
    <rPh sb="46" eb="48">
      <t>ハイリョ</t>
    </rPh>
    <rPh sb="51" eb="53">
      <t>ギジュツ</t>
    </rPh>
    <rPh sb="60" eb="62">
      <t>ツウジョウ</t>
    </rPh>
    <rPh sb="63" eb="65">
      <t>カイシツ</t>
    </rPh>
    <rPh sb="70" eb="72">
      <t>ヒカク</t>
    </rPh>
    <rPh sb="74" eb="75">
      <t>タカ</t>
    </rPh>
    <rPh sb="76" eb="79">
      <t>タイキュウセイ</t>
    </rPh>
    <rPh sb="80" eb="82">
      <t>カクホ</t>
    </rPh>
    <phoneticPr fontId="5"/>
  </si>
  <si>
    <t>3-05-021-3</t>
  </si>
  <si>
    <t>モルタル・コンクリート吹付用
補強繊維　
バサロンファイバー</t>
    <phoneticPr fontId="5"/>
  </si>
  <si>
    <t>ロンタイ㈱　広島支店</t>
  </si>
  <si>
    <t>3-05-022-3</t>
  </si>
  <si>
    <t>エヌエスエコサンド</t>
  </si>
  <si>
    <t>日鉄エンジニアリング㈱</t>
    <rPh sb="0" eb="2">
      <t>ニッテツ</t>
    </rPh>
    <phoneticPr fontId="39"/>
  </si>
  <si>
    <t>シャフト炉式ガス化溶融方式の一般廃棄物溶融処理施設から排出される溶融スラグであり、重金属等の有害物質をほとんど含まない天然砂相当の安全な骨材（再生砂）として利用できる。</t>
    <rPh sb="4" eb="5">
      <t>ロ</t>
    </rPh>
    <rPh sb="5" eb="6">
      <t>シキ</t>
    </rPh>
    <rPh sb="8" eb="9">
      <t>カ</t>
    </rPh>
    <rPh sb="9" eb="11">
      <t>ヨウユウ</t>
    </rPh>
    <rPh sb="11" eb="13">
      <t>ホウシキ</t>
    </rPh>
    <rPh sb="14" eb="16">
      <t>イッパン</t>
    </rPh>
    <rPh sb="16" eb="19">
      <t>ハイキブツ</t>
    </rPh>
    <rPh sb="19" eb="21">
      <t>ヨウユウ</t>
    </rPh>
    <rPh sb="21" eb="23">
      <t>ショリ</t>
    </rPh>
    <rPh sb="23" eb="25">
      <t>シセツ</t>
    </rPh>
    <rPh sb="27" eb="29">
      <t>ハイシュツ</t>
    </rPh>
    <rPh sb="32" eb="34">
      <t>ヨウユウ</t>
    </rPh>
    <rPh sb="41" eb="44">
      <t>ジュウキンゾク</t>
    </rPh>
    <rPh sb="44" eb="45">
      <t>トウ</t>
    </rPh>
    <rPh sb="46" eb="48">
      <t>ユウガイ</t>
    </rPh>
    <rPh sb="48" eb="50">
      <t>ブッシツ</t>
    </rPh>
    <rPh sb="55" eb="56">
      <t>フク</t>
    </rPh>
    <rPh sb="59" eb="61">
      <t>テンネン</t>
    </rPh>
    <rPh sb="61" eb="62">
      <t>スナ</t>
    </rPh>
    <rPh sb="62" eb="64">
      <t>ソウトウ</t>
    </rPh>
    <rPh sb="65" eb="67">
      <t>アンゼン</t>
    </rPh>
    <rPh sb="68" eb="70">
      <t>コツザイ</t>
    </rPh>
    <rPh sb="71" eb="73">
      <t>サイセイ</t>
    </rPh>
    <rPh sb="73" eb="74">
      <t>スナ</t>
    </rPh>
    <rPh sb="78" eb="80">
      <t>リヨウ</t>
    </rPh>
    <phoneticPr fontId="5"/>
  </si>
  <si>
    <t>3-05-023-3</t>
  </si>
  <si>
    <t>走行型高速３Dトンネル
点検システムMIMM（ミーム）</t>
    <phoneticPr fontId="5"/>
  </si>
  <si>
    <t>計測検査㈱</t>
    <rPh sb="0" eb="4">
      <t>ケイソクケンサ</t>
    </rPh>
    <phoneticPr fontId="39"/>
  </si>
  <si>
    <t>時速40～80km程度で走行しながらトンネル覆工表面のカラー画像や3次元レーザーデータを取得し、正確な寸法の撮影展開画像の作成や、内空変位の解析ができるシステムである。</t>
    <rPh sb="0" eb="2">
      <t>ジソク</t>
    </rPh>
    <rPh sb="9" eb="11">
      <t>テイド</t>
    </rPh>
    <rPh sb="12" eb="14">
      <t>ソウコウ</t>
    </rPh>
    <rPh sb="22" eb="23">
      <t>フク</t>
    </rPh>
    <rPh sb="23" eb="24">
      <t>コウ</t>
    </rPh>
    <rPh sb="24" eb="26">
      <t>ヒョウメン</t>
    </rPh>
    <rPh sb="30" eb="32">
      <t>ガゾウ</t>
    </rPh>
    <rPh sb="34" eb="36">
      <t>ジゲン</t>
    </rPh>
    <rPh sb="44" eb="46">
      <t>シュトク</t>
    </rPh>
    <rPh sb="48" eb="50">
      <t>セイカク</t>
    </rPh>
    <rPh sb="51" eb="53">
      <t>スンポウ</t>
    </rPh>
    <rPh sb="54" eb="56">
      <t>サツエイ</t>
    </rPh>
    <rPh sb="56" eb="58">
      <t>テンカイ</t>
    </rPh>
    <rPh sb="58" eb="60">
      <t>ガゾウ</t>
    </rPh>
    <rPh sb="61" eb="63">
      <t>サクセイ</t>
    </rPh>
    <rPh sb="65" eb="67">
      <t>ナイクウ</t>
    </rPh>
    <rPh sb="67" eb="69">
      <t>ヘンイ</t>
    </rPh>
    <rPh sb="70" eb="72">
      <t>カイセキ</t>
    </rPh>
    <phoneticPr fontId="5"/>
  </si>
  <si>
    <t>3-05-024-3</t>
  </si>
  <si>
    <t>高精細ナローマルチビーム測深及び船上レーザ測量システム</t>
  </si>
  <si>
    <t>㈱セトウチ</t>
    <phoneticPr fontId="5"/>
  </si>
  <si>
    <t>高精細で水面付近まで計測可能なナローマルチビームと高解像度のレーザを併用し、一回の計測で海底地形から護岸前面までのシームレスな３次元点群データの取得が可能となる技術である。</t>
  </si>
  <si>
    <t>3-05-025-3</t>
  </si>
  <si>
    <t>コニカミノルタ㈱</t>
    <phoneticPr fontId="5"/>
  </si>
  <si>
    <t>3-06-026-3</t>
    <phoneticPr fontId="5"/>
  </si>
  <si>
    <t>ウォームミックス</t>
    <phoneticPr fontId="5"/>
  </si>
  <si>
    <t>前田道路㈱　中国支店</t>
    <phoneticPr fontId="5"/>
  </si>
  <si>
    <r>
      <t>特殊添加剤を用いアスファルトの高温域での粘度を一時的に低下させる中温化技術である。製造・施工温度を低減でき、通常の温度と同様の混合性・施工性と耐久性を確保し、製造時のCO</t>
    </r>
    <r>
      <rPr>
        <vertAlign val="subscript"/>
        <sz val="16"/>
        <rFont val="HGPｺﾞｼｯｸM"/>
        <family val="3"/>
        <charset val="128"/>
      </rPr>
      <t>2</t>
    </r>
    <r>
      <rPr>
        <sz val="16"/>
        <rFont val="HGPｺﾞｼｯｸM"/>
        <family val="3"/>
        <charset val="128"/>
      </rPr>
      <t>排出量を削減できる。</t>
    </r>
    <rPh sb="0" eb="2">
      <t>トクシュ</t>
    </rPh>
    <rPh sb="2" eb="5">
      <t>テンカザイ</t>
    </rPh>
    <rPh sb="6" eb="7">
      <t>モチ</t>
    </rPh>
    <rPh sb="15" eb="18">
      <t>コウオンイキ</t>
    </rPh>
    <rPh sb="20" eb="22">
      <t>ネンド</t>
    </rPh>
    <rPh sb="23" eb="26">
      <t>イチジテキ</t>
    </rPh>
    <rPh sb="27" eb="29">
      <t>テイカ</t>
    </rPh>
    <rPh sb="32" eb="34">
      <t>チュウオン</t>
    </rPh>
    <rPh sb="34" eb="35">
      <t>カ</t>
    </rPh>
    <rPh sb="35" eb="37">
      <t>ギジュツ</t>
    </rPh>
    <rPh sb="41" eb="43">
      <t>セイゾウ</t>
    </rPh>
    <rPh sb="44" eb="46">
      <t>セコウ</t>
    </rPh>
    <rPh sb="46" eb="48">
      <t>オンド</t>
    </rPh>
    <rPh sb="49" eb="51">
      <t>テイゲン</t>
    </rPh>
    <rPh sb="54" eb="56">
      <t>ツウジョウ</t>
    </rPh>
    <rPh sb="57" eb="59">
      <t>オンド</t>
    </rPh>
    <rPh sb="60" eb="62">
      <t>ドウヨウ</t>
    </rPh>
    <rPh sb="63" eb="66">
      <t>コンゴウセイ</t>
    </rPh>
    <rPh sb="67" eb="70">
      <t>セコウセイ</t>
    </rPh>
    <rPh sb="71" eb="74">
      <t>タイキュウセイ</t>
    </rPh>
    <rPh sb="75" eb="77">
      <t>カクホ</t>
    </rPh>
    <rPh sb="79" eb="82">
      <t>セイゾウジ</t>
    </rPh>
    <rPh sb="86" eb="89">
      <t>ハイシュツリョウ</t>
    </rPh>
    <rPh sb="90" eb="92">
      <t>サクゲン</t>
    </rPh>
    <phoneticPr fontId="5"/>
  </si>
  <si>
    <t>全般</t>
    <rPh sb="0" eb="2">
      <t>ゼンパン</t>
    </rPh>
    <phoneticPr fontId="5"/>
  </si>
  <si>
    <t>ランデス㈱</t>
    <phoneticPr fontId="5"/>
  </si>
  <si>
    <t>1-04-013-3</t>
    <phoneticPr fontId="5"/>
  </si>
  <si>
    <t>1-04-014-3</t>
    <phoneticPr fontId="5"/>
  </si>
  <si>
    <t>1-04-015-3</t>
    <phoneticPr fontId="5"/>
  </si>
  <si>
    <t>1-04-016-3</t>
    <phoneticPr fontId="5"/>
  </si>
  <si>
    <t>1-04-017-3</t>
    <phoneticPr fontId="5"/>
  </si>
  <si>
    <t>1-04-018-3</t>
    <phoneticPr fontId="5"/>
  </si>
  <si>
    <t>山陽ブロック工業㈱</t>
    <phoneticPr fontId="5"/>
  </si>
  <si>
    <t>㈱ナブ・コーポレーション</t>
    <phoneticPr fontId="5"/>
  </si>
  <si>
    <t>1-04-023-3</t>
    <phoneticPr fontId="5"/>
  </si>
  <si>
    <t>1-04-020-3</t>
    <phoneticPr fontId="5"/>
  </si>
  <si>
    <t>イビデングリーンテック㈱</t>
    <phoneticPr fontId="5"/>
  </si>
  <si>
    <t>日鉄ステンレス㈱</t>
    <phoneticPr fontId="5"/>
  </si>
  <si>
    <t>㈱ＳＵＭＩＤＡ</t>
    <phoneticPr fontId="5"/>
  </si>
  <si>
    <t>1-04-003-2</t>
    <phoneticPr fontId="5"/>
  </si>
  <si>
    <t>長寿補強土㈱</t>
    <phoneticPr fontId="5"/>
  </si>
  <si>
    <t>1-04-028-2</t>
    <phoneticPr fontId="5"/>
  </si>
  <si>
    <t>㈱ダイクレ</t>
    <phoneticPr fontId="5"/>
  </si>
  <si>
    <t>矢作建設工業㈱</t>
    <phoneticPr fontId="5"/>
  </si>
  <si>
    <t>宮地エンジニアリング㈱</t>
    <phoneticPr fontId="5"/>
  </si>
  <si>
    <t>1-04-032-3</t>
    <phoneticPr fontId="5"/>
  </si>
  <si>
    <t>㈱平山工業</t>
    <phoneticPr fontId="5"/>
  </si>
  <si>
    <t>日之出水道機器㈱</t>
    <phoneticPr fontId="5"/>
  </si>
  <si>
    <t>大和クレス㈱</t>
    <phoneticPr fontId="5"/>
  </si>
  <si>
    <t>1-04-035-3</t>
    <phoneticPr fontId="5"/>
  </si>
  <si>
    <t>1-04-036-3</t>
    <phoneticPr fontId="5"/>
  </si>
  <si>
    <t>1-04-037-3</t>
    <phoneticPr fontId="5"/>
  </si>
  <si>
    <t>1-04-038-3</t>
    <phoneticPr fontId="5"/>
  </si>
  <si>
    <t>日本植生㈱</t>
    <phoneticPr fontId="5"/>
  </si>
  <si>
    <t>1-04-040-2</t>
    <phoneticPr fontId="5"/>
  </si>
  <si>
    <t>1-04-041-2</t>
    <phoneticPr fontId="5"/>
  </si>
  <si>
    <t>1-04-042-2</t>
    <phoneticPr fontId="5"/>
  </si>
  <si>
    <t>1-04-043-3</t>
    <phoneticPr fontId="5"/>
  </si>
  <si>
    <t>SGエンジニアリング㈱</t>
    <phoneticPr fontId="5"/>
  </si>
  <si>
    <t>1-04-045-3</t>
    <phoneticPr fontId="5"/>
  </si>
  <si>
    <t>1-04-046-3</t>
    <phoneticPr fontId="5"/>
  </si>
  <si>
    <t>1-04-047-3</t>
    <phoneticPr fontId="5"/>
  </si>
  <si>
    <t>1-04-048-3</t>
    <phoneticPr fontId="5"/>
  </si>
  <si>
    <t>1-04-049-3</t>
    <phoneticPr fontId="5"/>
  </si>
  <si>
    <t>1-04-044-3</t>
    <phoneticPr fontId="5"/>
  </si>
  <si>
    <t>ライト工業㈱</t>
    <phoneticPr fontId="5"/>
  </si>
  <si>
    <t>1-04-050-3</t>
    <phoneticPr fontId="5"/>
  </si>
  <si>
    <t>1-04-029-2</t>
    <phoneticPr fontId="5"/>
  </si>
  <si>
    <t>㈱アールシージージャパン</t>
    <phoneticPr fontId="5"/>
  </si>
  <si>
    <t>1-04-054-3</t>
    <phoneticPr fontId="5"/>
  </si>
  <si>
    <t>1-04-055-2</t>
    <phoneticPr fontId="5"/>
  </si>
  <si>
    <t>1-04-056-3</t>
    <phoneticPr fontId="5"/>
  </si>
  <si>
    <t>1-04-009-2</t>
    <phoneticPr fontId="5"/>
  </si>
  <si>
    <t>1-04-058-3</t>
    <phoneticPr fontId="5"/>
  </si>
  <si>
    <t>ダイクレ興産㈱</t>
    <phoneticPr fontId="5"/>
  </si>
  <si>
    <t>信越化学工業㈱</t>
    <phoneticPr fontId="5"/>
  </si>
  <si>
    <t>太平洋マテリアル㈱</t>
    <phoneticPr fontId="5"/>
  </si>
  <si>
    <t>1-04-062-3</t>
    <phoneticPr fontId="5"/>
  </si>
  <si>
    <t>㈱ＮＩＰＰＯ中国支店</t>
    <phoneticPr fontId="5"/>
  </si>
  <si>
    <t>1-05-063-2</t>
    <phoneticPr fontId="5"/>
  </si>
  <si>
    <t>1-05-064-3</t>
    <phoneticPr fontId="5"/>
  </si>
  <si>
    <t>日進化成㈱中国支店</t>
    <phoneticPr fontId="5"/>
  </si>
  <si>
    <t>1-05-065-2</t>
    <phoneticPr fontId="5"/>
  </si>
  <si>
    <t>1-05-066-2</t>
    <phoneticPr fontId="5"/>
  </si>
  <si>
    <t>1-05-068-3</t>
    <phoneticPr fontId="5"/>
  </si>
  <si>
    <t>ニホン・ドレン㈱
広島営業所</t>
    <phoneticPr fontId="5"/>
  </si>
  <si>
    <t>1-05-069-3</t>
    <phoneticPr fontId="5"/>
  </si>
  <si>
    <t>1-05-072-2</t>
    <phoneticPr fontId="5"/>
  </si>
  <si>
    <t>1-05-073-3</t>
    <phoneticPr fontId="5"/>
  </si>
  <si>
    <t>㈱マテリオリペア</t>
    <phoneticPr fontId="5"/>
  </si>
  <si>
    <t>アーチ・ドレン</t>
    <phoneticPr fontId="5"/>
  </si>
  <si>
    <t>2-04-001-3</t>
    <phoneticPr fontId="5"/>
  </si>
  <si>
    <t>2-04-002-3</t>
    <phoneticPr fontId="5"/>
  </si>
  <si>
    <t>2-04-003-3</t>
    <phoneticPr fontId="5"/>
  </si>
  <si>
    <t>2-04-005-3</t>
    <phoneticPr fontId="5"/>
  </si>
  <si>
    <t>2-04-006-3</t>
    <phoneticPr fontId="5"/>
  </si>
  <si>
    <t>2-04-007-3</t>
    <phoneticPr fontId="5"/>
  </si>
  <si>
    <t>〇</t>
    <phoneticPr fontId="5"/>
  </si>
  <si>
    <t>2-04-021-3</t>
    <phoneticPr fontId="5"/>
  </si>
  <si>
    <t>プレストネット工法</t>
    <phoneticPr fontId="5"/>
  </si>
  <si>
    <t>BSCマット</t>
    <phoneticPr fontId="5"/>
  </si>
  <si>
    <t>3-04-001-3</t>
    <phoneticPr fontId="5"/>
  </si>
  <si>
    <t>三菱インフラモニタリング
システム（MMSD®）</t>
    <phoneticPr fontId="5"/>
  </si>
  <si>
    <t>コンクリート構造物内部の鋼材破断検査（SenrigaN）</t>
    <phoneticPr fontId="5"/>
  </si>
  <si>
    <t>鋼橋
ボルト
防錆
維持管理
ボルトキャップ</t>
    <rPh sb="0" eb="2">
      <t>コウキョウ</t>
    </rPh>
    <rPh sb="7" eb="9">
      <t>ボウサビ</t>
    </rPh>
    <rPh sb="10" eb="12">
      <t>イジ</t>
    </rPh>
    <rPh sb="12" eb="14">
      <t>カンリ</t>
    </rPh>
    <phoneticPr fontId="5"/>
  </si>
  <si>
    <t>塩害
耐塩害
塩化物
コンクリート
混和材
鉄筋腐食</t>
    <rPh sb="0" eb="2">
      <t>エンガイ</t>
    </rPh>
    <rPh sb="3" eb="6">
      <t>タイエンガイ</t>
    </rPh>
    <rPh sb="7" eb="10">
      <t>エンカブツ</t>
    </rPh>
    <rPh sb="18" eb="21">
      <t>コンワザイ</t>
    </rPh>
    <rPh sb="22" eb="26">
      <t>テッキンフショク</t>
    </rPh>
    <phoneticPr fontId="5"/>
  </si>
  <si>
    <t>切土補強土
地山補強土
高耐久性</t>
  </si>
  <si>
    <t>モルタル補修　　　　　　　　　　　コンクリート補修　　　　　　　　　　　表面保護</t>
    <rPh sb="4" eb="6">
      <t>ホシュウ</t>
    </rPh>
    <rPh sb="23" eb="25">
      <t>ホシュウ</t>
    </rPh>
    <rPh sb="36" eb="40">
      <t>ヒョウメンホゴ</t>
    </rPh>
    <phoneticPr fontId="5"/>
  </si>
  <si>
    <t>鉄筋挿入工
ロックボルト
頭部部材
法面保護
地山補強土</t>
  </si>
  <si>
    <t>補修、防食、防錆、紫外線、FRP</t>
    <rPh sb="3" eb="5">
      <t>ボウショク</t>
    </rPh>
    <rPh sb="6" eb="8">
      <t>ボウサビ</t>
    </rPh>
    <phoneticPr fontId="5"/>
  </si>
  <si>
    <t xml:space="preserve">水反応硬化型
常温合材
補修材
全天候型
道路
反応硬化型
仮復旧
舗装
高耐久性
アスファルト
駐車場
早期硬化
ポットホール
</t>
  </si>
  <si>
    <t>塗料
塩害
高遮断
長寿命化
鋼構造物
橋梁
塗替
速乾
低温
省工程</t>
    <rPh sb="0" eb="2">
      <t>トリョウ</t>
    </rPh>
    <rPh sb="3" eb="5">
      <t>エンガイ</t>
    </rPh>
    <rPh sb="6" eb="9">
      <t>コウシャダン</t>
    </rPh>
    <rPh sb="10" eb="14">
      <t>チョウジュミョウカ</t>
    </rPh>
    <rPh sb="15" eb="19">
      <t>コウコウゾウブツ</t>
    </rPh>
    <rPh sb="20" eb="22">
      <t>キョウリョウ</t>
    </rPh>
    <rPh sb="23" eb="25">
      <t>ヌリカ</t>
    </rPh>
    <rPh sb="26" eb="28">
      <t>ソッカン</t>
    </rPh>
    <rPh sb="29" eb="31">
      <t>テイオン</t>
    </rPh>
    <rPh sb="32" eb="33">
      <t>ハブ</t>
    </rPh>
    <rPh sb="33" eb="35">
      <t>コウテイ</t>
    </rPh>
    <phoneticPr fontId="5"/>
  </si>
  <si>
    <t>マクロセル腐食対策、断面修復、鉄筋腐食抑制、予防保全</t>
  </si>
  <si>
    <t>床版防水
橋面防水
GⅡ
グレードⅡ</t>
    <rPh sb="0" eb="4">
      <t>ショウバンボウスイ</t>
    </rPh>
    <rPh sb="5" eb="9">
      <t>キョウメンボウスイ</t>
    </rPh>
    <phoneticPr fontId="5"/>
  </si>
  <si>
    <t>重荷重用
重交通用
改質AS
コンテナヤード</t>
    <rPh sb="0" eb="3">
      <t>ジュウカジュウ</t>
    </rPh>
    <rPh sb="3" eb="4">
      <t>ヨウ</t>
    </rPh>
    <rPh sb="5" eb="9">
      <t>ジュウコウツウヨウ</t>
    </rPh>
    <rPh sb="10" eb="12">
      <t>カイシツ</t>
    </rPh>
    <phoneticPr fontId="5"/>
  </si>
  <si>
    <t>塩害、凍害、低炭素、張出、歩道、拡幅、プレキャスト</t>
  </si>
  <si>
    <t>塩害、凍害、低炭素、側溝、自由勾配、プレキャスト</t>
  </si>
  <si>
    <t>塩害、凍害、低炭素、側溝、線排水、プレキャスト</t>
  </si>
  <si>
    <t>塩害、凍害、低炭素、道路、歩道、歩車、境界ブロック、プレキャスト</t>
  </si>
  <si>
    <t>塩害、凍害、低炭素、道路、側溝、U字溝、プレキャスト</t>
  </si>
  <si>
    <t>塩害、凍害、低炭素、函渠、ボックス、カルバート、プレキャスト</t>
  </si>
  <si>
    <t>ハードメッシュ
トンネル
小片剥落　はく落
維持
補修
更新
メッシュ
グリッド</t>
  </si>
  <si>
    <t>法面、植生、省力</t>
    <rPh sb="0" eb="2">
      <t>ノリメン</t>
    </rPh>
    <rPh sb="3" eb="5">
      <t>ショクセイ</t>
    </rPh>
    <rPh sb="6" eb="8">
      <t>ショウリョク</t>
    </rPh>
    <phoneticPr fontId="5"/>
  </si>
  <si>
    <t>天然　植物
油脂　非危険物　　長寿命　　
CO２削減</t>
  </si>
  <si>
    <t>法面、植生、省力、維持</t>
    <rPh sb="0" eb="2">
      <t>ノリメン</t>
    </rPh>
    <rPh sb="3" eb="5">
      <t>ショクセイ</t>
    </rPh>
    <rPh sb="6" eb="8">
      <t>ショウリョク</t>
    </rPh>
    <rPh sb="9" eb="11">
      <t>イジ</t>
    </rPh>
    <phoneticPr fontId="5"/>
  </si>
  <si>
    <t>植生基材注入工
急勾配
湧水対策
獣害
シカ害</t>
    <rPh sb="0" eb="2">
      <t>ショクセイ</t>
    </rPh>
    <rPh sb="2" eb="4">
      <t>キザイ</t>
    </rPh>
    <rPh sb="4" eb="6">
      <t>チュウニュウ</t>
    </rPh>
    <rPh sb="6" eb="7">
      <t>コウ</t>
    </rPh>
    <rPh sb="8" eb="11">
      <t>キュウコウバイ</t>
    </rPh>
    <rPh sb="12" eb="14">
      <t>ユウスイ</t>
    </rPh>
    <rPh sb="14" eb="16">
      <t>タイサク</t>
    </rPh>
    <rPh sb="17" eb="19">
      <t>ジュウガイ</t>
    </rPh>
    <rPh sb="22" eb="23">
      <t>ガイ</t>
    </rPh>
    <phoneticPr fontId="5"/>
  </si>
  <si>
    <t>全面緑化　　　　　　　　　　　　　　　　　　　　　　　　　　　　　　　　　　　　　　　　　　　　　　　　　　　　　　　　　　　　　　　　　　　　　　　　　　　　　　　　　　　　　　　　　　　柔構造法枠工
ジオグリット
短繊維混合補強砂　　　　　　　　　　　　　　　　　　　　　　　　　　　　　　　　　　　　　　　　　　　　　　　　　　　　　　　　　　　　　　　　　　　　　　　　　　　　　　　　　　　　　　　　　　　　　　　　　　　　　　　　　　　　　　　　　防錆</t>
  </si>
  <si>
    <t>ステンレス
高強度
長寿命化</t>
    <rPh sb="6" eb="9">
      <t>コウキョウド</t>
    </rPh>
    <rPh sb="10" eb="14">
      <t>チョウジュミョウカ</t>
    </rPh>
    <phoneticPr fontId="5"/>
  </si>
  <si>
    <t>施工性の優れた防草シート</t>
  </si>
  <si>
    <t>高強度かご枠
蛇篭
ふとんかご
根固め工
かご枠工</t>
    <rPh sb="7" eb="9">
      <t>ジャカゴ</t>
    </rPh>
    <rPh sb="16" eb="18">
      <t>ネガタ</t>
    </rPh>
    <rPh sb="19" eb="20">
      <t>コウ</t>
    </rPh>
    <rPh sb="23" eb="24">
      <t>ワク</t>
    </rPh>
    <rPh sb="24" eb="25">
      <t>コウ</t>
    </rPh>
    <phoneticPr fontId="5"/>
  </si>
  <si>
    <t>パンウォール工法　　　逆巻・順巻施工　　　　　　急勾配化　　　　　　既設擁壁補強　　　　　　谷側拡幅　　　　　　災害復旧　　　　　　河川施工　　　　　　　土留</t>
  </si>
  <si>
    <t>橋梁上部工　　　橋梁下部工　　軽量　　　　　　　防錆　　　　　　　　　　塗装</t>
    <rPh sb="0" eb="2">
      <t>キョウリョウ</t>
    </rPh>
    <rPh sb="2" eb="4">
      <t>ジョウブ</t>
    </rPh>
    <rPh sb="4" eb="5">
      <t>コウ</t>
    </rPh>
    <rPh sb="8" eb="10">
      <t>キョウリョウ</t>
    </rPh>
    <rPh sb="10" eb="13">
      <t>カブコウ</t>
    </rPh>
    <rPh sb="15" eb="17">
      <t>ケイリョウ</t>
    </rPh>
    <rPh sb="24" eb="26">
      <t>ボウセイ</t>
    </rPh>
    <rPh sb="36" eb="38">
      <t>トソウ</t>
    </rPh>
    <phoneticPr fontId="5"/>
  </si>
  <si>
    <t>長寿命化
改質AS
ｼﾅﾔｶ
TA期待値1.7</t>
    <rPh sb="0" eb="4">
      <t>チョウジュミョウカ</t>
    </rPh>
    <rPh sb="5" eb="7">
      <t>カイシツ</t>
    </rPh>
    <rPh sb="17" eb="20">
      <t>キタイチ</t>
    </rPh>
    <phoneticPr fontId="5"/>
  </si>
  <si>
    <t>グレーチング
浸水対策
安全対策
維持管理</t>
    <rPh sb="7" eb="9">
      <t>シンスイ</t>
    </rPh>
    <rPh sb="9" eb="11">
      <t>タイサク</t>
    </rPh>
    <rPh sb="12" eb="14">
      <t>アンゼン</t>
    </rPh>
    <rPh sb="14" eb="16">
      <t>タイサク</t>
    </rPh>
    <rPh sb="17" eb="21">
      <t>イジカンリ</t>
    </rPh>
    <phoneticPr fontId="5"/>
  </si>
  <si>
    <t>ボックスカルバート
函渠
プレキャスト製品</t>
    <rPh sb="10" eb="12">
      <t>カンキョ</t>
    </rPh>
    <rPh sb="19" eb="21">
      <t>セイヒン</t>
    </rPh>
    <phoneticPr fontId="5"/>
  </si>
  <si>
    <t>L型擁壁
道路用擁壁
プレキャスト製品</t>
    <rPh sb="1" eb="2">
      <t>ガタ</t>
    </rPh>
    <rPh sb="2" eb="4">
      <t>ヨウヘキ</t>
    </rPh>
    <rPh sb="5" eb="7">
      <t>ドウロ</t>
    </rPh>
    <rPh sb="7" eb="8">
      <t>ヨウ</t>
    </rPh>
    <rPh sb="8" eb="10">
      <t>ヨウヘキ</t>
    </rPh>
    <rPh sb="17" eb="19">
      <t>セイヒン</t>
    </rPh>
    <phoneticPr fontId="5"/>
  </si>
  <si>
    <t>擁壁
大型ブロック
積みブロック
プレキャスト製品</t>
    <rPh sb="0" eb="2">
      <t>ヨウヘキ</t>
    </rPh>
    <rPh sb="3" eb="5">
      <t>オオガ</t>
    </rPh>
    <rPh sb="10" eb="11">
      <t>ツ</t>
    </rPh>
    <rPh sb="23" eb="25">
      <t>セイヒン</t>
    </rPh>
    <phoneticPr fontId="5"/>
  </si>
  <si>
    <t>側溝
路側側溝
スリット側溝
自転車道路
プレキャスト製品</t>
    <rPh sb="0" eb="2">
      <t>ソッコウ</t>
    </rPh>
    <rPh sb="3" eb="5">
      <t>ロソク</t>
    </rPh>
    <rPh sb="5" eb="7">
      <t>ソッコウ</t>
    </rPh>
    <rPh sb="12" eb="14">
      <t>ソッコウ</t>
    </rPh>
    <rPh sb="15" eb="18">
      <t>ジテンシャ</t>
    </rPh>
    <rPh sb="18" eb="20">
      <t>ドウロ</t>
    </rPh>
    <rPh sb="27" eb="29">
      <t>セイヒン</t>
    </rPh>
    <phoneticPr fontId="5"/>
  </si>
  <si>
    <t>ソイルクリート
簡易吹付法枠
ガッテンダー
NAF-6
アラミド繊維
省力化
コスト縮減</t>
  </si>
  <si>
    <t>張出歩道
拡幅
プレキャスト製品</t>
    <rPh sb="0" eb="2">
      <t>ハリダ</t>
    </rPh>
    <rPh sb="2" eb="4">
      <t>ホド</t>
    </rPh>
    <rPh sb="5" eb="7">
      <t>カクフク</t>
    </rPh>
    <rPh sb="14" eb="16">
      <t>セイヒン</t>
    </rPh>
    <phoneticPr fontId="5"/>
  </si>
  <si>
    <t>トンネル
側溝
プレキャスト製品</t>
    <rPh sb="5" eb="7">
      <t>ソッ</t>
    </rPh>
    <rPh sb="14" eb="16">
      <t>セイヒン</t>
    </rPh>
    <phoneticPr fontId="5"/>
  </si>
  <si>
    <t>床版
スラブ
プレキャスト製品</t>
    <rPh sb="0" eb="2">
      <t>ショウバン</t>
    </rPh>
    <rPh sb="13" eb="15">
      <t>セイヒン</t>
    </rPh>
    <phoneticPr fontId="5"/>
  </si>
  <si>
    <t>高耐久
全天候型
常温合材
穴埋め材</t>
    <rPh sb="0" eb="3">
      <t>コウタイキュウ</t>
    </rPh>
    <rPh sb="4" eb="8">
      <t>ゼンテンコウガタ</t>
    </rPh>
    <rPh sb="9" eb="13">
      <t>ジョウオンゴウザイ</t>
    </rPh>
    <rPh sb="14" eb="16">
      <t>アナウ</t>
    </rPh>
    <rPh sb="17" eb="18">
      <t>ザイ</t>
    </rPh>
    <phoneticPr fontId="5"/>
  </si>
  <si>
    <t>ひび割れ注入
漏水対策
耐久性向上</t>
    <rPh sb="2" eb="3">
      <t>ワ</t>
    </rPh>
    <rPh sb="4" eb="6">
      <t>チュウニュウ</t>
    </rPh>
    <rPh sb="7" eb="9">
      <t>ロウスイ</t>
    </rPh>
    <rPh sb="9" eb="11">
      <t>タイサク</t>
    </rPh>
    <rPh sb="12" eb="15">
      <t>タイキュウセイ</t>
    </rPh>
    <rPh sb="15" eb="17">
      <t>コウジョウ</t>
    </rPh>
    <phoneticPr fontId="5"/>
  </si>
  <si>
    <t>タックコート
乳剤
速乾性</t>
    <rPh sb="7" eb="9">
      <t>ニュウザイ</t>
    </rPh>
    <rPh sb="10" eb="12">
      <t>ソッカン</t>
    </rPh>
    <rPh sb="12" eb="13">
      <t>セイ</t>
    </rPh>
    <phoneticPr fontId="5"/>
  </si>
  <si>
    <t>中温化
橋面用
改質AS
CO2削減</t>
    <rPh sb="4" eb="7">
      <t>キョウメンヨウ</t>
    </rPh>
    <rPh sb="8" eb="10">
      <t>カイシツ</t>
    </rPh>
    <rPh sb="16" eb="18">
      <t>サクゲン</t>
    </rPh>
    <phoneticPr fontId="5"/>
  </si>
  <si>
    <t>PCM薄巻補強　河積阻害</t>
  </si>
  <si>
    <t>長距離搬送　　厚付け断面修復</t>
  </si>
  <si>
    <t>部材耐力の向上
断面修復</t>
    <rPh sb="0" eb="4">
      <t>ブザイタイリョク</t>
    </rPh>
    <rPh sb="5" eb="7">
      <t>コウジョウ</t>
    </rPh>
    <rPh sb="8" eb="12">
      <t>ダンメンシュウフク</t>
    </rPh>
    <phoneticPr fontId="5"/>
  </si>
  <si>
    <t>ひび割れ注入工
ひび割れ注入材
浸透拡散型
亜硝酸リチウム
超微粒子セメント
塩害対策
中性化対策
ASR対策
鉄筋防錆
骨材膨張抑制</t>
    <rPh sb="2" eb="3">
      <t>ワ</t>
    </rPh>
    <rPh sb="4" eb="6">
      <t>チュウニュウ</t>
    </rPh>
    <rPh sb="6" eb="7">
      <t>コウ</t>
    </rPh>
    <rPh sb="10" eb="11">
      <t>ワ</t>
    </rPh>
    <rPh sb="12" eb="15">
      <t>チュウニュウザイ</t>
    </rPh>
    <rPh sb="22" eb="25">
      <t>アショウサン</t>
    </rPh>
    <rPh sb="30" eb="34">
      <t>チョウビリュウシ</t>
    </rPh>
    <rPh sb="39" eb="41">
      <t>エンガイ</t>
    </rPh>
    <rPh sb="41" eb="43">
      <t>タイサク</t>
    </rPh>
    <rPh sb="44" eb="47">
      <t>チュウセイカ</t>
    </rPh>
    <rPh sb="47" eb="49">
      <t>タイサク</t>
    </rPh>
    <rPh sb="53" eb="55">
      <t>タイサク</t>
    </rPh>
    <rPh sb="56" eb="58">
      <t>テッキン</t>
    </rPh>
    <rPh sb="58" eb="60">
      <t>ボウサビ</t>
    </rPh>
    <rPh sb="61" eb="63">
      <t>コツザイ</t>
    </rPh>
    <rPh sb="63" eb="65">
      <t>ボウチョウ</t>
    </rPh>
    <rPh sb="65" eb="67">
      <t>ヨクセイ</t>
    </rPh>
    <phoneticPr fontId="5"/>
  </si>
  <si>
    <t>法面　　　　　　　　　　　　　　　　　　　　　維持管理　　　　　既設モルタル補修　　　　　　　　　　　　　　　　　　　　　　　　長寿命化</t>
  </si>
  <si>
    <t xml:space="preserve">塩害
鉄筋防錆
防錆
断面修復
塩分吸着
耐久性
</t>
  </si>
  <si>
    <t xml:space="preserve">表面保護工法
表面処理工法
表面含浸材
けい酸系表面含浸材
</t>
    <rPh sb="4" eb="6">
      <t>コウホウ</t>
    </rPh>
    <rPh sb="7" eb="9">
      <t>ヒョウメン</t>
    </rPh>
    <rPh sb="9" eb="13">
      <t>ショリコウホウ</t>
    </rPh>
    <rPh sb="22" eb="23">
      <t>サン</t>
    </rPh>
    <rPh sb="23" eb="24">
      <t>ケイ</t>
    </rPh>
    <rPh sb="24" eb="29">
      <t>ヒョウメンガンシンザイ</t>
    </rPh>
    <phoneticPr fontId="5"/>
  </si>
  <si>
    <t>FRP
アンカー
補修
維持管理</t>
  </si>
  <si>
    <t>表面含浸工
表面含浸材
亜硝酸リチウム
シラン・シロキサン系
塩害対策
中性化対策
ASR対策
鉄筋防錆
骨材膨張抑制
劣化因子遮断</t>
    <rPh sb="0" eb="4">
      <t>ヒョウメンガンシン</t>
    </rPh>
    <rPh sb="4" eb="5">
      <t>コウ</t>
    </rPh>
    <rPh sb="6" eb="8">
      <t>ヒョウメン</t>
    </rPh>
    <rPh sb="8" eb="10">
      <t>ガンシン</t>
    </rPh>
    <rPh sb="10" eb="11">
      <t>ザイ</t>
    </rPh>
    <rPh sb="12" eb="15">
      <t>アショウサン</t>
    </rPh>
    <rPh sb="29" eb="30">
      <t>ケイ</t>
    </rPh>
    <rPh sb="31" eb="33">
      <t>エンガイ</t>
    </rPh>
    <rPh sb="33" eb="35">
      <t>タイサク</t>
    </rPh>
    <rPh sb="36" eb="39">
      <t>チュウセイカ</t>
    </rPh>
    <rPh sb="39" eb="41">
      <t>タイサク</t>
    </rPh>
    <rPh sb="45" eb="47">
      <t>タイサク</t>
    </rPh>
    <rPh sb="60" eb="64">
      <t>レッカインシ</t>
    </rPh>
    <rPh sb="64" eb="66">
      <t>シャダン</t>
    </rPh>
    <phoneticPr fontId="5"/>
  </si>
  <si>
    <t>内部圧入工
浸透拡散型
亜硝酸リチウム
塩害対策
中性化対策
ASR対策
鉄筋防錆
骨材膨張抑制</t>
    <rPh sb="0" eb="2">
      <t>ナイブ</t>
    </rPh>
    <rPh sb="2" eb="4">
      <t>アツニュウ</t>
    </rPh>
    <rPh sb="4" eb="5">
      <t>コウ</t>
    </rPh>
    <rPh sb="6" eb="11">
      <t>シントウカクサンガタ</t>
    </rPh>
    <rPh sb="12" eb="15">
      <t>アショウサン</t>
    </rPh>
    <rPh sb="20" eb="22">
      <t>エンガイ</t>
    </rPh>
    <rPh sb="22" eb="24">
      <t>タイサク</t>
    </rPh>
    <rPh sb="25" eb="28">
      <t>チュウセイカ</t>
    </rPh>
    <rPh sb="28" eb="30">
      <t>タイサク</t>
    </rPh>
    <rPh sb="34" eb="36">
      <t>タイサク</t>
    </rPh>
    <phoneticPr fontId="5"/>
  </si>
  <si>
    <t>モルタル吹付法面、補修・補強、繊維補強モルタル、増厚吹付け、せん断ボルト</t>
  </si>
  <si>
    <t>支承防錆</t>
  </si>
  <si>
    <t>ﾎﾟｯﾄﾎｰﾙ　　　　　土砂化　　　　　　　　RC床版再劣化　　　RC床版断面修復たわみ追従性</t>
  </si>
  <si>
    <t>素地調整
一種ケレン
産業廃棄物
脱炭素
塗装塗替
環境負荷低減
予防保全</t>
  </si>
  <si>
    <t>ひび割れ抵抗性
耐流動性
耐感温性
高弾性</t>
  </si>
  <si>
    <t>遮水性
高耐久性
長寿命
アスファルト系
環境配慮</t>
  </si>
  <si>
    <t>塗料
区画線工
ライン材
路面標示材
耐摩耗性
耐久性
交通安全
維持管理
道路</t>
  </si>
  <si>
    <t>暗渠　　　　　　　　　　　　　　　　　　集水　　　　　　　　　　　　　　　　　塩ビ　　　　　　　　　　　　　　　　　排水　　　　　　　　　　　　　　法面　　　　　　　　　　　　　　　グラウンド</t>
    <rPh sb="0" eb="2">
      <t>アンキョ</t>
    </rPh>
    <rPh sb="20" eb="22">
      <t>シュウスイ</t>
    </rPh>
    <rPh sb="39" eb="40">
      <t>エン</t>
    </rPh>
    <rPh sb="58" eb="60">
      <t>ハイスイ</t>
    </rPh>
    <rPh sb="74" eb="76">
      <t>ノリメン</t>
    </rPh>
    <phoneticPr fontId="5"/>
  </si>
  <si>
    <t>樋　　　　　　　　　　　　　　　　　　導水　　　　　　　　　　　　トンネル　　　　　　　　　　　　　　橋梁　　　　　　　　　　　　　二次止水　　　　　　　　　　漏水</t>
    <rPh sb="0" eb="1">
      <t>トイ</t>
    </rPh>
    <rPh sb="19" eb="21">
      <t>ドウスイ</t>
    </rPh>
    <rPh sb="51" eb="53">
      <t>キョウリョウ</t>
    </rPh>
    <rPh sb="66" eb="70">
      <t>2ジシスイ</t>
    </rPh>
    <rPh sb="80" eb="82">
      <t>ロウスイ</t>
    </rPh>
    <phoneticPr fontId="5"/>
  </si>
  <si>
    <t>高耐久
全天候型
水
常温
合材</t>
    <rPh sb="0" eb="3">
      <t>コウタイキュウ</t>
    </rPh>
    <rPh sb="4" eb="7">
      <t>ゼンテンコウ</t>
    </rPh>
    <rPh sb="7" eb="8">
      <t>ガタ</t>
    </rPh>
    <rPh sb="9" eb="10">
      <t>ミズ</t>
    </rPh>
    <rPh sb="11" eb="13">
      <t>ジョウオン</t>
    </rPh>
    <rPh sb="14" eb="16">
      <t>ゴウザイ</t>
    </rPh>
    <phoneticPr fontId="5"/>
  </si>
  <si>
    <t>舗装
長寿命
ひび割れ抑制
オーバーレイ</t>
    <rPh sb="0" eb="2">
      <t>ホソウ</t>
    </rPh>
    <rPh sb="3" eb="6">
      <t>チョウジュミョウ</t>
    </rPh>
    <rPh sb="9" eb="10">
      <t>ワ</t>
    </rPh>
    <rPh sb="11" eb="13">
      <t>ヨクセイ</t>
    </rPh>
    <phoneticPr fontId="5"/>
  </si>
  <si>
    <t>断面修復工
亜硝酸リチウム
塩害対策
中性化対策
鉄筋防錆
はつり深さ低減</t>
    <rPh sb="0" eb="2">
      <t>ダンメン</t>
    </rPh>
    <rPh sb="2" eb="4">
      <t>シュウフク</t>
    </rPh>
    <rPh sb="4" eb="5">
      <t>コウ</t>
    </rPh>
    <rPh sb="6" eb="9">
      <t>アショウサン</t>
    </rPh>
    <rPh sb="14" eb="16">
      <t>エンガイ</t>
    </rPh>
    <rPh sb="16" eb="18">
      <t>タイサク</t>
    </rPh>
    <rPh sb="19" eb="22">
      <t>チュウセイカ</t>
    </rPh>
    <rPh sb="22" eb="24">
      <t>タイサク</t>
    </rPh>
    <rPh sb="33" eb="34">
      <t>フカ</t>
    </rPh>
    <rPh sb="35" eb="37">
      <t>テイゲン</t>
    </rPh>
    <phoneticPr fontId="5"/>
  </si>
  <si>
    <t>トーコンプラス
老朽化モルタル
リニューアル</t>
    <rPh sb="8" eb="11">
      <t>ロウキュウカ</t>
    </rPh>
    <phoneticPr fontId="5"/>
  </si>
  <si>
    <t>成型目地材
L型
止水材</t>
    <rPh sb="0" eb="5">
      <t>セイケイメジザイ</t>
    </rPh>
    <rPh sb="7" eb="8">
      <t>ガタ</t>
    </rPh>
    <rPh sb="9" eb="12">
      <t>シスイザイ</t>
    </rPh>
    <phoneticPr fontId="5"/>
  </si>
  <si>
    <t>ジョイント、伸縮装置、ﾊﾏﾊｲｳｪｲｼﾞｮｲﾝﾄ、YHT、YFS、横浜、ハマゴム</t>
  </si>
  <si>
    <t>鉄筋防食・犠牲陽極・流電陽極・亜鉛防食・マクロセル腐食対策・再劣化対策</t>
    <rPh sb="0" eb="4">
      <t>テッキンボウショク</t>
    </rPh>
    <rPh sb="5" eb="9">
      <t>ギセイヨウキョク</t>
    </rPh>
    <rPh sb="10" eb="12">
      <t>リュウデン</t>
    </rPh>
    <rPh sb="12" eb="14">
      <t>ヨウキョク</t>
    </rPh>
    <rPh sb="15" eb="17">
      <t>アエン</t>
    </rPh>
    <rPh sb="17" eb="19">
      <t>ボウショク</t>
    </rPh>
    <rPh sb="25" eb="27">
      <t>フショク</t>
    </rPh>
    <rPh sb="27" eb="29">
      <t>タイサク</t>
    </rPh>
    <rPh sb="30" eb="33">
      <t>サイレッカ</t>
    </rPh>
    <rPh sb="33" eb="35">
      <t>タイサク</t>
    </rPh>
    <phoneticPr fontId="5"/>
  </si>
  <si>
    <t xml:space="preserve">ザルコン
透水性コンクリート吹付工
透水性
</t>
    <rPh sb="5" eb="8">
      <t>トウスイセイ</t>
    </rPh>
    <rPh sb="14" eb="16">
      <t>フキツケ</t>
    </rPh>
    <rPh sb="16" eb="17">
      <t>コウ</t>
    </rPh>
    <rPh sb="18" eb="21">
      <t>トウスイセイ</t>
    </rPh>
    <phoneticPr fontId="5"/>
  </si>
  <si>
    <t>地盤沈下抑制
公共事業損失
リサイクル
SDGｓ
リスク排除
土留杭</t>
  </si>
  <si>
    <t>急傾斜
防護柵</t>
  </si>
  <si>
    <t>小規模渓流,無流水渓流,土石流,砂防,透過型堰堤,土石流対策工法,アーバンガード</t>
    <rPh sb="0" eb="3">
      <t>ショウキボ</t>
    </rPh>
    <rPh sb="3" eb="5">
      <t>ケイリュウ</t>
    </rPh>
    <rPh sb="6" eb="9">
      <t>ムリュウスイ</t>
    </rPh>
    <rPh sb="9" eb="11">
      <t>ケイリュウ</t>
    </rPh>
    <rPh sb="12" eb="15">
      <t>ドセキリュウ</t>
    </rPh>
    <rPh sb="16" eb="18">
      <t>サボウ</t>
    </rPh>
    <rPh sb="19" eb="22">
      <t>トウカガタ</t>
    </rPh>
    <rPh sb="22" eb="24">
      <t>エンテイ</t>
    </rPh>
    <rPh sb="25" eb="28">
      <t>ドセキリュウ</t>
    </rPh>
    <rPh sb="28" eb="30">
      <t>タイサク</t>
    </rPh>
    <rPh sb="30" eb="32">
      <t>コウホウ</t>
    </rPh>
    <phoneticPr fontId="5"/>
  </si>
  <si>
    <t>崩壊土砂対策,土砂対策工,落石対策工,レッドゾーン,急傾斜地崩壊対策,スロープガードフェンス</t>
    <rPh sb="0" eb="4">
      <t>ホウカイドシャ</t>
    </rPh>
    <rPh sb="4" eb="6">
      <t>タイサク</t>
    </rPh>
    <rPh sb="7" eb="9">
      <t>ドシャ</t>
    </rPh>
    <rPh sb="9" eb="12">
      <t>タイサクコウ</t>
    </rPh>
    <rPh sb="13" eb="15">
      <t>ラクセキ</t>
    </rPh>
    <rPh sb="15" eb="18">
      <t>タイサクコウ</t>
    </rPh>
    <rPh sb="26" eb="30">
      <t>キュウケイシャチ</t>
    </rPh>
    <rPh sb="30" eb="34">
      <t>ホウカイタイサク</t>
    </rPh>
    <phoneticPr fontId="5"/>
  </si>
  <si>
    <t>剥落防止</t>
    <rPh sb="0" eb="2">
      <t>ハクラク</t>
    </rPh>
    <rPh sb="2" eb="4">
      <t>ボウシ</t>
    </rPh>
    <phoneticPr fontId="5"/>
  </si>
  <si>
    <t>鋼管杭の新しい無機系被膜防食工法</t>
  </si>
  <si>
    <t>防食被覆、耐薬品性、工期短縮、環境対応、湿潤下地適応</t>
  </si>
  <si>
    <t>法面掘削
高所掘削機
無人運転
転落防止装置
工期短縮
コスト縮減</t>
  </si>
  <si>
    <t>補強土工
鉄筋挿入
ロックボルト
非破壊
根入れ
出来形</t>
    <rPh sb="0" eb="4">
      <t>ホキョウドコウ</t>
    </rPh>
    <rPh sb="5" eb="9">
      <t>テッキンソウニュウ</t>
    </rPh>
    <rPh sb="17" eb="20">
      <t>ヒハカイ</t>
    </rPh>
    <rPh sb="21" eb="23">
      <t>ネイ</t>
    </rPh>
    <rPh sb="25" eb="28">
      <t>デキガタ</t>
    </rPh>
    <phoneticPr fontId="5"/>
  </si>
  <si>
    <t>無足場　ロックボルト　鉄筋挿入工　単管　自穿孔　二重管　高所　無伐採</t>
  </si>
  <si>
    <t xml:space="preserve">断面修復
ポリマーセメントモルタル
乾式吹付
低収縮
厚付け
長距離圧送
塩害対策
中性化
</t>
    <rPh sb="39" eb="41">
      <t>タイサク</t>
    </rPh>
    <phoneticPr fontId="5"/>
  </si>
  <si>
    <t>ガードレイン
浸食防止シート
浸食防止植生シート
前田工繊</t>
  </si>
  <si>
    <t>サイドブロック</t>
  </si>
  <si>
    <t>過積載対策
ダンプトラック
積載オーバー
法令順守
自重計
重量計
土砂運搬
産業廃棄物運搬</t>
  </si>
  <si>
    <t>法面、災害、植生、省力、維持</t>
    <rPh sb="0" eb="2">
      <t>ノリメン</t>
    </rPh>
    <rPh sb="3" eb="5">
      <t>サイガイ</t>
    </rPh>
    <phoneticPr fontId="5"/>
  </si>
  <si>
    <t>ICT
スタビ
路上路盤再生工</t>
    <rPh sb="8" eb="14">
      <t>ロジョウロバンサイセイ</t>
    </rPh>
    <rPh sb="14" eb="15">
      <t>コウ</t>
    </rPh>
    <phoneticPr fontId="5"/>
  </si>
  <si>
    <t xml:space="preserve">床版上面用断面修復材
超速硬
早期解放
高疲労耐久性
</t>
  </si>
  <si>
    <t>除草費用ゼロ</t>
    <rPh sb="0" eb="4">
      <t>ジョソウヒヨウ</t>
    </rPh>
    <phoneticPr fontId="5"/>
  </si>
  <si>
    <t>雑草の成長を止める</t>
    <rPh sb="0" eb="2">
      <t>ザッソウ</t>
    </rPh>
    <rPh sb="3" eb="5">
      <t>セイチョウ</t>
    </rPh>
    <rPh sb="6" eb="7">
      <t>ト</t>
    </rPh>
    <phoneticPr fontId="5"/>
  </si>
  <si>
    <t>小径孔
展開画像</t>
  </si>
  <si>
    <t>ドローン
写真解析　SFM
構造物点検
橋梁点検
ひび割れ
ひび割れ検出、0.2mm
コンクリート、床版
メタル</t>
  </si>
  <si>
    <t>床版非破壊調査
電磁波
床版調査</t>
    <rPh sb="0" eb="2">
      <t>ショウバン</t>
    </rPh>
    <rPh sb="2" eb="7">
      <t>ヒハカイチョウサ</t>
    </rPh>
    <rPh sb="8" eb="11">
      <t>デンジハ</t>
    </rPh>
    <rPh sb="12" eb="16">
      <t>ショウバンチョウサ</t>
    </rPh>
    <phoneticPr fontId="5"/>
  </si>
  <si>
    <t>表層土砂1.0ｍ以下　表層崩壊　侵食防止　土砂流出抑制　人力施工　軽量部材　プラントヤード不要　工期短縮　高所作業可能　景観配慮　モルタル、コンクリート吹付不要</t>
    <rPh sb="0" eb="2">
      <t>ヒョウソウ</t>
    </rPh>
    <rPh sb="2" eb="4">
      <t>ドシャ</t>
    </rPh>
    <rPh sb="8" eb="10">
      <t>イカ</t>
    </rPh>
    <rPh sb="11" eb="13">
      <t>ヒョウソウ</t>
    </rPh>
    <rPh sb="13" eb="15">
      <t>ホウカイ</t>
    </rPh>
    <rPh sb="16" eb="18">
      <t>シンショク</t>
    </rPh>
    <rPh sb="18" eb="20">
      <t>ボウシ</t>
    </rPh>
    <rPh sb="21" eb="23">
      <t>ドシャ</t>
    </rPh>
    <rPh sb="23" eb="25">
      <t>リュウシュツ</t>
    </rPh>
    <rPh sb="25" eb="27">
      <t>ヨクセイ</t>
    </rPh>
    <rPh sb="28" eb="30">
      <t>ジンリキ</t>
    </rPh>
    <rPh sb="30" eb="32">
      <t>セコウ</t>
    </rPh>
    <rPh sb="33" eb="35">
      <t>ケイリョウ</t>
    </rPh>
    <rPh sb="35" eb="37">
      <t>ブザイ</t>
    </rPh>
    <rPh sb="45" eb="47">
      <t>フヨウ</t>
    </rPh>
    <rPh sb="48" eb="50">
      <t>コウキ</t>
    </rPh>
    <rPh sb="50" eb="52">
      <t>タンシュク</t>
    </rPh>
    <rPh sb="53" eb="55">
      <t>コウショ</t>
    </rPh>
    <rPh sb="55" eb="57">
      <t>サギョウ</t>
    </rPh>
    <rPh sb="57" eb="59">
      <t>カノウ</t>
    </rPh>
    <rPh sb="60" eb="62">
      <t>ケイカン</t>
    </rPh>
    <rPh sb="62" eb="64">
      <t>ハイリョ</t>
    </rPh>
    <rPh sb="76" eb="78">
      <t>フキツケ</t>
    </rPh>
    <rPh sb="78" eb="80">
      <t>フヨウ</t>
    </rPh>
    <phoneticPr fontId="5"/>
  </si>
  <si>
    <t xml:space="preserve">斜面
法面
抑制工
浸食
</t>
  </si>
  <si>
    <t>法面補強
鉄筋挿入工
受圧板
緑化
追加補強</t>
    <rPh sb="0" eb="4">
      <t>ノリメンホキョウ</t>
    </rPh>
    <rPh sb="5" eb="10">
      <t>テッキンソウニュウコウ</t>
    </rPh>
    <rPh sb="11" eb="14">
      <t>ジュアツバン</t>
    </rPh>
    <rPh sb="15" eb="17">
      <t>リョッカ</t>
    </rPh>
    <rPh sb="18" eb="22">
      <t>ツイカホキョウ</t>
    </rPh>
    <phoneticPr fontId="5"/>
  </si>
  <si>
    <t>斜面　急傾斜　法面　　　土砂　崩壊対策　地山　景観　補強土　抑止工　自然斜面　公園　樹木</t>
  </si>
  <si>
    <t>緑化基礎工　　　モルタル袋　　　　　票流水・流下水の緩和　　</t>
  </si>
  <si>
    <t>法面、侵食防止、植生、省力</t>
    <rPh sb="0" eb="2">
      <t>ノリメン</t>
    </rPh>
    <rPh sb="3" eb="7">
      <t>シンショクボウシ</t>
    </rPh>
    <rPh sb="11" eb="13">
      <t>ショウリョク</t>
    </rPh>
    <phoneticPr fontId="5"/>
  </si>
  <si>
    <t>獣害対策　　　　　　　　　　　　鹿　　　　　　　　　　　　　　　　鹿の食害・踏み荒らし　　　　　　　　　　　　　格子型結束金網　　　　　　　　　ハイトキーパー　　　　　スカイクロスネット</t>
  </si>
  <si>
    <t>擁壁
プレキャスト
2次製品
省力化
排水性
生コン不要</t>
  </si>
  <si>
    <t>崩壊土砂対策，落石兼用，杭式防護柵，ジョイント支柱，実証実験による性能照査，優れた施工性</t>
  </si>
  <si>
    <t xml:space="preserve">杭基礎
鋼管杭
回転杭
中間層止め
引抜支持力
残土なし
狭小
低空頭
低騒音
低振動
地下水
工期短縮
コスト削減
省人化
省力化
産廃なし
溶接継手
機械式継手
ＳＤＧｓ
</t>
  </si>
  <si>
    <t xml:space="preserve">杭基礎
鋼管杭
回転杭
中間層止め
引抜支持力
残土なし
狭小
低空頭
低騒音
低振動
地下水
工期短縮
コスト削減
省人化
省力化
産廃なし
基礎コンクリート不要
柱杭一体構造
ボルト接合
溶接継手
ＳＤＧｓ
</t>
  </si>
  <si>
    <t>高所無人掘削
高所掘削
機械施工
安全な掘削
無人化施工
除根
斜面掘削
斜面整形</t>
    <rPh sb="0" eb="6">
      <t>コウショムジンクッサク</t>
    </rPh>
    <rPh sb="7" eb="11">
      <t>コウショクッサク</t>
    </rPh>
    <rPh sb="12" eb="16">
      <t>キカイセコウ</t>
    </rPh>
    <rPh sb="17" eb="19">
      <t>アンゼン</t>
    </rPh>
    <rPh sb="20" eb="22">
      <t>クッサク</t>
    </rPh>
    <rPh sb="23" eb="28">
      <t>ムジンカセコウ</t>
    </rPh>
    <rPh sb="29" eb="31">
      <t>ジョコン</t>
    </rPh>
    <rPh sb="32" eb="36">
      <t>シャメンクッサク</t>
    </rPh>
    <rPh sb="37" eb="41">
      <t>シャメンセイケイ</t>
    </rPh>
    <phoneticPr fontId="5"/>
  </si>
  <si>
    <t>かご、ふとんかご、かごマット、じゃかご、法面保護工、法尻工、土留め工、ドレーン工</t>
    <rPh sb="20" eb="22">
      <t>ノリメン</t>
    </rPh>
    <rPh sb="21" eb="25">
      <t>メンホゴコウ</t>
    </rPh>
    <rPh sb="26" eb="28">
      <t>ノリジリ</t>
    </rPh>
    <rPh sb="28" eb="29">
      <t>コウ</t>
    </rPh>
    <rPh sb="30" eb="32">
      <t>ドド</t>
    </rPh>
    <rPh sb="33" eb="34">
      <t>コウ</t>
    </rPh>
    <rPh sb="39" eb="40">
      <t>コウ</t>
    </rPh>
    <phoneticPr fontId="5"/>
  </si>
  <si>
    <t>かご、ふとんかご、かごマット、じゃかご、護岸工、根固め工、法面保護工、法尻工、土留め工、ドレーン工</t>
    <rPh sb="20" eb="23">
      <t>ゴガンコウ</t>
    </rPh>
    <rPh sb="24" eb="26">
      <t>ネガタ</t>
    </rPh>
    <rPh sb="27" eb="28">
      <t>コウ</t>
    </rPh>
    <rPh sb="29" eb="31">
      <t>ノリメン</t>
    </rPh>
    <rPh sb="30" eb="34">
      <t>メンホゴコウ</t>
    </rPh>
    <rPh sb="35" eb="37">
      <t>ノリジリ</t>
    </rPh>
    <rPh sb="37" eb="38">
      <t>コウ</t>
    </rPh>
    <rPh sb="39" eb="41">
      <t>ドド</t>
    </rPh>
    <rPh sb="42" eb="43">
      <t>コウ</t>
    </rPh>
    <rPh sb="48" eb="49">
      <t>コウ</t>
    </rPh>
    <phoneticPr fontId="5"/>
  </si>
  <si>
    <t>かご、ふとんかご、かごマット、じゃかご、砕石、法面保護工、法尻工、土留め工、ドレーン工</t>
    <rPh sb="20" eb="22">
      <t>サイセキ</t>
    </rPh>
    <rPh sb="23" eb="25">
      <t>ノリメン</t>
    </rPh>
    <rPh sb="24" eb="28">
      <t>メンホゴコウ</t>
    </rPh>
    <rPh sb="29" eb="31">
      <t>ノリジリ</t>
    </rPh>
    <rPh sb="31" eb="32">
      <t>コウ</t>
    </rPh>
    <rPh sb="33" eb="35">
      <t>ドド</t>
    </rPh>
    <rPh sb="36" eb="37">
      <t>コウ</t>
    </rPh>
    <rPh sb="42" eb="43">
      <t>コウ</t>
    </rPh>
    <phoneticPr fontId="5"/>
  </si>
  <si>
    <t>埋設型枠
省力化・省人化
工期短縮
品質の向上</t>
    <rPh sb="0" eb="2">
      <t>マイセツ</t>
    </rPh>
    <rPh sb="2" eb="4">
      <t>カタワク</t>
    </rPh>
    <rPh sb="5" eb="8">
      <t>ショウリョクカ</t>
    </rPh>
    <rPh sb="9" eb="12">
      <t>ショウジンカ</t>
    </rPh>
    <rPh sb="13" eb="15">
      <t>コウキ</t>
    </rPh>
    <rPh sb="15" eb="17">
      <t>タンシュク</t>
    </rPh>
    <rPh sb="18" eb="20">
      <t>ヒンシツ</t>
    </rPh>
    <rPh sb="21" eb="23">
      <t>コウジョウ</t>
    </rPh>
    <phoneticPr fontId="5"/>
  </si>
  <si>
    <t>システム吊足場 / 吊足場 / フロア / 橋梁 / 橋脚 / 先行床</t>
  </si>
  <si>
    <t>ステム構台 / 重機 / 構台 / 法面 / 大口径ボーリング / グラウンドアンカー</t>
  </si>
  <si>
    <t xml:space="preserve">ライナープレート
短縮
急速
</t>
  </si>
  <si>
    <t>コルゲート
兼用
短縮</t>
  </si>
  <si>
    <t>大型植生土のう　災害復旧　　　　景観配慮　　　　　　　　簡単施工</t>
  </si>
  <si>
    <t xml:space="preserve">常温合材
補修材
全天候型
道路
仮復旧
舗装
高耐久性
駐車場
アスファルト
ポットホール
</t>
  </si>
  <si>
    <t>斜面
法面
地すべり
傾斜
伸縮
ひび割れ
施工管理
点検
維持管理</t>
    <rPh sb="0" eb="2">
      <t>シャメン</t>
    </rPh>
    <rPh sb="3" eb="5">
      <t>ノリメン</t>
    </rPh>
    <rPh sb="6" eb="7">
      <t>ジ</t>
    </rPh>
    <rPh sb="11" eb="13">
      <t>ケイシャ</t>
    </rPh>
    <rPh sb="14" eb="16">
      <t>シンシュク</t>
    </rPh>
    <rPh sb="19" eb="20">
      <t>ワ</t>
    </rPh>
    <rPh sb="22" eb="24">
      <t>セコウ</t>
    </rPh>
    <rPh sb="24" eb="26">
      <t>カンリ</t>
    </rPh>
    <rPh sb="27" eb="29">
      <t>テンケン</t>
    </rPh>
    <phoneticPr fontId="5"/>
  </si>
  <si>
    <t>光ファイバー
歪み</t>
  </si>
  <si>
    <t xml:space="preserve">地山補強土工
鉄筋挿入工
表層崩壊
緑化
景観保全
逆巻き施工
</t>
  </si>
  <si>
    <t xml:space="preserve">斜面
法面
景観
自然
ロックボルト
ﾚｯﾄﾞｿﾞｰﾝ
</t>
  </si>
  <si>
    <t>法面
老朽化モルタル
維持管理
コスト縮減
施工性の向上
環境</t>
    <rPh sb="3" eb="6">
      <t>ロウキュウカ</t>
    </rPh>
    <rPh sb="22" eb="24">
      <t>セコウ</t>
    </rPh>
    <rPh sb="29" eb="31">
      <t>カンキョウ</t>
    </rPh>
    <phoneticPr fontId="5"/>
  </si>
  <si>
    <t xml:space="preserve">簡単施工
工期短縮
コンクリート
災害復旧
法面保護
水路工
大型土のう被覆
</t>
  </si>
  <si>
    <t xml:space="preserve">自然侵入促進
侵食防止
法面保護
在来種
植生マット
植生シート
</t>
    <rPh sb="0" eb="4">
      <t>シゼンシンニュウ</t>
    </rPh>
    <rPh sb="4" eb="6">
      <t>ソクシン</t>
    </rPh>
    <rPh sb="7" eb="9">
      <t>シンショク</t>
    </rPh>
    <rPh sb="9" eb="11">
      <t>ボウシ</t>
    </rPh>
    <rPh sb="12" eb="13">
      <t>ホウ</t>
    </rPh>
    <rPh sb="13" eb="16">
      <t>メンホゴ</t>
    </rPh>
    <rPh sb="17" eb="20">
      <t>ザイライシュ</t>
    </rPh>
    <rPh sb="21" eb="23">
      <t>ショクセイ</t>
    </rPh>
    <rPh sb="27" eb="29">
      <t>ショクセイ</t>
    </rPh>
    <phoneticPr fontId="6"/>
  </si>
  <si>
    <t xml:space="preserve">侵食防止
法面保護
仮設
濁水防止
植生マット
植生シート
</t>
    <rPh sb="0" eb="4">
      <t>シンショクボウシ</t>
    </rPh>
    <rPh sb="5" eb="7">
      <t>ホウメン</t>
    </rPh>
    <rPh sb="7" eb="9">
      <t>ホゴ</t>
    </rPh>
    <rPh sb="10" eb="12">
      <t>カセツ</t>
    </rPh>
    <rPh sb="13" eb="15">
      <t>ダクスイ</t>
    </rPh>
    <rPh sb="15" eb="17">
      <t>ボウシ</t>
    </rPh>
    <phoneticPr fontId="6"/>
  </si>
  <si>
    <t>仮設防護柵
落石対策
騒音・振動低減
環境負荷低減</t>
  </si>
  <si>
    <t>熱中症対策
送気マスク
エアーライン
ブラスト
防護係数
呼吸用保護具
フード型防護服</t>
  </si>
  <si>
    <t>浮き足場
浮桟橋
浮消波
作業台船
水上ステージ
水上遊歩道
連結自在</t>
    <rPh sb="0" eb="1">
      <t>ウ</t>
    </rPh>
    <rPh sb="2" eb="4">
      <t>アシバ</t>
    </rPh>
    <rPh sb="5" eb="8">
      <t>ウキサンバシ</t>
    </rPh>
    <rPh sb="9" eb="12">
      <t>ウキショウハ</t>
    </rPh>
    <rPh sb="13" eb="15">
      <t>サギョウ</t>
    </rPh>
    <rPh sb="15" eb="17">
      <t>ダイセン</t>
    </rPh>
    <rPh sb="18" eb="20">
      <t>スイジョウ</t>
    </rPh>
    <rPh sb="25" eb="27">
      <t>スイジョウ</t>
    </rPh>
    <rPh sb="27" eb="30">
      <t>ユウホドウ</t>
    </rPh>
    <phoneticPr fontId="5"/>
  </si>
  <si>
    <t xml:space="preserve">ＡＵＶ
自律型無人探査機
水中三次元地形
水中音響画像
水中三次元水質
流向・流速
</t>
    <rPh sb="4" eb="6">
      <t>ジリツ</t>
    </rPh>
    <rPh sb="6" eb="7">
      <t>カタ</t>
    </rPh>
    <rPh sb="7" eb="9">
      <t>ムジン</t>
    </rPh>
    <rPh sb="9" eb="12">
      <t>タンサキ</t>
    </rPh>
    <rPh sb="13" eb="15">
      <t>スイチュウ</t>
    </rPh>
    <rPh sb="15" eb="18">
      <t>サンジゲン</t>
    </rPh>
    <rPh sb="18" eb="20">
      <t>チケイ</t>
    </rPh>
    <rPh sb="21" eb="23">
      <t>スイチュウ</t>
    </rPh>
    <rPh sb="23" eb="25">
      <t>オンキョウ</t>
    </rPh>
    <rPh sb="25" eb="27">
      <t>ガゾウ</t>
    </rPh>
    <rPh sb="28" eb="30">
      <t>スイチュウ</t>
    </rPh>
    <rPh sb="30" eb="33">
      <t>サンジゲン</t>
    </rPh>
    <rPh sb="33" eb="35">
      <t>スイシツ</t>
    </rPh>
    <rPh sb="36" eb="38">
      <t>リュウコウ</t>
    </rPh>
    <rPh sb="39" eb="41">
      <t>リュウソク</t>
    </rPh>
    <phoneticPr fontId="5"/>
  </si>
  <si>
    <t>ニュージャストショット
岩盤接着工
根固め工</t>
    <rPh sb="12" eb="14">
      <t>ガンバン</t>
    </rPh>
    <rPh sb="14" eb="16">
      <t>セッチャク</t>
    </rPh>
    <rPh sb="16" eb="17">
      <t>コウ</t>
    </rPh>
    <rPh sb="18" eb="20">
      <t>ネガタ</t>
    </rPh>
    <rPh sb="21" eb="22">
      <t>コウ</t>
    </rPh>
    <phoneticPr fontId="5"/>
  </si>
  <si>
    <t>素地調整　　　　　　　　ブラスト　　　　　　　　　塗装　　　　　　　　　　　循環　　　　　　　　　　　再利用　　　　　　　　　鋼橋　　　　　　　　　　　橋梁　　　　　　　　　　　産業廃棄物　　　　　　　マルチメディア</t>
  </si>
  <si>
    <t>三次元データ
三次元地形モデル
点群データ
高精度三次元測量
レーザー計測
無人航空機
（UAV、ドローン）
UAVレーザ測量</t>
    <rPh sb="38" eb="43">
      <t>ムジンコウクウキ</t>
    </rPh>
    <rPh sb="61" eb="63">
      <t>ソクリョウ</t>
    </rPh>
    <phoneticPr fontId="5"/>
  </si>
  <si>
    <t>鋼構造物
塗装
防錆
腐食
補修
維持管理
予防保全</t>
    <rPh sb="0" eb="4">
      <t>コウコウゾウブツ</t>
    </rPh>
    <rPh sb="5" eb="7">
      <t>トソウ</t>
    </rPh>
    <rPh sb="8" eb="10">
      <t>ボウセイ</t>
    </rPh>
    <rPh sb="11" eb="13">
      <t>フショク</t>
    </rPh>
    <rPh sb="14" eb="16">
      <t>ホシュウ</t>
    </rPh>
    <rPh sb="17" eb="19">
      <t>イジ</t>
    </rPh>
    <rPh sb="19" eb="21">
      <t>カンリ</t>
    </rPh>
    <rPh sb="22" eb="26">
      <t>ヨボウホゼン</t>
    </rPh>
    <phoneticPr fontId="5"/>
  </si>
  <si>
    <r>
      <t>ロックボルト
鉄筋挿入
受圧板
防錆
逆巻施工
全面緑化
CO</t>
    </r>
    <r>
      <rPr>
        <vertAlign val="subscript"/>
        <sz val="16"/>
        <rFont val="HGPｺﾞｼｯｸM"/>
        <family val="3"/>
        <charset val="128"/>
      </rPr>
      <t>2</t>
    </r>
    <r>
      <rPr>
        <sz val="16"/>
        <rFont val="HGPｺﾞｼｯｸM"/>
        <family val="3"/>
        <charset val="128"/>
      </rPr>
      <t>削減</t>
    </r>
    <rPh sb="12" eb="15">
      <t>ジュアツバン</t>
    </rPh>
    <rPh sb="19" eb="21">
      <t>サカマキ</t>
    </rPh>
    <rPh sb="21" eb="23">
      <t>セコウ</t>
    </rPh>
    <rPh sb="24" eb="28">
      <t>ゼンメンリョッカ</t>
    </rPh>
    <rPh sb="32" eb="34">
      <t>サクゲン</t>
    </rPh>
    <phoneticPr fontId="5"/>
  </si>
  <si>
    <t>ロックボルト
鉄筋挿入
防錆
長寿命
耐久性
省力化</t>
    <rPh sb="7" eb="11">
      <t>テッキンソウニュウ</t>
    </rPh>
    <rPh sb="12" eb="14">
      <t>ボウセイ</t>
    </rPh>
    <rPh sb="19" eb="22">
      <t>タイキュウセイ</t>
    </rPh>
    <rPh sb="23" eb="26">
      <t>ショウリョクカ</t>
    </rPh>
    <phoneticPr fontId="5"/>
  </si>
  <si>
    <t>省力化
アローバリケード</t>
  </si>
  <si>
    <t>電気
直流
地絡
探査
漏電</t>
    <rPh sb="0" eb="2">
      <t>デンキ</t>
    </rPh>
    <rPh sb="3" eb="5">
      <t>チョクリュウ</t>
    </rPh>
    <rPh sb="6" eb="8">
      <t>チラク</t>
    </rPh>
    <rPh sb="9" eb="11">
      <t>タンサ</t>
    </rPh>
    <rPh sb="12" eb="14">
      <t>ロウデン</t>
    </rPh>
    <phoneticPr fontId="5"/>
  </si>
  <si>
    <t>砕石　　　　　　　　　　　　　　　　　　　　バラス　　　　　　　　　　　　　　　　　　　　　　　　舗装　　　　　　　　　　　　　　　　　　防草対策　　　　　　　　　　　　　　　　　　　　駐車場　　　　　　　　　　　　　　　　　　　農道　　　　　　　　　　　　　　　　　　　　　　　　林道　　　　　　　　　　　　　　　　　　　　　　　　　安価　　　　　　　　　　　　　　　　　　　　　　　　　　　　　　　　　　　　　　</t>
  </si>
  <si>
    <t xml:space="preserve">PC鋼材
緊張力
</t>
  </si>
  <si>
    <t>AI
画像認識
カメラ
砂防堰堤
土砂
省人化</t>
    <rPh sb="3" eb="7">
      <t>ガゾウニンシキ</t>
    </rPh>
    <rPh sb="12" eb="16">
      <t>サボウエンテイ</t>
    </rPh>
    <rPh sb="17" eb="19">
      <t>ドシャ</t>
    </rPh>
    <rPh sb="20" eb="23">
      <t>ショウジンカ</t>
    </rPh>
    <phoneticPr fontId="5"/>
  </si>
  <si>
    <t>カメラ</t>
  </si>
  <si>
    <t>加速度センサー
張力
高次振動法
斜材ケーブル
固有振動数</t>
  </si>
  <si>
    <t>加速度センサー
傾斜
カメラ</t>
  </si>
  <si>
    <t>加速度センサー
固有振動数</t>
  </si>
  <si>
    <t>中温化
改質Ⅱ型
CO2削減</t>
    <rPh sb="0" eb="3">
      <t>チュウオンカ</t>
    </rPh>
    <rPh sb="4" eb="8">
      <t>カイシツニガタ</t>
    </rPh>
    <rPh sb="12" eb="14">
      <t>サクゲン</t>
    </rPh>
    <phoneticPr fontId="5"/>
  </si>
  <si>
    <t xml:space="preserve">中温化
フォームド
温度
CO2
環境
低炭素
熱中症
合材
</t>
    <rPh sb="0" eb="3">
      <t>チュウオンカ</t>
    </rPh>
    <rPh sb="10" eb="12">
      <t>オンド</t>
    </rPh>
    <rPh sb="17" eb="19">
      <t>カンキョウ</t>
    </rPh>
    <rPh sb="20" eb="21">
      <t>テイ</t>
    </rPh>
    <rPh sb="21" eb="23">
      <t>タンソ</t>
    </rPh>
    <rPh sb="24" eb="26">
      <t>ネッチュウ</t>
    </rPh>
    <rPh sb="26" eb="27">
      <t>ショウ</t>
    </rPh>
    <rPh sb="28" eb="30">
      <t>ゴウザイ</t>
    </rPh>
    <phoneticPr fontId="5"/>
  </si>
  <si>
    <t xml:space="preserve">PC構造物
応力
</t>
  </si>
  <si>
    <t>ひび割れ
わだち掘れ
IRI
点検・診断</t>
  </si>
  <si>
    <t>トンネル
AI
画像診断
走行型
省人化</t>
    <rPh sb="8" eb="10">
      <t>ガゾウ</t>
    </rPh>
    <rPh sb="10" eb="12">
      <t>シンダン</t>
    </rPh>
    <rPh sb="13" eb="15">
      <t>ソウコウ</t>
    </rPh>
    <rPh sb="15" eb="16">
      <t>カタ</t>
    </rPh>
    <rPh sb="17" eb="20">
      <t>ショウジンカ</t>
    </rPh>
    <phoneticPr fontId="5"/>
  </si>
  <si>
    <t>計測</t>
  </si>
  <si>
    <t>橋梁点検
AI橋梁診断</t>
    <rPh sb="0" eb="2">
      <t>キョウリョウ</t>
    </rPh>
    <rPh sb="2" eb="4">
      <t>テンケン</t>
    </rPh>
    <rPh sb="7" eb="9">
      <t>キョウリョウ</t>
    </rPh>
    <rPh sb="9" eb="11">
      <t>シンダン</t>
    </rPh>
    <phoneticPr fontId="5"/>
  </si>
  <si>
    <t>ひび割れ
点検
橋梁
トンネル
ダム
コンクリート</t>
    <rPh sb="5" eb="7">
      <t>テンケン</t>
    </rPh>
    <rPh sb="8" eb="10">
      <t>キョウリョウ</t>
    </rPh>
    <phoneticPr fontId="5"/>
  </si>
  <si>
    <t>岩盤崩落モニタリング、
落石振動監視、
土構造物の損傷ヘルスモニタリング</t>
  </si>
  <si>
    <t>中温化
温度低減
熱中症対策
施工性改善
CO2削減
環境配慮</t>
    <rPh sb="0" eb="3">
      <t>チュウオンカ</t>
    </rPh>
    <rPh sb="4" eb="6">
      <t>オンド</t>
    </rPh>
    <rPh sb="6" eb="8">
      <t>テイゲン</t>
    </rPh>
    <rPh sb="9" eb="12">
      <t>ネッチュウショウ</t>
    </rPh>
    <rPh sb="12" eb="14">
      <t>タイサク</t>
    </rPh>
    <rPh sb="15" eb="18">
      <t>セコウセイ</t>
    </rPh>
    <rPh sb="18" eb="20">
      <t>カイゼン</t>
    </rPh>
    <rPh sb="24" eb="26">
      <t>サクゲン</t>
    </rPh>
    <rPh sb="27" eb="29">
      <t>カンキョウ</t>
    </rPh>
    <rPh sb="29" eb="31">
      <t>ハイリョ</t>
    </rPh>
    <phoneticPr fontId="5"/>
  </si>
  <si>
    <t>アスファルト
CO2削減
バイオ
付着防止</t>
  </si>
  <si>
    <t>ﾍﾟｯﾄﾎﾞﾄﾙ再利用
環境配慮
リサイクル
高耐久</t>
    <rPh sb="8" eb="11">
      <t>サイリヨウ</t>
    </rPh>
    <rPh sb="12" eb="16">
      <t>カンキョウハイリョ</t>
    </rPh>
    <rPh sb="23" eb="24">
      <t>コウ</t>
    </rPh>
    <rPh sb="24" eb="26">
      <t>タイキュウ</t>
    </rPh>
    <phoneticPr fontId="5"/>
  </si>
  <si>
    <t>コンクリート、モルタル、法面、補強、リサイクル</t>
    <rPh sb="12" eb="14">
      <t>ノリメン</t>
    </rPh>
    <rPh sb="15" eb="17">
      <t>ホキョウ</t>
    </rPh>
    <phoneticPr fontId="5"/>
  </si>
  <si>
    <t>溶融スラグ
細骨材
路床材
埋戻し材
リサイクル
循環型社会</t>
  </si>
  <si>
    <t>点検、トンネル、画像、AI、レーザ、3D、ひび割れ</t>
  </si>
  <si>
    <t>深浅測量
水深測量
マルチビーム測深
三次元データ
三次元地形モデル
点群データ
高精度三次元測量
ナローマルチビーム
レーザー計測</t>
    <rPh sb="0" eb="4">
      <t>シンセンソクリョウ</t>
    </rPh>
    <rPh sb="5" eb="7">
      <t>スイシン</t>
    </rPh>
    <rPh sb="7" eb="9">
      <t>ソクリョウ</t>
    </rPh>
    <rPh sb="16" eb="18">
      <t>ソクシン</t>
    </rPh>
    <rPh sb="19" eb="22">
      <t>サンジゲン</t>
    </rPh>
    <rPh sb="26" eb="29">
      <t>サンジゲン</t>
    </rPh>
    <rPh sb="29" eb="31">
      <t>チケイ</t>
    </rPh>
    <rPh sb="35" eb="37">
      <t>テングン</t>
    </rPh>
    <rPh sb="41" eb="44">
      <t>コウセイド</t>
    </rPh>
    <rPh sb="44" eb="47">
      <t>サンジゲン</t>
    </rPh>
    <rPh sb="47" eb="49">
      <t>ソクリョウ</t>
    </rPh>
    <rPh sb="64" eb="66">
      <t>ケイソク</t>
    </rPh>
    <phoneticPr fontId="5"/>
  </si>
  <si>
    <t>橋桁
PC鋼材
鉄筋
斜張橋ケーブル
鋼材破断
非破壊検査</t>
    <rPh sb="0" eb="1">
      <t>ハシ</t>
    </rPh>
    <rPh sb="1" eb="2">
      <t>ケタ</t>
    </rPh>
    <rPh sb="5" eb="7">
      <t>コウザイ</t>
    </rPh>
    <rPh sb="8" eb="10">
      <t>テッキン</t>
    </rPh>
    <rPh sb="11" eb="14">
      <t>シャチョウキョウ</t>
    </rPh>
    <rPh sb="19" eb="21">
      <t>コウザイ</t>
    </rPh>
    <rPh sb="21" eb="23">
      <t>ハダン</t>
    </rPh>
    <rPh sb="24" eb="27">
      <t>ヒハカイ</t>
    </rPh>
    <rPh sb="27" eb="29">
      <t>ケンサ</t>
    </rPh>
    <phoneticPr fontId="5"/>
  </si>
  <si>
    <t>中温化
温度
CO2
環境
低炭素
熱中症
合材</t>
    <rPh sb="0" eb="2">
      <t>チュウオン</t>
    </rPh>
    <rPh sb="2" eb="3">
      <t>カ</t>
    </rPh>
    <rPh sb="4" eb="6">
      <t>オンド</t>
    </rPh>
    <rPh sb="11" eb="13">
      <t>カンキョウ</t>
    </rPh>
    <rPh sb="14" eb="15">
      <t>テイ</t>
    </rPh>
    <rPh sb="15" eb="17">
      <t>タンソ</t>
    </rPh>
    <rPh sb="18" eb="20">
      <t>ネッチュウ</t>
    </rPh>
    <rPh sb="20" eb="21">
      <t>ショウ</t>
    </rPh>
    <rPh sb="22" eb="24">
      <t>ゴウザイ</t>
    </rPh>
    <phoneticPr fontId="5"/>
  </si>
  <si>
    <t>鋼構造物のボルト部に，透明ボルトアイキャップをつば（キャップで，帽子のつばのような部分）のみ接着し，発錆しやすいボルト部を防錆する技術。耐久性向上とともに，内部可視となり，点検時近接目視や交換時取り外しの時間短縮を実現する。</t>
    <rPh sb="65" eb="67">
      <t>ギジュツ</t>
    </rPh>
    <rPh sb="68" eb="71">
      <t>タイキュウセイ</t>
    </rPh>
    <phoneticPr fontId="39"/>
  </si>
  <si>
    <t>コンクリート練混ぜ時にセメント等の結合材に置換して使用することにより，緻密化・塩化物イオンの固定化により，高い耐塩害性が得られる混和材である。更に圧縮強度，乾燥収縮特性，凍結融解への抵抗性の向上によりコンクリート構造物の長寿命化につながる。</t>
    <rPh sb="35" eb="38">
      <t>チミツカ</t>
    </rPh>
    <rPh sb="39" eb="42">
      <t>エンカブツ</t>
    </rPh>
    <rPh sb="46" eb="48">
      <t>コテイ</t>
    </rPh>
    <rPh sb="48" eb="49">
      <t>カ</t>
    </rPh>
    <rPh sb="55" eb="59">
      <t>タイエンガイセイ</t>
    </rPh>
    <rPh sb="60" eb="61">
      <t>エ</t>
    </rPh>
    <phoneticPr fontId="5"/>
  </si>
  <si>
    <t>斜面の崩壊を防止する補強土工の長寿命化を図った工法である。高耐久化した部材を使用し，しかも部材がすべてコンクリートの内部に収まるため，塩害や紫外線などの劣化要因を受けにくく，100年を軽く超える長寿命工法であると考えられる。</t>
  </si>
  <si>
    <t xml:space="preserve">ガラス短繊維入りポリマーセメントモルタル（バスク）を使用して，既設モルタル・コンクリート面のクラック等の補修をした上で，表面のコーティングを行い，劣化したモルタル・コンクリート面の再生・長寿命化を図る技術。
</t>
    <rPh sb="93" eb="97">
      <t>チョウジュミョウカ</t>
    </rPh>
    <rPh sb="100" eb="101">
      <t>ギ</t>
    </rPh>
    <phoneticPr fontId="39"/>
  </si>
  <si>
    <t xml:space="preserve">法面保護のための鉄筋挿入工において，頭部定着部材にフラットキャップを使用することで，地表面に突出する定着余長が不要となり，突出物が無く，法面保護を仕上げることができる。イニシャルコストの低減に加え，落石衝突などの破損がなくなり，LCCも減少できる。
</t>
    <rPh sb="93" eb="95">
      <t>テイゲン</t>
    </rPh>
    <rPh sb="96" eb="97">
      <t>クワ</t>
    </rPh>
    <rPh sb="99" eb="103">
      <t>ラクセキショウトツ</t>
    </rPh>
    <rPh sb="106" eb="108">
      <t>ハソン</t>
    </rPh>
    <rPh sb="118" eb="120">
      <t>ゲンショウ</t>
    </rPh>
    <phoneticPr fontId="39"/>
  </si>
  <si>
    <t>鋼構造物・コンクリート構造物に対して、接着剤を使用して紫外線硬化型FRPシートを貼付け紫外線で硬化させる補修工法である。接着剤を使用することにより、従来の紫外線硬化型FRPシートに対して、①剥がれにくいことによる耐用年数向上、②施工性向上による短期施工、が可能である。</t>
  </si>
  <si>
    <t>ポットホール補修等の際，転圧前に散水することで早期に硬化する耐久性に優れた全天候型常温アスファルト混合物。骨材飛散抵抗性や耐流動性に優れ，柔軟性がありひび割れ抵抗性が向上したため，長期供用が可能となる。_x000D_</t>
    <rPh sb="92" eb="94">
      <t>キョウヨウ</t>
    </rPh>
    <phoneticPr fontId="39"/>
  </si>
  <si>
    <t>塩害劣化した，または劣化が予想されるコンクリート構造物に対し，取替容易な流電陽極方式鋼材腐食抑制工法である。_x000D_</t>
    <rPh sb="10" eb="12">
      <t>レッカ</t>
    </rPh>
    <phoneticPr fontId="39"/>
  </si>
  <si>
    <t>塩害
流電陽極
腐食
PC
鋼材</t>
  </si>
  <si>
    <t>絶縁材「プロテクトシルCIT」を打継目に塗布し，新旧コンクリート間に絶縁層を形成させて，鉄筋腐食を抑制した後に「シーカエマコ」にて断面修復する工法。</t>
  </si>
  <si>
    <t>コンテナヤードや重交通路線など，重荷重を受ける条件下でも加熱混合物が塑性流動しづらいポリマー改質アスファルトで，耐流動性があり長寿命化に資する技術である。</t>
    <rPh sb="56" eb="60">
      <t>タイリュウドウセイ</t>
    </rPh>
    <rPh sb="63" eb="67">
      <t>チョウジュミョウカ</t>
    </rPh>
    <rPh sb="68" eb="69">
      <t>シ</t>
    </rPh>
    <rPh sb="71" eb="73">
      <t>ギジュツ</t>
    </rPh>
    <phoneticPr fontId="39"/>
  </si>
  <si>
    <t>コンクリート原材料の約50％を反応性が高く低炭素な高炉スラグとしている。低水結合材比により組成を緻密化して塩分や水分，炭酸ガス等の劣化因子の侵入を防ぎ、高耐久・長寿命化を図ったプレキャスト製品である。塩害・凍害・それらの複合劣化に対して高い抵抗性を有する。</t>
  </si>
  <si>
    <t>軟岩地や硬質土壌地等の植生定着が困難な箇所で使用可能な植生マットである。機械が不要なため小面積地や狭窄地で特に活躍する。施工後も風雨や積雪などによる侵食を防ぎ，確実な植生を実現する。</t>
    <rPh sb="9" eb="10">
      <t>ナド</t>
    </rPh>
    <rPh sb="11" eb="13">
      <t>ショクセイ</t>
    </rPh>
    <rPh sb="13" eb="15">
      <t>テイチャク</t>
    </rPh>
    <rPh sb="16" eb="18">
      <t>コンナン</t>
    </rPh>
    <rPh sb="19" eb="21">
      <t>カショ</t>
    </rPh>
    <rPh sb="36" eb="38">
      <t>キカイ</t>
    </rPh>
    <rPh sb="64" eb="66">
      <t>フウウ</t>
    </rPh>
    <phoneticPr fontId="39"/>
  </si>
  <si>
    <t>舗装
境界ブロック
雑草の成長防止
防草対策</t>
    <rPh sb="0" eb="2">
      <t>ホソウ</t>
    </rPh>
    <rPh sb="3" eb="5">
      <t>キョウカイ</t>
    </rPh>
    <rPh sb="10" eb="12">
      <t>ザッソウ</t>
    </rPh>
    <rPh sb="13" eb="15">
      <t>セイチョウ</t>
    </rPh>
    <rPh sb="15" eb="17">
      <t>ボウシ</t>
    </rPh>
    <rPh sb="18" eb="20">
      <t>ボウソウ</t>
    </rPh>
    <rPh sb="20" eb="22">
      <t>タイサク</t>
    </rPh>
    <phoneticPr fontId="5"/>
  </si>
  <si>
    <t>天然植物油脂を原料とする付着防止剤である。アスファルト合材に影響を与えずに良好な付着防止性能を発揮。舗装の強度低下や劣化を防ぎ、長寿命化が期待できる技術である。また、化石燃料を使用しない為、CO２の削減や環境負荷の軽減に貢献できる。</t>
    <rPh sb="50" eb="52">
      <t>ホソウ</t>
    </rPh>
    <rPh sb="58" eb="60">
      <t>レッカ</t>
    </rPh>
    <rPh sb="61" eb="62">
      <t>フセ</t>
    </rPh>
    <rPh sb="74" eb="76">
      <t>ギジュツ</t>
    </rPh>
    <rPh sb="107" eb="109">
      <t>ケイゲン</t>
    </rPh>
    <rPh sb="110" eb="112">
      <t>コウケン</t>
    </rPh>
    <phoneticPr fontId="5"/>
  </si>
  <si>
    <t>雑草抑制効果のあるセンチピードグラスをワラ付人工張芝に配合し導入する技術である。初期生育が緩慢なセンチピードグラスをワラにより生育促進させる。将来的に密な芝が形成されると畦畔・ため池・道路等の植生維持管理が軽減できる。</t>
    <rPh sb="40" eb="42">
      <t>ショキ</t>
    </rPh>
    <rPh sb="42" eb="44">
      <t>セイイク</t>
    </rPh>
    <rPh sb="45" eb="47">
      <t>カンマン</t>
    </rPh>
    <rPh sb="63" eb="65">
      <t>セイイク</t>
    </rPh>
    <rPh sb="65" eb="67">
      <t>ソクシン</t>
    </rPh>
    <rPh sb="71" eb="73">
      <t>ショウライ</t>
    </rPh>
    <rPh sb="73" eb="74">
      <t>テキ</t>
    </rPh>
    <rPh sb="75" eb="76">
      <t>ミツ</t>
    </rPh>
    <rPh sb="77" eb="78">
      <t>シバ</t>
    </rPh>
    <rPh sb="79" eb="81">
      <t>ケイセイ</t>
    </rPh>
    <rPh sb="96" eb="98">
      <t>ショクセイ</t>
    </rPh>
    <rPh sb="98" eb="100">
      <t>イジ</t>
    </rPh>
    <phoneticPr fontId="39"/>
  </si>
  <si>
    <t>袋状マットに植生基材を注入することで耐久性の高い植生基盤を造成し，改善した植生環境を長期に渡り維持させるとともに、獣害（シカの踏み荒らし）に対しても効果を発揮する。</t>
    <rPh sb="57" eb="59">
      <t>ジュウガイ</t>
    </rPh>
    <rPh sb="63" eb="64">
      <t>フ</t>
    </rPh>
    <rPh sb="65" eb="66">
      <t>ア</t>
    </rPh>
    <rPh sb="70" eb="71">
      <t>タイ</t>
    </rPh>
    <rPh sb="74" eb="76">
      <t>コウカ</t>
    </rPh>
    <rPh sb="77" eb="79">
      <t>ハッキ</t>
    </rPh>
    <phoneticPr fontId="5"/>
  </si>
  <si>
    <t>表面にPET素材，裏張りにPP（ポリプロピレン）を使用し，二層構造にすることで，高い貫入抵抗や強力な遮光性，耐薬品性を有する防草シートである。また，柔軟性が良いと同時に施工性も良い。</t>
  </si>
  <si>
    <t>耐久性に優れたグレーチングで構成されるふとんかご製品になる。石詰めも重機で実施でき，優れた作業性を有している。</t>
    <rPh sb="37" eb="39">
      <t>ジッシ</t>
    </rPh>
    <phoneticPr fontId="39"/>
  </si>
  <si>
    <t>ひび割れやわだち掘れによる損傷下においても，高い抵抗性・耐久性を有するポリマー改質アスファルトである。</t>
    <rPh sb="28" eb="31">
      <t>タイキュウセイ</t>
    </rPh>
    <phoneticPr fontId="39"/>
  </si>
  <si>
    <t>鋼構造物の素地調整におけるパルスレーザー照射機器と粉塵吸引機器を統合した塗膜除去システムである。パルスレーザー照射によって素地表面の残留物が昇華・蒸発し，集塵機器によって粉塵の発生が抑制されるとともに，剥離作業と並行した素地表面の塩分除去が可能となった。</t>
  </si>
  <si>
    <t>素地調整　　　　　　　　　塩分除去　　　　　　　　　　　パルスレーザー　　密閉集塵ボックス　除塵性能を有する</t>
    <rPh sb="0" eb="4">
      <t>ソジチョウセイ</t>
    </rPh>
    <rPh sb="13" eb="15">
      <t>エンブン</t>
    </rPh>
    <rPh sb="15" eb="17">
      <t>ジョキョ</t>
    </rPh>
    <rPh sb="37" eb="41">
      <t>ミッペイシュウジン</t>
    </rPh>
    <rPh sb="46" eb="50">
      <t>ジョジンセイノウ</t>
    </rPh>
    <rPh sb="51" eb="52">
      <t>ユウ</t>
    </rPh>
    <phoneticPr fontId="5"/>
  </si>
  <si>
    <t>従来の鋼製グレーチングでは，落ち葉により排水が阻害されていた。本技術では，製品構造により排水エリアへ雨水を誘導し，落ち葉ごと排水することで長期間にわたり排水性能を持続させることが可能となった。</t>
  </si>
  <si>
    <t>石灰石微粉末を混和材とした高流動コンクリートで製造したプレキャストスリット側溝である。コンクリートの中性化深さを抑え，一般環境における鉄筋コンクリート構造物の耐久性が向上する技術である。</t>
    <rPh sb="87" eb="89">
      <t>ギジュツ</t>
    </rPh>
    <phoneticPr fontId="39"/>
  </si>
  <si>
    <t>従来の型枠を使用した吹付法枠工に比べ，複雑な型枠を用いることなく，簡易な組立枠により欠円状の法枠を形成する簡易吹付法枠工であり，施工性の改善とLCCの縮減が可能である。</t>
  </si>
  <si>
    <t>耐久性の高いポットホール材料を目指して開発した。従来の補修材より耐久性が高いため，ポットホールの再発が軽減し，再補修工事費用，交通事故の危険性が低くなることが期待できる技術である。</t>
    <rPh sb="84" eb="86">
      <t>ギジュツ</t>
    </rPh>
    <phoneticPr fontId="39"/>
  </si>
  <si>
    <t>特許技術の注入工法により、躯体の健全化を図る。乾燥ひび割れ部だけでなく、湿潤部への対応も可能で、躯体内部の空気と樹脂を置換させることで，微細なひび割れまで充填ができる。劣化因子の浸入を防ぎ，劣化進行を抑制し，構造物の長寿命化を図る技術である。</t>
  </si>
  <si>
    <t>路面温度５℃程度の低温でも，早期に分解するタックコートを実現する乳剤・散布機械で，従来技術よりも接着強度が1.7倍であり，耐久性に優れる技術である。</t>
    <rPh sb="68" eb="70">
      <t>ギジュツ</t>
    </rPh>
    <phoneticPr fontId="39"/>
  </si>
  <si>
    <t>剥離抵抗性および耐流動性に優れ，低温度化でも所定の締固め度が得られやすい橋面舗装用施工性改善型ポリマー改質アスファルトであり，従来技術と比較してLCCを縮減する技術である。</t>
    <rPh sb="16" eb="20">
      <t>テイオンドカ</t>
    </rPh>
    <rPh sb="63" eb="67">
      <t>ジュウライギジュツ</t>
    </rPh>
    <rPh sb="68" eb="70">
      <t>ヒカク</t>
    </rPh>
    <rPh sb="76" eb="78">
      <t>シュクゲン</t>
    </rPh>
    <rPh sb="80" eb="82">
      <t>ギジュツ</t>
    </rPh>
    <phoneticPr fontId="39"/>
  </si>
  <si>
    <t>鉄筋と乾式吹付システムを併用した工法(河積阻害や建築限界に対応した薄巻補強工法)で，水セメント比が40%と低く耐久性に優れた技術である。</t>
    <rPh sb="16" eb="18">
      <t>コウホウ</t>
    </rPh>
    <rPh sb="62" eb="64">
      <t>ギジュツ</t>
    </rPh>
    <phoneticPr fontId="39"/>
  </si>
  <si>
    <t>長距離・高所への材料運搬が可能(水平距離300m)で，鉄筋裏への充填性に優れており，水セメント比が40%と低いことから耐久性にも優れた技術である。</t>
  </si>
  <si>
    <t>部材の健全化を図る特許技術の注入工法である。欠損部補修と注入を同時に行うことで、既存躯体と補修部を一体化し、再剥落を防止する。微細空隙への樹脂充填により、劣化因子の浸入を防ぎ、劣化進行を抑制し、構造物の長寿命化を図る技術である。</t>
  </si>
  <si>
    <t>従来技術では大量に発生していた産業廃棄物（コンクリ殻）を大幅に削減でき，工期も短縮できる。また，背面空洞箇所には空隙充填を行い，地山と一体化が可能である。さらに，曲げ強度・曲げ靭性が向上するため，剥離に対する耐性が向上する。</t>
    <rPh sb="2" eb="4">
      <t>ギジュツ</t>
    </rPh>
    <rPh sb="81" eb="82">
      <t>マ</t>
    </rPh>
    <rPh sb="83" eb="85">
      <t>キョウド</t>
    </rPh>
    <rPh sb="86" eb="87">
      <t>マ</t>
    </rPh>
    <rPh sb="88" eb="90">
      <t>ジンセイ</t>
    </rPh>
    <rPh sb="91" eb="93">
      <t>コウジョウ</t>
    </rPh>
    <rPh sb="98" eb="100">
      <t>ハクリ</t>
    </rPh>
    <rPh sb="101" eb="102">
      <t>タイ</t>
    </rPh>
    <rPh sb="104" eb="106">
      <t>タイセイ</t>
    </rPh>
    <rPh sb="107" eb="109">
      <t>コウジョウ</t>
    </rPh>
    <phoneticPr fontId="39"/>
  </si>
  <si>
    <t>塩分に直接作用し働きを弱める「塩分吸着剤」を添加することにより，高防錆環境を創出できる断面修復工法である。補修部位の劣化状況に最適な防錆材の使用量を設計できるため，コスト縮減が可能となる。また，残存錆中の塩分を吸着，腐食の進行を抑止できるため，耐久性が向上する。</t>
  </si>
  <si>
    <t>塩害・中性化の進行により不動態皮膜が破壊され，鉄筋が腐食している構造物に対して，亜硝酸リチウムの内部圧入により不動態皮膜を再生し，以後の鉄筋腐食進行を抑制する技術である。また、ASRによる骨材膨張抑制にも効果がある。</t>
    <rPh sb="36" eb="37">
      <t>タイ</t>
    </rPh>
    <rPh sb="79" eb="81">
      <t>ギジュツ</t>
    </rPh>
    <rPh sb="94" eb="98">
      <t>コツザイボウチョウ</t>
    </rPh>
    <phoneticPr fontId="5"/>
  </si>
  <si>
    <t>老朽化したモルタル・コンクリート吹付法面の補修・補強工法である。吹付面をハツリ取らず、補強鉄筋による風化地山の補強を併用し、繊維補強モルタルによる増厚吹付けで長寿命化を図る。</t>
  </si>
  <si>
    <t>PC
グラウト
未充填
再充填
PC鋼材
亜硝酸リチウム</t>
  </si>
  <si>
    <t>特殊ノズルを使用することにより，従来技術では届かなかった支承の狭隘部まで，しっかりとブラスト施工し高耐久被膜を得る。</t>
    <rPh sb="0" eb="2">
      <t>トクシュ</t>
    </rPh>
    <rPh sb="18" eb="20">
      <t>ギジュツ</t>
    </rPh>
    <phoneticPr fontId="39"/>
  </si>
  <si>
    <t>従来はポリブタジエン樹脂封止による防水・防食工法であったが，本技術の活用により，耐久性が向上し，LCCが縮減する。また，工程数削減により工期が短縮し，施工設備の合理化も可能となる。</t>
    <rPh sb="52" eb="54">
      <t>シュクゲン</t>
    </rPh>
    <rPh sb="62" eb="63">
      <t>スウ</t>
    </rPh>
    <phoneticPr fontId="39"/>
  </si>
  <si>
    <t>未充填</t>
  </si>
  <si>
    <t>新技術では劣化状況に応じた材料選定が可能、薄層施工や鉄筋裏面への充填性も良好。また特殊ポリマーの効果による乾燥収縮の低減、高い付着性等、また超速硬型ながら、床版コンクリートと同等の静弾性係数を確保、たわみ追従性向上により、高い耐久性を実現した。</t>
  </si>
  <si>
    <t>重交通の幹線道路や高速道路の緊急補修用の常温アスファルト混合物。1袋あたり10kgと軽量で持ち運びも便利。雨の中でも補修が可能で、転圧は足踏みや乗用車のタイヤで可能。</t>
    <rPh sb="18" eb="19">
      <t>ヨウ</t>
    </rPh>
    <rPh sb="20" eb="22">
      <t>ジョウオン</t>
    </rPh>
    <rPh sb="28" eb="31">
      <t>コンゴウブツ</t>
    </rPh>
    <rPh sb="33" eb="34">
      <t>タイ</t>
    </rPh>
    <rPh sb="42" eb="44">
      <t>ケイリョウ</t>
    </rPh>
    <rPh sb="45" eb="46">
      <t>モ</t>
    </rPh>
    <rPh sb="47" eb="48">
      <t>ハコ</t>
    </rPh>
    <rPh sb="50" eb="52">
      <t>ベンリ</t>
    </rPh>
    <rPh sb="53" eb="54">
      <t>アメ</t>
    </rPh>
    <rPh sb="55" eb="56">
      <t>ナカ</t>
    </rPh>
    <rPh sb="58" eb="60">
      <t>ホシュウ</t>
    </rPh>
    <rPh sb="61" eb="63">
      <t>カノウ</t>
    </rPh>
    <rPh sb="65" eb="67">
      <t>テンアツ</t>
    </rPh>
    <rPh sb="68" eb="69">
      <t>アシ</t>
    </rPh>
    <rPh sb="69" eb="70">
      <t>ブ</t>
    </rPh>
    <rPh sb="72" eb="75">
      <t>ジョウヨウシャ</t>
    </rPh>
    <rPh sb="80" eb="82">
      <t>カノウ</t>
    </rPh>
    <phoneticPr fontId="5"/>
  </si>
  <si>
    <t>PC鋼材</t>
  </si>
  <si>
    <t>優れた疲労抵抗性により、リフレクションクラックの抑制に効果的な舗装を構築できる。表面劣化によるひび割れ破損個所へ直接オーバーレイが可能で、ライフサイクルコストを低減できる。</t>
    <rPh sb="40" eb="44">
      <t>ヒョウメンレッカ</t>
    </rPh>
    <rPh sb="49" eb="50">
      <t>ワ</t>
    </rPh>
    <rPh sb="51" eb="55">
      <t>ハソンカショ</t>
    </rPh>
    <rPh sb="56" eb="58">
      <t>チョクセツ</t>
    </rPh>
    <rPh sb="65" eb="67">
      <t>カノウ</t>
    </rPh>
    <rPh sb="80" eb="82">
      <t>テイゲン</t>
    </rPh>
    <phoneticPr fontId="5"/>
  </si>
  <si>
    <t>亜硝酸リチウム</t>
  </si>
  <si>
    <t>耐摩耗性及び靭性が高い金属系研磨剤を使用して循環再利用するブラスト工法で、ブラストの高品質を確保する。また、発生する産業廃棄物量を削減することでCO2の排出の抑止を図った環境負荷低減工法である。</t>
  </si>
  <si>
    <t>疲労ひび割れ抵抗性（柔軟性）に優れ、弾性特性を併せ持ち、改質Ⅱ型アスファルトと同等の耐流動性を有する混合物を提供できる特殊改質アスファルトである。</t>
  </si>
  <si>
    <t>一般的に用いられる不織布タイプの防草シートと比べ、マイクロプラスチックの発生もなく、高い遮水性と耐久性を保持しながら施工性にも優れた防草シートである。</t>
  </si>
  <si>
    <t>特殊骨材等を含有させることで材料全体の強度改良を行っており、一般的な路面標示材と比べ耐摩耗性に優れ、ランニングコストを約20％削減する。また、塗り替え回数が減少することで、安全性の向上と経済損失が改善される。</t>
  </si>
  <si>
    <t>竹束・そだ束から進化した暗渠排水管であり、スリット状の集水口なので抜群の集水効果が得られる。また、耐圧性、耐目詰まり性を有しているため、過酷な条件下でも能力を発揮する。</t>
  </si>
  <si>
    <t>トンネル・地下構造物・建築物等における漏水を処理する難燃性・耐衝撃性の導水樋である。従来技術と比較して、経済性の向上や長寿命化、環境性向上、メンテナンス性向上など、多くの改善が可能なため、構造物の漏水対策として広く活用可能である。</t>
  </si>
  <si>
    <t>水をかけて踏み固めるだけで硬化する新しいタイプの袋詰め全天候型高耐久常温混合物である。水と化学反応して硬化するため、滞水したポットホールも水を掻き出さずに補修することができる。</t>
  </si>
  <si>
    <t>リラクスファルトHTを用いたアスファルト混合物は、コンクリート舗装の目地上やクラック上のオーバーレイなどにおいてリフレクションクラックを遅延する効果があり、耐久性の向上・長寿命化を実現する。</t>
    <rPh sb="11" eb="12">
      <t>モチ</t>
    </rPh>
    <rPh sb="20" eb="23">
      <t>コンゴウブツ</t>
    </rPh>
    <rPh sb="31" eb="33">
      <t>ホソウ</t>
    </rPh>
    <rPh sb="34" eb="35">
      <t>メ</t>
    </rPh>
    <rPh sb="35" eb="37">
      <t>チジョウ</t>
    </rPh>
    <rPh sb="42" eb="43">
      <t>ジョウ</t>
    </rPh>
    <rPh sb="68" eb="70">
      <t>チエン</t>
    </rPh>
    <rPh sb="72" eb="74">
      <t>コウカ</t>
    </rPh>
    <rPh sb="78" eb="80">
      <t>タイキュウ</t>
    </rPh>
    <rPh sb="80" eb="81">
      <t>セイ</t>
    </rPh>
    <rPh sb="82" eb="84">
      <t>コウジョウ</t>
    </rPh>
    <rPh sb="85" eb="86">
      <t>チョウ</t>
    </rPh>
    <rPh sb="86" eb="88">
      <t>ジュミョウ</t>
    </rPh>
    <rPh sb="88" eb="89">
      <t>カ</t>
    </rPh>
    <rPh sb="90" eb="92">
      <t>ジツゲン</t>
    </rPh>
    <phoneticPr fontId="41"/>
  </si>
  <si>
    <t>鉄筋径の半分程度まではつり取り、鉄筋周囲は鉄筋腐食抑制効果を持つ亜硝酸リチウムを混入したポリマーセメントモルタルで埋め戻し、残りを通常のポリマーセメントモルタルで埋め戻す２層構造の断面修復工法である。</t>
    <rPh sb="0" eb="3">
      <t>テッキンケイ</t>
    </rPh>
    <rPh sb="4" eb="6">
      <t>ハンブン</t>
    </rPh>
    <rPh sb="6" eb="8">
      <t>テイド</t>
    </rPh>
    <rPh sb="13" eb="14">
      <t>ト</t>
    </rPh>
    <rPh sb="16" eb="18">
      <t>テッキン</t>
    </rPh>
    <rPh sb="18" eb="20">
      <t>シュウイ</t>
    </rPh>
    <rPh sb="21" eb="23">
      <t>テッキン</t>
    </rPh>
    <rPh sb="23" eb="25">
      <t>フショク</t>
    </rPh>
    <rPh sb="25" eb="29">
      <t>ヨクセイコウカ</t>
    </rPh>
    <rPh sb="30" eb="31">
      <t>モ</t>
    </rPh>
    <rPh sb="32" eb="35">
      <t>アショウサン</t>
    </rPh>
    <rPh sb="40" eb="42">
      <t>コンニュウ</t>
    </rPh>
    <rPh sb="57" eb="58">
      <t>ウ</t>
    </rPh>
    <rPh sb="59" eb="60">
      <t>モド</t>
    </rPh>
    <rPh sb="62" eb="63">
      <t>ノコ</t>
    </rPh>
    <rPh sb="65" eb="67">
      <t>ツウジョウ</t>
    </rPh>
    <rPh sb="81" eb="82">
      <t>ウ</t>
    </rPh>
    <rPh sb="83" eb="84">
      <t>モド</t>
    </rPh>
    <rPh sb="86" eb="87">
      <t>ソウ</t>
    </rPh>
    <rPh sb="87" eb="89">
      <t>コウゾウ</t>
    </rPh>
    <rPh sb="90" eb="92">
      <t>ダンメン</t>
    </rPh>
    <rPh sb="92" eb="94">
      <t>シュウフク</t>
    </rPh>
    <rPh sb="94" eb="96">
      <t>コウホウ</t>
    </rPh>
    <phoneticPr fontId="41"/>
  </si>
  <si>
    <t>老朽化した吹付モルタル面に補強鉄筋工、繊維補強モルタル吹付工、背面の空洞注入などを行いリニューアルさせる工法である。</t>
    <rPh sb="0" eb="3">
      <t>ロウキュウカ</t>
    </rPh>
    <rPh sb="5" eb="7">
      <t>フキツ</t>
    </rPh>
    <rPh sb="11" eb="12">
      <t>メン</t>
    </rPh>
    <rPh sb="13" eb="15">
      <t>ホキョウ</t>
    </rPh>
    <rPh sb="15" eb="18">
      <t>テッキンコウ</t>
    </rPh>
    <rPh sb="19" eb="21">
      <t>センイ</t>
    </rPh>
    <rPh sb="21" eb="23">
      <t>ホキョウ</t>
    </rPh>
    <rPh sb="27" eb="30">
      <t>フキツケコウ</t>
    </rPh>
    <rPh sb="31" eb="33">
      <t>ハイメン</t>
    </rPh>
    <rPh sb="34" eb="36">
      <t>クウドウ</t>
    </rPh>
    <rPh sb="36" eb="38">
      <t>チュウニュウ</t>
    </rPh>
    <rPh sb="41" eb="42">
      <t>オコナ</t>
    </rPh>
    <rPh sb="52" eb="54">
      <t>コウホウ</t>
    </rPh>
    <phoneticPr fontId="41"/>
  </si>
  <si>
    <t>既設舗装や橋梁地覆部によくなじみ接着することで、止水効果を発揮し、かつL型の形状とすることで新設・補修舗設時の安定性が高まり、長寿命化につなげることができる。</t>
    <rPh sb="0" eb="2">
      <t>キセツ</t>
    </rPh>
    <rPh sb="2" eb="4">
      <t>ホソウ</t>
    </rPh>
    <rPh sb="5" eb="7">
      <t>キョウリョウ</t>
    </rPh>
    <rPh sb="7" eb="9">
      <t>ジフク</t>
    </rPh>
    <rPh sb="9" eb="10">
      <t>ブ</t>
    </rPh>
    <rPh sb="16" eb="18">
      <t>セッチャク</t>
    </rPh>
    <rPh sb="24" eb="26">
      <t>シスイ</t>
    </rPh>
    <rPh sb="26" eb="28">
      <t>コウカ</t>
    </rPh>
    <rPh sb="29" eb="31">
      <t>ハッキ</t>
    </rPh>
    <rPh sb="36" eb="37">
      <t>ガタ</t>
    </rPh>
    <rPh sb="38" eb="40">
      <t>ケイジョウ</t>
    </rPh>
    <rPh sb="46" eb="48">
      <t>シンセツ</t>
    </rPh>
    <rPh sb="49" eb="51">
      <t>ホシュウ</t>
    </rPh>
    <rPh sb="51" eb="53">
      <t>ホセツ</t>
    </rPh>
    <rPh sb="53" eb="54">
      <t>ジ</t>
    </rPh>
    <rPh sb="55" eb="58">
      <t>アンテイセイ</t>
    </rPh>
    <rPh sb="59" eb="60">
      <t>タカ</t>
    </rPh>
    <rPh sb="63" eb="67">
      <t>チョウジュミョウカ</t>
    </rPh>
    <phoneticPr fontId="41"/>
  </si>
  <si>
    <t>製品内面をゴムライニングすることで防食性を向上させている。プレス熱加硫技術（橋梁用ゴム支承と同様の製造手法）で鋼材と止水ゴムを一体化させ、ゴムと鋼材の接着力を高め、止水耐久性を向上させた技術である。</t>
    <rPh sb="0" eb="2">
      <t>セイヒン</t>
    </rPh>
    <rPh sb="2" eb="4">
      <t>ナイメン</t>
    </rPh>
    <rPh sb="17" eb="20">
      <t>ボウショクセイ</t>
    </rPh>
    <rPh sb="21" eb="23">
      <t>コウジョウ</t>
    </rPh>
    <rPh sb="32" eb="33">
      <t>ネツ</t>
    </rPh>
    <rPh sb="33" eb="35">
      <t>カリュウ</t>
    </rPh>
    <rPh sb="35" eb="37">
      <t>ギジュツ</t>
    </rPh>
    <rPh sb="38" eb="41">
      <t>キョウリョウヨウ</t>
    </rPh>
    <rPh sb="43" eb="45">
      <t>シショウ</t>
    </rPh>
    <rPh sb="46" eb="48">
      <t>ドウヨウ</t>
    </rPh>
    <rPh sb="49" eb="51">
      <t>セイゾウ</t>
    </rPh>
    <rPh sb="51" eb="53">
      <t>シュホウ</t>
    </rPh>
    <rPh sb="55" eb="57">
      <t>コウザイ</t>
    </rPh>
    <rPh sb="58" eb="60">
      <t>シスイ</t>
    </rPh>
    <rPh sb="63" eb="66">
      <t>イッタイカ</t>
    </rPh>
    <rPh sb="72" eb="74">
      <t>コウザイ</t>
    </rPh>
    <rPh sb="75" eb="78">
      <t>セッチャクリョク</t>
    </rPh>
    <rPh sb="79" eb="80">
      <t>タカ</t>
    </rPh>
    <rPh sb="82" eb="84">
      <t>シスイ</t>
    </rPh>
    <rPh sb="84" eb="87">
      <t>タイキュウセイ</t>
    </rPh>
    <rPh sb="88" eb="90">
      <t>コウジョウ</t>
    </rPh>
    <rPh sb="93" eb="95">
      <t>ギジュツ</t>
    </rPh>
    <phoneticPr fontId="41"/>
  </si>
  <si>
    <t>塩害・中性化などで劣化した、もしくは劣化進行中のコンクリート構造物の鉄筋や鋼管杭の腐食を電気化学的作用により直接的に防食する工法である。埋設型や表面設置型などあらゆる施工に対応し、最長50年まで設定することができる。断面修復は認証材料を使用する。</t>
    <rPh sb="48" eb="49">
      <t>テキ</t>
    </rPh>
    <phoneticPr fontId="41"/>
  </si>
  <si>
    <t>粒度調整骨材にセメント、特殊混和材などを配合した材料を吹付けして、内部に連続空隙を持つ”ザル”のような透水性コンクリートを造成する工法である。</t>
  </si>
  <si>
    <t>炭素繊維グリッドとガラスメッシュを一体化した難燃性ネット系のはく落対策工法であり，環境に起因した施工の制約を受けない。また，工場で製造した製品をアンカー固定の１工程で設定するため，作業員の技能差による品質の差が減少し，効率化が図られる。</t>
    <rPh sb="32" eb="33">
      <t>オ</t>
    </rPh>
    <rPh sb="62" eb="64">
      <t>コウジョウ</t>
    </rPh>
    <rPh sb="65" eb="67">
      <t>セイゾウ</t>
    </rPh>
    <rPh sb="69" eb="71">
      <t>セイヒン</t>
    </rPh>
    <rPh sb="76" eb="78">
      <t>コテイ</t>
    </rPh>
    <rPh sb="80" eb="82">
      <t>コウテイ</t>
    </rPh>
    <rPh sb="83" eb="85">
      <t>セッテイ</t>
    </rPh>
    <rPh sb="90" eb="93">
      <t>サギョウイン</t>
    </rPh>
    <rPh sb="109" eb="112">
      <t>コウリツカ</t>
    </rPh>
    <phoneticPr fontId="39"/>
  </si>
  <si>
    <t>土留杭の引抜きと同時に、杭の下端部から、約６０秒で固結する特殊な充填材を引抜き後のl空洞に速やかに充填します。これにより、空洞周辺の土塊の側方移動を防ぐことになり、結果、周辺地盤の沈下を抑制し、安全に引抜くことが可能になります。鋼材リサイクルや事業損失の未然防止に資するとともに，効率化が図られます。</t>
  </si>
  <si>
    <t>多数の実績を有するループフェンスをベースとした，技術・実績ともに信頼性の高い崩壊土砂防護柵である。部材構成がシンプルで，脱着可能なメインケーブルを使用することにより，メンテナンス性に優れるとともに，効率的な施工が可能となる。</t>
    <rPh sb="99" eb="102">
      <t>コウリツテキ</t>
    </rPh>
    <rPh sb="103" eb="105">
      <t>セコウ</t>
    </rPh>
    <rPh sb="106" eb="108">
      <t>カノウ</t>
    </rPh>
    <phoneticPr fontId="39"/>
  </si>
  <si>
    <t>無流水渓流（小規模渓流）の土石流・流木対策や施工現場での安全（仮設）対策に有効な工法である。地形の改変が少なく,設置費用が安価で工程短縮も図られ，補足後も容易に除石ができるため維持管理にも優れる。</t>
    <rPh sb="6" eb="9">
      <t>ショウキボ</t>
    </rPh>
    <rPh sb="9" eb="11">
      <t>ケイリュウ</t>
    </rPh>
    <rPh sb="28" eb="30">
      <t>アンゼン</t>
    </rPh>
    <rPh sb="46" eb="48">
      <t>チケイ</t>
    </rPh>
    <rPh sb="49" eb="51">
      <t>カイヘン</t>
    </rPh>
    <rPh sb="52" eb="53">
      <t>スク</t>
    </rPh>
    <rPh sb="64" eb="66">
      <t>コウテイ</t>
    </rPh>
    <rPh sb="66" eb="68">
      <t>タンシュク</t>
    </rPh>
    <rPh sb="69" eb="70">
      <t>ハカ</t>
    </rPh>
    <rPh sb="73" eb="75">
      <t>ホソク</t>
    </rPh>
    <phoneticPr fontId="39"/>
  </si>
  <si>
    <t>崩落土砂や落石がある斜面に近接する民家裏,道路際などに設置する防護柵である。ネットパネルや支柱はユニット構造で施工期間が短縮され，取り外しが容易なため維持管理にも優れる。</t>
    <rPh sb="21" eb="24">
      <t>ドウロギワ</t>
    </rPh>
    <rPh sb="45" eb="47">
      <t>シチュウ</t>
    </rPh>
    <rPh sb="52" eb="54">
      <t>コウゾウ</t>
    </rPh>
    <rPh sb="55" eb="59">
      <t>セコウキカン</t>
    </rPh>
    <rPh sb="60" eb="62">
      <t>タンシュク</t>
    </rPh>
    <phoneticPr fontId="39"/>
  </si>
  <si>
    <t>橋梁などのコンクリート構造物に関し，ポリプロピレン繊維メッシュシートを使用し，剥落防止を図ると共に、鋼材腐食を抑制可能な技術である。下地コンクリートの不陸調整と繊維シート貼り付けが一度に施工でき，工程短縮が可能である。</t>
    <rPh sb="0" eb="2">
      <t>キョウリョウ</t>
    </rPh>
    <rPh sb="11" eb="14">
      <t>コウゾウブツ</t>
    </rPh>
    <rPh sb="15" eb="16">
      <t>カン</t>
    </rPh>
    <rPh sb="39" eb="41">
      <t>ハクラク</t>
    </rPh>
    <rPh sb="41" eb="43">
      <t>ボウシ</t>
    </rPh>
    <rPh sb="44" eb="45">
      <t>ハカ</t>
    </rPh>
    <rPh sb="47" eb="48">
      <t>トモ</t>
    </rPh>
    <rPh sb="50" eb="54">
      <t>コウザイフショク</t>
    </rPh>
    <rPh sb="55" eb="59">
      <t>ヨクセイカノウ</t>
    </rPh>
    <rPh sb="60" eb="62">
      <t>ギジュツ</t>
    </rPh>
    <rPh sb="93" eb="95">
      <t>セコウ</t>
    </rPh>
    <rPh sb="103" eb="105">
      <t>カノウ</t>
    </rPh>
    <phoneticPr fontId="39"/>
  </si>
  <si>
    <t>鋼管杭に透明で耐衝撃性に優れた樹脂カバーを取付け，その中に無機系防食材を注入することにより，環境に対し安全かつ母材(鉄)と反応し不働態被膜を形成させる技術。作業工程の省略により，施工期間が短縮される。</t>
    <rPh sb="75" eb="77">
      <t>ギジュツ</t>
    </rPh>
    <rPh sb="78" eb="82">
      <t>サギョウコウテイ</t>
    </rPh>
    <rPh sb="83" eb="85">
      <t>ショウリャク</t>
    </rPh>
    <rPh sb="89" eb="93">
      <t>セコウキカン</t>
    </rPh>
    <rPh sb="94" eb="96">
      <t>タンシュク</t>
    </rPh>
    <phoneticPr fontId="39"/>
  </si>
  <si>
    <t>Xolutecテクノロジーを利用したコンクリート防食システムである。下水道処理施設や汚水排水などにおいて，耐久性や施工作業性，施設供用期間等の改善が図られる。</t>
    <rPh sb="14" eb="16">
      <t>リヨウ</t>
    </rPh>
    <rPh sb="24" eb="26">
      <t>ボウショク</t>
    </rPh>
    <rPh sb="36" eb="37">
      <t>ドウ</t>
    </rPh>
    <rPh sb="42" eb="44">
      <t>オスイ</t>
    </rPh>
    <rPh sb="53" eb="56">
      <t>タイキュウセイ</t>
    </rPh>
    <rPh sb="57" eb="59">
      <t>セコウ</t>
    </rPh>
    <rPh sb="59" eb="61">
      <t>サギョウ</t>
    </rPh>
    <rPh sb="61" eb="62">
      <t>セイ</t>
    </rPh>
    <rPh sb="63" eb="65">
      <t>シセツ</t>
    </rPh>
    <rPh sb="65" eb="67">
      <t>キョウヨウ</t>
    </rPh>
    <rPh sb="67" eb="69">
      <t>キカン</t>
    </rPh>
    <rPh sb="69" eb="70">
      <t>トウ</t>
    </rPh>
    <rPh sb="71" eb="73">
      <t>カイゼン</t>
    </rPh>
    <rPh sb="74" eb="75">
      <t>ハカ</t>
    </rPh>
    <phoneticPr fontId="39"/>
  </si>
  <si>
    <t>非破壊技術を用い不可視となる施工完了後に，鉄筋挿入工の出来形（全長）を測定するシステム。施工後に一括出来形管理を行うことで、削孔作業の効率が向上するとともに，Wi-Fiによりデータ送受信をおこなう本システムは管理者の負担軽減にも繋がる。</t>
    <rPh sb="44" eb="47">
      <t>セコウゴ</t>
    </rPh>
    <rPh sb="56" eb="57">
      <t>オコナ</t>
    </rPh>
    <rPh sb="90" eb="93">
      <t>ソウジュシン</t>
    </rPh>
    <rPh sb="98" eb="99">
      <t>ホン</t>
    </rPh>
    <rPh sb="104" eb="107">
      <t>カンリシャ</t>
    </rPh>
    <rPh sb="114" eb="115">
      <t>ツナ</t>
    </rPh>
    <phoneticPr fontId="39"/>
  </si>
  <si>
    <t>仮設足場や大型重機を必要とせず，単管・自穿孔・二重管，7.0ｍまでの一般的な鉄筋挿入工（ロックボルト）が施工できる無足場ロックボルト工法である。_x000D_足場の設置・撤去がなく，効率的に作業を行うことができ，また作業スペースの課題も軽減される。</t>
    <rPh sb="73" eb="75">
      <t>アシバ</t>
    </rPh>
    <rPh sb="76" eb="78">
      <t>セッチ</t>
    </rPh>
    <rPh sb="79" eb="81">
      <t>テッキョ</t>
    </rPh>
    <rPh sb="85" eb="88">
      <t>コウリツテキ</t>
    </rPh>
    <rPh sb="89" eb="91">
      <t>サギョウ</t>
    </rPh>
    <rPh sb="92" eb="93">
      <t>オコナ</t>
    </rPh>
    <rPh sb="102" eb="104">
      <t>サギョウ</t>
    </rPh>
    <rPh sb="109" eb="111">
      <t>カダイ</t>
    </rPh>
    <rPh sb="112" eb="114">
      <t>ケイゲン</t>
    </rPh>
    <phoneticPr fontId="39"/>
  </si>
  <si>
    <t>従来の乾式工法の欠点であった施工時の粉塵，リバウンド量を改良した，低粉塵乾式吹付システムである。湿式では実現できない長距離圧送や，最大200mmの厚付けを可能とした吹付工法で，工程短縮が可能となる。</t>
    <rPh sb="65" eb="67">
      <t>サイダイ</t>
    </rPh>
    <rPh sb="88" eb="92">
      <t>コウテイタンシュク</t>
    </rPh>
    <rPh sb="93" eb="95">
      <t>カノウ</t>
    </rPh>
    <phoneticPr fontId="39"/>
  </si>
  <si>
    <t>降雨に対する侵食防止機能を持つ植生マットである。従来工法同様の施工が可能であり，さらに施工時期を選ばないため気象状況に左右されず，確実な植生が可能となる。アンカー材の使用本数が減少すること等により，工程短縮につながる。</t>
    <rPh sb="0" eb="2">
      <t>コウウ</t>
    </rPh>
    <rPh sb="3" eb="4">
      <t>タイ</t>
    </rPh>
    <rPh sb="81" eb="82">
      <t>ザイ</t>
    </rPh>
    <rPh sb="83" eb="85">
      <t>シヨウ</t>
    </rPh>
    <rPh sb="85" eb="87">
      <t>ホンスウ</t>
    </rPh>
    <rPh sb="88" eb="90">
      <t>ゲンショウ</t>
    </rPh>
    <rPh sb="94" eb="95">
      <t>トウ</t>
    </rPh>
    <rPh sb="99" eb="103">
      <t>コウテイタンシュク</t>
    </rPh>
    <phoneticPr fontId="39"/>
  </si>
  <si>
    <t>河川護岸及びブロック積み擁壁の小口止工に使用する製品。型枠設置，撤去が不要であり，ブロック積とほぼ同時に施工できることから，施工性，安全性の向上が期待できる。また，ブロック積を施工する重機で設置可能である。</t>
    <rPh sb="24" eb="26">
      <t>セイヒン</t>
    </rPh>
    <phoneticPr fontId="39"/>
  </si>
  <si>
    <t>小型から大型までのダンプトラックに搭載可能なデジタル重量計である。油圧を利用して積荷の重さを正確に計る技術であり，効率的な運搬作業が可能となるとともに，何時でも何処でも確実に積載量を計ることができる。</t>
  </si>
  <si>
    <t>植生土のうを大型化した技術であり，柔軟性のある大きめの網目状の目合いで，土のう内部の土砂をしっかり保持しながら，植物の早期緑化を促進する技術。重機を用いて効率的な施工ができるようになる。</t>
    <rPh sb="11" eb="13">
      <t>ギジュツ</t>
    </rPh>
    <rPh sb="36" eb="37">
      <t>ド</t>
    </rPh>
    <rPh sb="39" eb="41">
      <t>ナイブ</t>
    </rPh>
    <phoneticPr fontId="39"/>
  </si>
  <si>
    <t>路上路盤再生工に情報通信技術（ICT）を導入したものである。リアルタイムに施工データを確認でき施工性が向上するとともに，センサと通信環境を搭載することで，施工データをＷＥＢで閲覧できる。</t>
    <rPh sb="37" eb="39">
      <t>セコウ</t>
    </rPh>
    <rPh sb="43" eb="45">
      <t>カクニン</t>
    </rPh>
    <rPh sb="47" eb="50">
      <t>セコウセイ</t>
    </rPh>
    <rPh sb="51" eb="53">
      <t>コウジョウ</t>
    </rPh>
    <phoneticPr fontId="39"/>
  </si>
  <si>
    <t>橋梁のＲＣ床板上面コンクリートの補修材であり，低弾性・超速硬性・高いひび割れ抵抗性を有する。はつり量を低減した薄層補修により工程が短縮できるほか，輪荷重走行試験で従来材料比４倍以上の耐久性を保持している。</t>
    <rPh sb="49" eb="50">
      <t>リョウ</t>
    </rPh>
    <rPh sb="51" eb="53">
      <t>テイゲン</t>
    </rPh>
    <rPh sb="55" eb="57">
      <t>ハクソウ</t>
    </rPh>
    <rPh sb="57" eb="59">
      <t>ホシュウ</t>
    </rPh>
    <rPh sb="62" eb="64">
      <t>コウテイ</t>
    </rPh>
    <rPh sb="65" eb="67">
      <t>タンシュク</t>
    </rPh>
    <rPh sb="95" eb="97">
      <t>ホジ</t>
    </rPh>
    <phoneticPr fontId="39"/>
  </si>
  <si>
    <t>雑草が自ら成長を抑制する技術として開発し，除草費用ゼロの効果を実現させた技術。道路の中央分離帯，歩車道境界ブロック，側溝，構造物などの目地からの雑草を抑制し，メンテナンス不要となるほか，ひび割れ，劣化等を防ぐことができる。</t>
    <rPh sb="36" eb="38">
      <t>ギジュツ</t>
    </rPh>
    <rPh sb="67" eb="69">
      <t>メジ</t>
    </rPh>
    <rPh sb="72" eb="74">
      <t>ザッソウ</t>
    </rPh>
    <rPh sb="75" eb="77">
      <t>ヨクセイ</t>
    </rPh>
    <rPh sb="85" eb="87">
      <t>フヨウ</t>
    </rPh>
    <phoneticPr fontId="39"/>
  </si>
  <si>
    <t>既設境界ブロックの目地などに植生する雑草の成長を止める技術。目地部へ専用のカッター刃を使用し誘導路が確保されている限り防草効果は持続し，以後のメンテナンス費用はかからない。</t>
    <rPh sb="14" eb="15">
      <t>ショク</t>
    </rPh>
    <phoneticPr fontId="39"/>
  </si>
  <si>
    <t>一般のハンディスキャナと同じ原理を利用して開発した棒形のスキャナで，小径孔(Φ24.5mm～30mm)を用いてコンクリート構造物の内部状況を鮮明に記録する装置である。削孔径が小さく補修も容易であり，スケッチ作業もないため，工程短縮が可能となる。_x000D_</t>
    <rPh sb="83" eb="84">
      <t>サク</t>
    </rPh>
    <rPh sb="87" eb="88">
      <t>チイ</t>
    </rPh>
    <rPh sb="90" eb="92">
      <t>ホシュウ</t>
    </rPh>
    <rPh sb="93" eb="95">
      <t>ヨウイ</t>
    </rPh>
    <rPh sb="103" eb="105">
      <t>サギョウ</t>
    </rPh>
    <rPh sb="111" eb="115">
      <t>コウテイタンシュク</t>
    </rPh>
    <rPh sb="116" eb="118">
      <t>カノウ</t>
    </rPh>
    <phoneticPr fontId="39"/>
  </si>
  <si>
    <t>電磁波技術を活用し，非破壊で橋面舗装を調査する技術であり，橋面舗装と床版上面の損傷箇所（深さと範囲）を把握し，適切な修繕方法を検討できる。開削調査に比べ工程短縮が可能となり，全面調査が可能となる。</t>
    <rPh sb="23" eb="25">
      <t>ギジュツ</t>
    </rPh>
    <rPh sb="69" eb="70">
      <t>ヒラ</t>
    </rPh>
    <rPh sb="70" eb="71">
      <t>サク</t>
    </rPh>
    <rPh sb="71" eb="73">
      <t>チョウサ</t>
    </rPh>
    <rPh sb="74" eb="75">
      <t>クラ</t>
    </rPh>
    <rPh sb="76" eb="80">
      <t>コウテイタンシュク</t>
    </rPh>
    <rPh sb="81" eb="83">
      <t>カノウ</t>
    </rPh>
    <rPh sb="87" eb="91">
      <t>ゼンメンチョウサ</t>
    </rPh>
    <rPh sb="92" eb="94">
      <t>カノウ</t>
    </rPh>
    <phoneticPr fontId="39"/>
  </si>
  <si>
    <t>グリッド状ベルトを格子状に敷設して法面安定化を図る工法である。また，表層浸食防止，切土・盛土法面安定化に適用できる法面表層保護工（抑制工）である。その他特長として，吹付法枠工に対して材料の小型・軽量化，施工性，経済性を向上することができる。</t>
    <rPh sb="75" eb="76">
      <t>タ</t>
    </rPh>
    <rPh sb="76" eb="78">
      <t>トクチョウ</t>
    </rPh>
    <phoneticPr fontId="39"/>
  </si>
  <si>
    <t>切土補強土工で使用する独立受圧板である。フレーム配筋組立やモルタル吹付が不要なため，吹付法枠工法と比較して工程を短縮することができ，業務の効率化を図ることができる。なお、老朽化した擁壁や法枠の追加補強も可能なため、既存補強の長寿命化も図れる。</t>
    <rPh sb="24" eb="26">
      <t>ハイキン</t>
    </rPh>
    <rPh sb="26" eb="28">
      <t>クミタテ</t>
    </rPh>
    <rPh sb="33" eb="35">
      <t>フキツケ</t>
    </rPh>
    <phoneticPr fontId="39"/>
  </si>
  <si>
    <t>キルケットは従来から植生工に導入される各種吹付工に相当する植生能力を有し，かつ施工性と浸食防止効果に優れる工法である。特殊シート構造により土砂の浸食，流出を抑制し安定した保護が可能となる。</t>
    <rPh sb="59" eb="61">
      <t>トクシュ</t>
    </rPh>
    <rPh sb="64" eb="66">
      <t>コウゾウ</t>
    </rPh>
    <phoneticPr fontId="5"/>
  </si>
  <si>
    <t>ロックフレームエ法（S型）は，グリパック枠（コンクリート2次製品）を使用して排水性にすぐれ，環境にやさしい技術である。また，施工性も良く，空石積みの特長を活かした，もたれ式擁壁を構築する技術である。</t>
    <rPh sb="53" eb="55">
      <t>ギジュツ</t>
    </rPh>
    <rPh sb="62" eb="64">
      <t>セコウ</t>
    </rPh>
    <phoneticPr fontId="39"/>
  </si>
  <si>
    <t>モルタル充填鋼管を杭基礎一体型の支柱とした崩壊土砂防護柵であり、1000kJまでの落石対策工としても兼用が可能。実際の土砂を用いた実物実証実験により崩壊土砂に対する防護性能を確認している。施工性を高めた分割形式のジョイント支柱も選択可能。</t>
  </si>
  <si>
    <t>小中径の先端翼付き鋼管杭であり，砂礫～粘性土地盤に対応できる。また，低騒音・低振動施工のほか，根固め不要で地下水なども汚さず周辺環境負荷の少ない工法であり，狭小な現場でも対応できる技術である。さらに，無排土で残土処分不要で，工期・コストの縮減，省人省力化を図ることができる。</t>
  </si>
  <si>
    <t>高所急傾斜地の掘削・整形・除根・既設モルタル取壊・先行削孔・吹付作業等を，リモコン操作による高所無人掘削機「ケンファイター」とＶ字型に張設したワイヤー設置方法で，上下左右自由に移動し，より迅速にかつ安全に作業する工法である。</t>
  </si>
  <si>
    <t>高強度チェーンで剛性のある床を吊る技術である。また，間隔の広いチェーンピッチと無段差無隙間の床を実現することで，橋梁の桁下，建築物の天井下等に仮設作業フロアを構築する技術で，旋回式の組立・解体で安全な架設・撤去が可能である。</t>
    <rPh sb="83" eb="85">
      <t>ギジュツ</t>
    </rPh>
    <phoneticPr fontId="39"/>
  </si>
  <si>
    <t>法面工事で安全に作業構台を作る技術で，固定部材がシステム化され，安全性と施工性の向上を図ることができる。また，作業工数を縮減することで，工程短縮と経済性向上を見込むことができる。</t>
    <rPh sb="60" eb="62">
      <t>シュクゲン</t>
    </rPh>
    <phoneticPr fontId="39"/>
  </si>
  <si>
    <t>従来の技術では，補修箇所が早期に飛散，流動してしまうことがあったが，揮発性の高い溶剤およびアスファルト改質材等の使用により，初期安定性，耐久性，耐水性を向上させたため，補修作業の効率化が期待できる</t>
    <rPh sb="93" eb="95">
      <t>キタイ</t>
    </rPh>
    <phoneticPr fontId="39"/>
  </si>
  <si>
    <t>自営の基地局や配線の整備を必要とせず，センサボックスを設置するだけで傾斜及び伸縮監視できるシステムで，省電力かつ簡易な設備で傾斜及び伸縮監視することが可能となり，経済性及び施工性が向上を図ることができる。</t>
    <rPh sb="93" eb="94">
      <t>ハカ</t>
    </rPh>
    <phoneticPr fontId="39"/>
  </si>
  <si>
    <t>高強度ネット（二重防食）と鉄筋挿入工で構成されコンクリート構造物を使用しない工法です。
従来の法枠＋鉄筋挿入工より景観がよく、施工性の向上（工期短縮）及びコスト縮減が図れます。
また、既設モルタル・コンクリート吹付面や擁壁の補修・補強対策にも適用できます。</t>
    <rPh sb="7" eb="9">
      <t>ニジュウ</t>
    </rPh>
    <rPh sb="9" eb="11">
      <t>ボウショク</t>
    </rPh>
    <rPh sb="13" eb="18">
      <t>テッキンソウニュウコウ</t>
    </rPh>
    <rPh sb="19" eb="21">
      <t>コウセイ</t>
    </rPh>
    <rPh sb="29" eb="32">
      <t>コウゾウブツ</t>
    </rPh>
    <rPh sb="47" eb="48">
      <t>ノリ</t>
    </rPh>
    <rPh sb="50" eb="54">
      <t>テッキンソウニュウ</t>
    </rPh>
    <rPh sb="57" eb="59">
      <t>ケイカン</t>
    </rPh>
    <rPh sb="70" eb="74">
      <t>コウキタンシュク</t>
    </rPh>
    <rPh sb="83" eb="84">
      <t>ハカ</t>
    </rPh>
    <rPh sb="121" eb="123">
      <t>テキヨウ</t>
    </rPh>
    <phoneticPr fontId="5"/>
  </si>
  <si>
    <t>自然界に存在する土壌藻類を法面に生育させ、周辺からの飛来植物で植生させる技術である。人工肥料のみに頼らず、自然界の植生遷移の流れを早期に形成し、現地の環境に近い形で、現地に生息している植物を効率的に法面上で生育させることができる。</t>
    <rPh sb="36" eb="38">
      <t>ギジュツ</t>
    </rPh>
    <phoneticPr fontId="6"/>
  </si>
  <si>
    <t>製品自体に法面保護効果が備わった侵食防止用植生マットであり、自社開発した高空隙不織布（ウェブ）の独特な繊維構造が、雨・風・凍結・乾燥など様々な障害から土壌を優しく守り、自然景観を復元することができる。</t>
    <rPh sb="0" eb="2">
      <t>セイヒン</t>
    </rPh>
    <rPh sb="2" eb="4">
      <t>ジタイ</t>
    </rPh>
    <rPh sb="5" eb="9">
      <t>ノリメンホゴ</t>
    </rPh>
    <rPh sb="9" eb="11">
      <t>コウカ</t>
    </rPh>
    <rPh sb="12" eb="13">
      <t>ソナ</t>
    </rPh>
    <rPh sb="16" eb="18">
      <t>シンショク</t>
    </rPh>
    <rPh sb="18" eb="21">
      <t>ボウシヨウ</t>
    </rPh>
    <rPh sb="21" eb="23">
      <t>ショクセイ</t>
    </rPh>
    <rPh sb="30" eb="32">
      <t>ジシャ</t>
    </rPh>
    <rPh sb="32" eb="34">
      <t>カイハツ</t>
    </rPh>
    <rPh sb="36" eb="37">
      <t>コウ</t>
    </rPh>
    <rPh sb="37" eb="39">
      <t>クウゲキ</t>
    </rPh>
    <rPh sb="39" eb="42">
      <t>フショクフ</t>
    </rPh>
    <rPh sb="48" eb="50">
      <t>ドクトク</t>
    </rPh>
    <rPh sb="51" eb="53">
      <t>センイ</t>
    </rPh>
    <rPh sb="53" eb="55">
      <t>コウゾウ</t>
    </rPh>
    <rPh sb="57" eb="58">
      <t>アメ</t>
    </rPh>
    <rPh sb="59" eb="60">
      <t>カゼ</t>
    </rPh>
    <rPh sb="61" eb="63">
      <t>トウケツ</t>
    </rPh>
    <rPh sb="64" eb="66">
      <t>カンソウ</t>
    </rPh>
    <rPh sb="68" eb="70">
      <t>サマザマ</t>
    </rPh>
    <rPh sb="71" eb="73">
      <t>ショウガイ</t>
    </rPh>
    <rPh sb="75" eb="77">
      <t>ドジョウ</t>
    </rPh>
    <rPh sb="78" eb="79">
      <t>ヤサ</t>
    </rPh>
    <rPh sb="81" eb="82">
      <t>マモ</t>
    </rPh>
    <rPh sb="84" eb="86">
      <t>シゼン</t>
    </rPh>
    <rPh sb="86" eb="88">
      <t>ケイカン</t>
    </rPh>
    <rPh sb="89" eb="91">
      <t>フクゲン</t>
    </rPh>
    <phoneticPr fontId="6"/>
  </si>
  <si>
    <t>リサイクルポリプロピレン製の浮き足場であり、用途に合わせて組み合わせることができ、水上での点検・調査や補修工事、水上資材置き場などに使用できる。本製品は小型・軽量であるため、搬入出および連結が容易で、コスト削減、省力化、安全性向上が可能である。</t>
    <rPh sb="12" eb="13">
      <t>セイ</t>
    </rPh>
    <rPh sb="14" eb="15">
      <t>ウ</t>
    </rPh>
    <rPh sb="16" eb="18">
      <t>アシバ</t>
    </rPh>
    <rPh sb="22" eb="24">
      <t>ヨウト</t>
    </rPh>
    <rPh sb="25" eb="26">
      <t>ア</t>
    </rPh>
    <rPh sb="29" eb="30">
      <t>ク</t>
    </rPh>
    <rPh sb="31" eb="32">
      <t>ア</t>
    </rPh>
    <rPh sb="41" eb="43">
      <t>スイジョウ</t>
    </rPh>
    <rPh sb="45" eb="47">
      <t>テンケン</t>
    </rPh>
    <rPh sb="48" eb="50">
      <t>チョウサ</t>
    </rPh>
    <rPh sb="51" eb="53">
      <t>ホシュウ</t>
    </rPh>
    <rPh sb="53" eb="55">
      <t>コウジ</t>
    </rPh>
    <rPh sb="56" eb="58">
      <t>スイジョウ</t>
    </rPh>
    <rPh sb="58" eb="60">
      <t>シザイ</t>
    </rPh>
    <rPh sb="60" eb="61">
      <t>オ</t>
    </rPh>
    <rPh sb="62" eb="63">
      <t>バ</t>
    </rPh>
    <rPh sb="66" eb="68">
      <t>シヨウ</t>
    </rPh>
    <rPh sb="72" eb="75">
      <t>ホンセイヒン</t>
    </rPh>
    <rPh sb="76" eb="78">
      <t>コガタ</t>
    </rPh>
    <rPh sb="79" eb="81">
      <t>ケイリョウ</t>
    </rPh>
    <rPh sb="87" eb="90">
      <t>ハンニュウシュツ</t>
    </rPh>
    <rPh sb="93" eb="95">
      <t>レンケツ</t>
    </rPh>
    <rPh sb="96" eb="98">
      <t>ヨウイ</t>
    </rPh>
    <rPh sb="103" eb="105">
      <t>サクゲン</t>
    </rPh>
    <rPh sb="106" eb="109">
      <t>ショウリョクカ</t>
    </rPh>
    <rPh sb="110" eb="113">
      <t>アンゼンセイ</t>
    </rPh>
    <rPh sb="113" eb="115">
      <t>コウジョウ</t>
    </rPh>
    <rPh sb="116" eb="118">
      <t>カノウ</t>
    </rPh>
    <phoneticPr fontId="5"/>
  </si>
  <si>
    <t>安全性と作業性を向上させた高所作業用システムつり足場。朝顔と作業床が一体化した構造で作業効率を高め、軽量化により躯体と作業者への負荷を軽減。送り出し工法の採用によって安全性と工期短縮を実現。広いチェーン間隔と優れた採光性の優れた朝顔が作業性向上を促進。</t>
  </si>
  <si>
    <t>軽量
つり足場
吊り足場
仮設足場
仮設工事
トビスライド
TOBISLIDE
工期短縮
土木
橋梁
メンテンナンス</t>
  </si>
  <si>
    <t>クレーン作業不可
狭小場所
敷設工法
レール</t>
    <rPh sb="4" eb="6">
      <t>サギョウ</t>
    </rPh>
    <rPh sb="6" eb="8">
      <t>フカ</t>
    </rPh>
    <rPh sb="9" eb="11">
      <t>キョウショウ</t>
    </rPh>
    <rPh sb="11" eb="13">
      <t>バショ</t>
    </rPh>
    <rPh sb="14" eb="16">
      <t>フセツ</t>
    </rPh>
    <rPh sb="16" eb="18">
      <t>コウホウ</t>
    </rPh>
    <phoneticPr fontId="5"/>
  </si>
  <si>
    <t>AIの画像認識により，カメラ画像から砂防堰堤の土砂堆積状況確認を自動化する技術。_x000D_
安全性向上と省人化を図りながら，常時監視を実現できる。</t>
    <rPh sb="23" eb="27">
      <t>ドシャタイセキ</t>
    </rPh>
    <rPh sb="37" eb="39">
      <t>ギジュツ</t>
    </rPh>
    <rPh sb="60" eb="62">
      <t>カンシ</t>
    </rPh>
    <phoneticPr fontId="39"/>
  </si>
  <si>
    <t>カメラ映像からＡＩにて水域を判定するとともに，出力映像に対し補足情報をＡＲ表示する機能を有する技術。設定された閾値でのアラーム発報やモニタへ強制表示を行うことも可能であり，河川状況把握の迅速化に貢献できる。_x000D_</t>
    <rPh sb="47" eb="49">
      <t>ギジュツ</t>
    </rPh>
    <phoneticPr fontId="39"/>
  </si>
  <si>
    <t>斜張橋ケーブルの張力を加速度センサーにより計測する技術。得られたデータはマルチホップ無線伝送により遠隔で常時モニタリングでき，ケーブル張力が基準値を超えた場合には自動検知し，メールにより周知できる。</t>
    <rPh sb="25" eb="27">
      <t>ギジュツ</t>
    </rPh>
    <phoneticPr fontId="39"/>
  </si>
  <si>
    <t>橋梁の常時振動を加速度センサーにより計測し，固有振動数を算出する技術。得られたデータはマルチホップ無線伝送により遠隔で常時モニタリングでき，固有振動数が基準値を超えると自動検知し，メールで周知できる。</t>
    <rPh sb="32" eb="34">
      <t>ギジュツ</t>
    </rPh>
    <phoneticPr fontId="39"/>
  </si>
  <si>
    <t>通常のポリマー改質アスファルトⅡ型に比べ，中温化剤を配合し製造温度を約30℃低減できる技術。CO2の排出量を約15％削減でき，地球環境の保全に寄与する。</t>
    <rPh sb="0" eb="2">
      <t>ツウジョウ</t>
    </rPh>
    <rPh sb="7" eb="9">
      <t>カイシツ</t>
    </rPh>
    <rPh sb="16" eb="17">
      <t>ガタ</t>
    </rPh>
    <rPh sb="18" eb="19">
      <t>クラ</t>
    </rPh>
    <rPh sb="34" eb="35">
      <t>ヤク</t>
    </rPh>
    <rPh sb="43" eb="45">
      <t>ギジュツ</t>
    </rPh>
    <rPh sb="50" eb="53">
      <t>ハイシュツリョウ</t>
    </rPh>
    <rPh sb="54" eb="55">
      <t>ヤク</t>
    </rPh>
    <rPh sb="58" eb="60">
      <t>サクゲン</t>
    </rPh>
    <rPh sb="63" eb="67">
      <t>チキュウカンキョウ</t>
    </rPh>
    <phoneticPr fontId="39"/>
  </si>
  <si>
    <t>PC構造物の現有作用応力を高精度で測定可能とした技術。高精度スキャナを用いて任意の位置・方向のひずみを解析可能であり，特に橋梁の補修・補強設計や復元設計補助のための有用な診断技術である。_x000D_</t>
    <rPh sb="27" eb="30">
      <t>コウセイド</t>
    </rPh>
    <rPh sb="35" eb="36">
      <t>モチ</t>
    </rPh>
    <rPh sb="38" eb="40">
      <t>ニンイ</t>
    </rPh>
    <rPh sb="41" eb="43">
      <t>イチ</t>
    </rPh>
    <rPh sb="44" eb="46">
      <t>ホウコウ</t>
    </rPh>
    <rPh sb="51" eb="55">
      <t>カイセキカノウ</t>
    </rPh>
    <phoneticPr fontId="39"/>
  </si>
  <si>
    <t>舗装の「ひび割れ率」の算出に，路面静止画像を利用し，ＡＩを活用した自動判読を取り入れた技術。ＩＲＩ・ひび割れ・わだち掘れの損傷要因と，損傷範囲・要補修箇所を見える化した，舗装点検・劣化診断システムである。</t>
    <rPh sb="0" eb="2">
      <t>ホソウ</t>
    </rPh>
    <rPh sb="15" eb="19">
      <t>ロメンセイシ</t>
    </rPh>
    <rPh sb="43" eb="45">
      <t>ギジュツ</t>
    </rPh>
    <rPh sb="52" eb="53">
      <t>ワ</t>
    </rPh>
    <rPh sb="58" eb="59">
      <t>ホ</t>
    </rPh>
    <rPh sb="61" eb="65">
      <t>ソンショウヨウイン</t>
    </rPh>
    <rPh sb="67" eb="71">
      <t>ソンショウハンイ</t>
    </rPh>
    <rPh sb="72" eb="77">
      <t>ヨウホシュウカショ</t>
    </rPh>
    <rPh sb="78" eb="79">
      <t>ミ</t>
    </rPh>
    <rPh sb="81" eb="82">
      <t>カ</t>
    </rPh>
    <rPh sb="85" eb="89">
      <t>ホソウテンケン</t>
    </rPh>
    <rPh sb="90" eb="94">
      <t>レッカシンダン</t>
    </rPh>
    <phoneticPr fontId="39"/>
  </si>
  <si>
    <t>トンネル覆工面に対し，４Kビデオカメラ又はラインセンサカメラを搭載した車両で，走行しながら画像を撮影する「走行型画像計測システム」である。時速40km～60kmで，0.2mm以上のひび割れの検出が可能となる。</t>
    <rPh sb="19" eb="20">
      <t>マタ</t>
    </rPh>
    <phoneticPr fontId="39"/>
  </si>
  <si>
    <t>ラインカメラ，高密度レーザーを車両に搭載し，交通規制なしで走行しながらトンネル覆工面や路面を計測可能となる技術。道路トンネルのひび割れ，漏水等の変状を抽出し，変状展開図や変状写真台帳として出力が可能となる。</t>
    <rPh sb="53" eb="55">
      <t>ギジュツ</t>
    </rPh>
    <phoneticPr fontId="39"/>
  </si>
  <si>
    <t>コンクリート構造物の画像からひび割れをAIで自動検出するシステム（従来は人による近接目視の記録で対応）で、チョーキングやスケッチに関わる作業が削減でき、省力化による施工性と経済性の向上を図ることができる。</t>
    <rPh sb="6" eb="9">
      <t>コウゾウブツ</t>
    </rPh>
    <rPh sb="10" eb="12">
      <t>ガゾウ</t>
    </rPh>
    <rPh sb="16" eb="17">
      <t>ワ</t>
    </rPh>
    <rPh sb="22" eb="24">
      <t>ジドウ</t>
    </rPh>
    <rPh sb="24" eb="26">
      <t>ケンシュツ</t>
    </rPh>
    <rPh sb="33" eb="35">
      <t>ジュウライ</t>
    </rPh>
    <rPh sb="36" eb="37">
      <t>ヒト</t>
    </rPh>
    <rPh sb="40" eb="42">
      <t>キンセツ</t>
    </rPh>
    <rPh sb="42" eb="44">
      <t>モクシ</t>
    </rPh>
    <rPh sb="45" eb="47">
      <t>キロク</t>
    </rPh>
    <rPh sb="48" eb="50">
      <t>タイオウ</t>
    </rPh>
    <rPh sb="65" eb="66">
      <t>カカ</t>
    </rPh>
    <rPh sb="68" eb="70">
      <t>サギョウ</t>
    </rPh>
    <rPh sb="71" eb="73">
      <t>サクゲン</t>
    </rPh>
    <rPh sb="76" eb="79">
      <t>ショウリョクカ</t>
    </rPh>
    <rPh sb="82" eb="85">
      <t>セコウセイ</t>
    </rPh>
    <rPh sb="86" eb="89">
      <t>ケイザイセイ</t>
    </rPh>
    <rPh sb="90" eb="92">
      <t>コウジョウ</t>
    </rPh>
    <rPh sb="93" eb="94">
      <t>ハカ</t>
    </rPh>
    <phoneticPr fontId="39"/>
  </si>
  <si>
    <t>機械式フォームド装置を用いた中温化アスファルト混合物であり、製造時の加熱温度を最大30℃低減できる。夏場の熱中症対策や冬場の施工性改善対策ができ、CO2排出量の削減にもつながる。</t>
    <rPh sb="0" eb="3">
      <t>キカイシキ</t>
    </rPh>
    <rPh sb="8" eb="10">
      <t>ソウチ</t>
    </rPh>
    <rPh sb="11" eb="12">
      <t>モチ</t>
    </rPh>
    <rPh sb="14" eb="16">
      <t>チュウオン</t>
    </rPh>
    <rPh sb="16" eb="17">
      <t>カ</t>
    </rPh>
    <rPh sb="23" eb="26">
      <t>コンゴウブツ</t>
    </rPh>
    <rPh sb="30" eb="33">
      <t>セイゾウジ</t>
    </rPh>
    <rPh sb="34" eb="36">
      <t>カネツ</t>
    </rPh>
    <rPh sb="36" eb="38">
      <t>オンド</t>
    </rPh>
    <rPh sb="39" eb="41">
      <t>サイダイ</t>
    </rPh>
    <rPh sb="44" eb="46">
      <t>テイゲン</t>
    </rPh>
    <rPh sb="50" eb="52">
      <t>ナツバ</t>
    </rPh>
    <rPh sb="53" eb="56">
      <t>ネッチュウショウ</t>
    </rPh>
    <rPh sb="56" eb="58">
      <t>タイサク</t>
    </rPh>
    <rPh sb="59" eb="61">
      <t>フユバ</t>
    </rPh>
    <rPh sb="62" eb="65">
      <t>セコウセイ</t>
    </rPh>
    <rPh sb="65" eb="67">
      <t>カイゼン</t>
    </rPh>
    <rPh sb="67" eb="69">
      <t>タイサク</t>
    </rPh>
    <phoneticPr fontId="5"/>
  </si>
  <si>
    <t>セメント不使用
CO2排出量低減
境界ブロック</t>
  </si>
  <si>
    <t>セメント不使用
CO2排出量低減
Ｕ形側溝</t>
    <rPh sb="4" eb="7">
      <t>フシヨウ</t>
    </rPh>
    <rPh sb="11" eb="13">
      <t>ハイシュツ</t>
    </rPh>
    <rPh sb="13" eb="14">
      <t>リョウ</t>
    </rPh>
    <rPh sb="14" eb="16">
      <t>テイゲン</t>
    </rPh>
    <rPh sb="18" eb="19">
      <t>ガタ</t>
    </rPh>
    <rPh sb="19" eb="21">
      <t>ソッコウ</t>
    </rPh>
    <phoneticPr fontId="5"/>
  </si>
  <si>
    <t>天然鉱物を原料としたモルタル・コンクリート吹付用の補強繊維である。クラック抑制効果に加え、馴染みの良い仕上がりと再生利用を可能とする追加効果を得ることができる。</t>
    <rPh sb="0" eb="2">
      <t>テンネン</t>
    </rPh>
    <rPh sb="2" eb="4">
      <t>コウブツ</t>
    </rPh>
    <rPh sb="5" eb="7">
      <t>ゲンリョウ</t>
    </rPh>
    <rPh sb="21" eb="23">
      <t>フキツ</t>
    </rPh>
    <rPh sb="23" eb="24">
      <t>ヨウ</t>
    </rPh>
    <rPh sb="25" eb="27">
      <t>ホキョウ</t>
    </rPh>
    <rPh sb="27" eb="29">
      <t>センイ</t>
    </rPh>
    <rPh sb="37" eb="39">
      <t>ヨクセイ</t>
    </rPh>
    <rPh sb="39" eb="41">
      <t>コウカ</t>
    </rPh>
    <rPh sb="42" eb="43">
      <t>クワ</t>
    </rPh>
    <rPh sb="45" eb="47">
      <t>ナジ</t>
    </rPh>
    <rPh sb="49" eb="50">
      <t>ヨ</t>
    </rPh>
    <rPh sb="51" eb="53">
      <t>シア</t>
    </rPh>
    <rPh sb="56" eb="58">
      <t>サイセイ</t>
    </rPh>
    <rPh sb="58" eb="60">
      <t>リヨウ</t>
    </rPh>
    <rPh sb="61" eb="63">
      <t>カノウ</t>
    </rPh>
    <rPh sb="66" eb="68">
      <t>ツイカ</t>
    </rPh>
    <rPh sb="68" eb="70">
      <t>コウカ</t>
    </rPh>
    <rPh sb="71" eb="72">
      <t>エ</t>
    </rPh>
    <phoneticPr fontId="5"/>
  </si>
  <si>
    <t>本技術はコンクリート構造物内部の鋼材（PC鋼材や鉄筋）や斜張橋ケーブルなどを磁化させ、破断による磁場の信号を捉えることで破断箇所を判定する非破壊検査方法である。本技術の活用により、破断箇所の検査速度、施工性の向上及び検査範囲の拡大が可能となり、経済性の向上が図れる。</t>
    <rPh sb="28" eb="31">
      <t>シャチョウキョウ</t>
    </rPh>
    <phoneticPr fontId="5"/>
  </si>
  <si>
    <t>シーカ・ジャパン㈱</t>
    <phoneticPr fontId="5"/>
  </si>
  <si>
    <t>シーカ・ジャパン㈱</t>
    <phoneticPr fontId="38"/>
  </si>
  <si>
    <t>シーカガード7000CR</t>
  </si>
  <si>
    <t>ピーエス・コンストラクション株式会社</t>
    <phoneticPr fontId="5"/>
  </si>
  <si>
    <t>区分３</t>
    <phoneticPr fontId="5"/>
  </si>
  <si>
    <t>1-06-078-3</t>
    <phoneticPr fontId="5"/>
  </si>
  <si>
    <t>1-06-079-3</t>
    <phoneticPr fontId="5"/>
  </si>
  <si>
    <t>東亜道路工業㈱
中四国支社</t>
    <phoneticPr fontId="5"/>
  </si>
  <si>
    <t>下水道自立マンホール更生工法「SSホールシステム」</t>
  </si>
  <si>
    <t>ハイブリッドマンホール協会</t>
  </si>
  <si>
    <t>既設マンホールをコンクリートブロックと強化プラスチック複合管で新設同等以上の性能に更正する。コンクリートブロックは、活荷重、上載荷重を周辺地盤に分散し、底版への作用荷重が極力伝達しない構造である。</t>
    <rPh sb="0" eb="2">
      <t>キセツ</t>
    </rPh>
    <rPh sb="19" eb="21">
      <t>キョウカ</t>
    </rPh>
    <rPh sb="27" eb="29">
      <t>フクゴウ</t>
    </rPh>
    <rPh sb="29" eb="30">
      <t>カン</t>
    </rPh>
    <rPh sb="31" eb="33">
      <t>シンセツ</t>
    </rPh>
    <rPh sb="33" eb="35">
      <t>ドウトウ</t>
    </rPh>
    <rPh sb="35" eb="37">
      <t>イジョウ</t>
    </rPh>
    <rPh sb="38" eb="40">
      <t>セイノウ</t>
    </rPh>
    <rPh sb="41" eb="43">
      <t>コウセイ</t>
    </rPh>
    <rPh sb="58" eb="59">
      <t>カツ</t>
    </rPh>
    <rPh sb="59" eb="61">
      <t>カジュウ</t>
    </rPh>
    <rPh sb="62" eb="63">
      <t>カミ</t>
    </rPh>
    <rPh sb="63" eb="64">
      <t>サイ</t>
    </rPh>
    <rPh sb="64" eb="66">
      <t>カジュウ</t>
    </rPh>
    <rPh sb="67" eb="69">
      <t>シュウヘン</t>
    </rPh>
    <rPh sb="69" eb="71">
      <t>ジバン</t>
    </rPh>
    <rPh sb="72" eb="74">
      <t>ブンサン</t>
    </rPh>
    <rPh sb="76" eb="78">
      <t>テイバン</t>
    </rPh>
    <rPh sb="80" eb="82">
      <t>サヨウ</t>
    </rPh>
    <rPh sb="82" eb="84">
      <t>カジュウ</t>
    </rPh>
    <rPh sb="85" eb="87">
      <t>キョクリョク</t>
    </rPh>
    <rPh sb="87" eb="89">
      <t>デンタツ</t>
    </rPh>
    <rPh sb="92" eb="94">
      <t>コウゾウ</t>
    </rPh>
    <phoneticPr fontId="24"/>
  </si>
  <si>
    <t>2-06-069-3</t>
    <phoneticPr fontId="43"/>
  </si>
  <si>
    <t>太平洋マテリアル㈱
中国支店</t>
    <rPh sb="0" eb="3">
      <t>タイヘイヨウ</t>
    </rPh>
    <rPh sb="10" eb="12">
      <t>チュウゴク</t>
    </rPh>
    <rPh sb="12" eb="14">
      <t>シテン</t>
    </rPh>
    <phoneticPr fontId="4"/>
  </si>
  <si>
    <t>2-06-070-3</t>
    <phoneticPr fontId="43"/>
  </si>
  <si>
    <t>東亜道路工業㈱
中四国支社</t>
    <rPh sb="0" eb="2">
      <t>トウア</t>
    </rPh>
    <rPh sb="2" eb="4">
      <t>ドウロ</t>
    </rPh>
    <rPh sb="4" eb="6">
      <t>コウギョウ</t>
    </rPh>
    <rPh sb="8" eb="9">
      <t>ナカ</t>
    </rPh>
    <rPh sb="9" eb="11">
      <t>シコク</t>
    </rPh>
    <rPh sb="11" eb="13">
      <t>シシャ</t>
    </rPh>
    <phoneticPr fontId="4"/>
  </si>
  <si>
    <t>2-06-071-3</t>
    <phoneticPr fontId="43"/>
  </si>
  <si>
    <t>JFE建材㈱</t>
    <rPh sb="3" eb="5">
      <t>ケンザイ</t>
    </rPh>
    <phoneticPr fontId="4"/>
  </si>
  <si>
    <t>圧縮空気で圧送したモルタルパウダーとポンプ圧送した水を吹付ノズルの先端で混合・吹付する乾式吹付工法。従来技術に比較し、優れた厚付性、長距離圧送性、粉塵発生の抑制が図れ、施工の効率化が図れる。</t>
    <rPh sb="0" eb="2">
      <t>アッシュク</t>
    </rPh>
    <rPh sb="2" eb="4">
      <t>クウキ</t>
    </rPh>
    <rPh sb="5" eb="7">
      <t>アッソウ</t>
    </rPh>
    <rPh sb="21" eb="23">
      <t>アッソウ</t>
    </rPh>
    <rPh sb="25" eb="26">
      <t>ミズ</t>
    </rPh>
    <rPh sb="27" eb="28">
      <t>フ</t>
    </rPh>
    <rPh sb="28" eb="29">
      <t>ツ</t>
    </rPh>
    <rPh sb="33" eb="35">
      <t>センタン</t>
    </rPh>
    <rPh sb="36" eb="38">
      <t>コンゴウ</t>
    </rPh>
    <rPh sb="39" eb="40">
      <t>フ</t>
    </rPh>
    <rPh sb="40" eb="41">
      <t>ツ</t>
    </rPh>
    <rPh sb="43" eb="45">
      <t>カンシキ</t>
    </rPh>
    <rPh sb="45" eb="46">
      <t>フ</t>
    </rPh>
    <rPh sb="46" eb="47">
      <t>ツ</t>
    </rPh>
    <rPh sb="47" eb="49">
      <t>コウホウ</t>
    </rPh>
    <rPh sb="50" eb="52">
      <t>ジュウライ</t>
    </rPh>
    <rPh sb="52" eb="54">
      <t>ギジュツ</t>
    </rPh>
    <rPh sb="55" eb="57">
      <t>ヒカク</t>
    </rPh>
    <rPh sb="59" eb="60">
      <t>スグ</t>
    </rPh>
    <rPh sb="62" eb="63">
      <t>アツ</t>
    </rPh>
    <rPh sb="63" eb="64">
      <t>ツ</t>
    </rPh>
    <rPh sb="64" eb="65">
      <t>セイ</t>
    </rPh>
    <rPh sb="66" eb="69">
      <t>チョウキョリ</t>
    </rPh>
    <rPh sb="69" eb="71">
      <t>アッソウ</t>
    </rPh>
    <rPh sb="71" eb="72">
      <t>セイ</t>
    </rPh>
    <rPh sb="73" eb="75">
      <t>フンジン</t>
    </rPh>
    <rPh sb="75" eb="77">
      <t>ハッセイ</t>
    </rPh>
    <rPh sb="78" eb="80">
      <t>ヨクセイ</t>
    </rPh>
    <rPh sb="81" eb="82">
      <t>ハカ</t>
    </rPh>
    <rPh sb="84" eb="86">
      <t>セコウ</t>
    </rPh>
    <rPh sb="87" eb="90">
      <t>コウリツカ</t>
    </rPh>
    <rPh sb="91" eb="92">
      <t>ハカ</t>
    </rPh>
    <phoneticPr fontId="24"/>
  </si>
  <si>
    <t>本技術は、タイヤ付着抑制型アスファルト乳剤（ＰＫＭ－Ｔ）規格に準拠した改質アスファルト乳剤と分解促進剤を専用ディストリビュータを用いて同時に散布する高性能タックコートである。</t>
  </si>
  <si>
    <t>不透過型堰堤に流木捕捉機能を付加できる流木捕捉工であり、本技術は、不透過型砂防堰堤の原型を保ったまま流木捕捉機能を付加できるのが特徴である。</t>
    <rPh sb="0" eb="3">
      <t>フトウカ</t>
    </rPh>
    <rPh sb="3" eb="4">
      <t>ガタ</t>
    </rPh>
    <rPh sb="4" eb="6">
      <t>エンテイ</t>
    </rPh>
    <rPh sb="7" eb="9">
      <t>リュウボク</t>
    </rPh>
    <rPh sb="9" eb="11">
      <t>ホソク</t>
    </rPh>
    <rPh sb="11" eb="13">
      <t>キノウ</t>
    </rPh>
    <rPh sb="14" eb="16">
      <t>フカ</t>
    </rPh>
    <rPh sb="19" eb="21">
      <t>リュウボク</t>
    </rPh>
    <rPh sb="21" eb="23">
      <t>ホソク</t>
    </rPh>
    <rPh sb="23" eb="24">
      <t>コウ</t>
    </rPh>
    <rPh sb="28" eb="29">
      <t>ホン</t>
    </rPh>
    <rPh sb="29" eb="31">
      <t>ギジュツ</t>
    </rPh>
    <rPh sb="33" eb="36">
      <t>フトウカ</t>
    </rPh>
    <rPh sb="36" eb="37">
      <t>ガタ</t>
    </rPh>
    <rPh sb="37" eb="39">
      <t>サボウ</t>
    </rPh>
    <rPh sb="39" eb="41">
      <t>エンテイ</t>
    </rPh>
    <rPh sb="42" eb="44">
      <t>ゲンケイ</t>
    </rPh>
    <rPh sb="45" eb="46">
      <t>タモ</t>
    </rPh>
    <rPh sb="50" eb="52">
      <t>リュウボク</t>
    </rPh>
    <rPh sb="52" eb="54">
      <t>ホソク</t>
    </rPh>
    <rPh sb="54" eb="56">
      <t>キノウ</t>
    </rPh>
    <rPh sb="57" eb="59">
      <t>フカ</t>
    </rPh>
    <rPh sb="64" eb="66">
      <t>トクチョウ</t>
    </rPh>
    <phoneticPr fontId="24"/>
  </si>
  <si>
    <t>3-06-027-3</t>
    <phoneticPr fontId="5"/>
  </si>
  <si>
    <t>非接触の塗膜除去工法「クリーンレーザー工法」</t>
  </si>
  <si>
    <t>一般社団法人クリーンレーザー工法協会</t>
  </si>
  <si>
    <t>同工法は、高密度のレーザー光を照射することにより、塗膜・錆・塩分を除去する工法である。産業廃棄物の低減や騒音の抑制の効果があり、塗膜等を熱処理ではかく分解して除去することから、母材への熱影響が無い。</t>
    <rPh sb="0" eb="1">
      <t>ドウ</t>
    </rPh>
    <rPh sb="1" eb="3">
      <t>コウホウ</t>
    </rPh>
    <rPh sb="5" eb="8">
      <t>コウミツド</t>
    </rPh>
    <rPh sb="13" eb="14">
      <t>ヒカリ</t>
    </rPh>
    <rPh sb="15" eb="17">
      <t>ショウシャ</t>
    </rPh>
    <rPh sb="25" eb="27">
      <t>トマク</t>
    </rPh>
    <rPh sb="28" eb="29">
      <t>サビ</t>
    </rPh>
    <rPh sb="30" eb="32">
      <t>エンブン</t>
    </rPh>
    <rPh sb="33" eb="35">
      <t>ジョキョ</t>
    </rPh>
    <rPh sb="37" eb="39">
      <t>コウホウ</t>
    </rPh>
    <rPh sb="43" eb="45">
      <t>サンギョウ</t>
    </rPh>
    <rPh sb="45" eb="48">
      <t>ハイキブツ</t>
    </rPh>
    <rPh sb="49" eb="51">
      <t>テイゲン</t>
    </rPh>
    <rPh sb="52" eb="54">
      <t>ソウオン</t>
    </rPh>
    <rPh sb="55" eb="57">
      <t>ヨクセイ</t>
    </rPh>
    <rPh sb="58" eb="60">
      <t>コウカ</t>
    </rPh>
    <rPh sb="64" eb="66">
      <t>トマク</t>
    </rPh>
    <rPh sb="66" eb="67">
      <t>トウ</t>
    </rPh>
    <rPh sb="68" eb="71">
      <t>ネツショリ</t>
    </rPh>
    <rPh sb="75" eb="77">
      <t>ブンカイ</t>
    </rPh>
    <rPh sb="79" eb="81">
      <t>ジョキョ</t>
    </rPh>
    <rPh sb="88" eb="90">
      <t>ボザイ</t>
    </rPh>
    <rPh sb="92" eb="95">
      <t>ネツエイキョウ</t>
    </rPh>
    <rPh sb="96" eb="97">
      <t>ナ</t>
    </rPh>
    <phoneticPr fontId="4"/>
  </si>
  <si>
    <t>3-06-028-3</t>
    <phoneticPr fontId="5"/>
  </si>
  <si>
    <t>汚泥および石炭灰を利用した準固化材EB</t>
  </si>
  <si>
    <t>㈱熊野技建</t>
    <phoneticPr fontId="5"/>
  </si>
  <si>
    <t>本技術は、軟弱土に球状材料ＥＢを混合攪拌することにより粒度改善と地盤改良効果のある準固化材である。原料は汚泥や石炭灰等からなりリサイクル率向上に寄与するとともに、ＣＯ２も吸着する低炭素化材料である。</t>
    <rPh sb="0" eb="1">
      <t>ホン</t>
    </rPh>
    <rPh sb="1" eb="3">
      <t>ギジュツ</t>
    </rPh>
    <rPh sb="5" eb="7">
      <t>ナンジャク</t>
    </rPh>
    <rPh sb="7" eb="8">
      <t>ド</t>
    </rPh>
    <rPh sb="9" eb="11">
      <t>キュウジョウ</t>
    </rPh>
    <rPh sb="11" eb="13">
      <t>ザイリョウ</t>
    </rPh>
    <rPh sb="16" eb="18">
      <t>コンゴウ</t>
    </rPh>
    <rPh sb="18" eb="20">
      <t>カクハン</t>
    </rPh>
    <rPh sb="27" eb="29">
      <t>リュウド</t>
    </rPh>
    <rPh sb="29" eb="31">
      <t>カイゼン</t>
    </rPh>
    <rPh sb="32" eb="34">
      <t>ジバン</t>
    </rPh>
    <rPh sb="34" eb="36">
      <t>カイリョウ</t>
    </rPh>
    <rPh sb="36" eb="38">
      <t>コウカ</t>
    </rPh>
    <rPh sb="41" eb="42">
      <t>ジュン</t>
    </rPh>
    <rPh sb="42" eb="44">
      <t>コカ</t>
    </rPh>
    <rPh sb="44" eb="45">
      <t>ザイ</t>
    </rPh>
    <rPh sb="49" eb="51">
      <t>ゲンリョウ</t>
    </rPh>
    <rPh sb="52" eb="54">
      <t>オデイ</t>
    </rPh>
    <rPh sb="55" eb="58">
      <t>セキタンバイ</t>
    </rPh>
    <rPh sb="58" eb="59">
      <t>トウ</t>
    </rPh>
    <rPh sb="68" eb="69">
      <t>リツ</t>
    </rPh>
    <rPh sb="69" eb="71">
      <t>コウジョウ</t>
    </rPh>
    <rPh sb="72" eb="74">
      <t>キヨ</t>
    </rPh>
    <rPh sb="85" eb="87">
      <t>キュウチャク</t>
    </rPh>
    <rPh sb="89" eb="92">
      <t>テイタンソ</t>
    </rPh>
    <rPh sb="92" eb="93">
      <t>カ</t>
    </rPh>
    <rPh sb="93" eb="95">
      <t>ザイリョウ</t>
    </rPh>
    <phoneticPr fontId="4"/>
  </si>
  <si>
    <t>3-06-029-3</t>
    <phoneticPr fontId="5"/>
  </si>
  <si>
    <t>中温化ストレートアスファルト 【ＬＣバインダーECO】</t>
  </si>
  <si>
    <t>本技術は、特殊な製造・施工技術を必要とせず、通常のストレートアスファルトと同様の取り扱いが可能な中温化ストレートアスファルトである。従来より約30℃程度低い温度での製造を実現する。</t>
  </si>
  <si>
    <t>3-06-030-3</t>
    <phoneticPr fontId="5"/>
  </si>
  <si>
    <t>中温化ポリマー改質アスファルトⅡ型【HRバインダーECO】</t>
  </si>
  <si>
    <t>本技術は、ポリマー改質アスファルト2型の規格に適合した中温化改質アスファルトである。特殊な製造・施工技術を必要とせず、ストレートアスファルトと同程度の温度でアスファルト混合物が製造可能である。</t>
  </si>
  <si>
    <t>3-06-031-3</t>
    <phoneticPr fontId="5"/>
  </si>
  <si>
    <t>中温化ポリマー改質アスファルトH型 【パーミバインダーECO】</t>
  </si>
  <si>
    <t>本技術は、ポリマー改質アスファルトＨ型の規格に適合した中温化改質アスファルトである。特殊な製造・施工技術を必要とせず、ストレートアスファルトと同程度の温度でアスファルト混合物が製造可能である。</t>
  </si>
  <si>
    <t>○</t>
    <phoneticPr fontId="5"/>
  </si>
  <si>
    <t>上水道</t>
    <rPh sb="0" eb="3">
      <t>ジョウスイドウ</t>
    </rPh>
    <phoneticPr fontId="5"/>
  </si>
  <si>
    <t>※登録番号のカッコ内の数字は区分変更前の登録番号である</t>
    <rPh sb="1" eb="5">
      <t>トウロクバンゴウ</t>
    </rPh>
    <rPh sb="9" eb="10">
      <t>ナイ</t>
    </rPh>
    <rPh sb="11" eb="13">
      <t>スウジ</t>
    </rPh>
    <rPh sb="14" eb="18">
      <t>クブンヘンコウ</t>
    </rPh>
    <rPh sb="18" eb="19">
      <t>マエ</t>
    </rPh>
    <rPh sb="20" eb="24">
      <t>トウロクバンゴウ</t>
    </rPh>
    <phoneticPr fontId="5"/>
  </si>
  <si>
    <r>
      <t xml:space="preserve">3-06-32-3
</t>
    </r>
    <r>
      <rPr>
        <sz val="12"/>
        <rFont val="HGPｺﾞｼｯｸM"/>
        <family val="3"/>
        <charset val="128"/>
      </rPr>
      <t>（3-05-019-2）</t>
    </r>
    <phoneticPr fontId="5"/>
  </si>
  <si>
    <r>
      <t xml:space="preserve">令和5年度
活用実績件数
（全国の公共機関）
</t>
    </r>
    <r>
      <rPr>
        <sz val="14"/>
        <color rgb="FF0070C0"/>
        <rFont val="HGPｺﾞｼｯｸM"/>
        <family val="3"/>
        <charset val="128"/>
      </rPr>
      <t>※数字をクリック：広島県HPの活用実績表にリンク</t>
    </r>
    <rPh sb="0" eb="2">
      <t>レイワ</t>
    </rPh>
    <rPh sb="3" eb="5">
      <t>ネンド</t>
    </rPh>
    <rPh sb="6" eb="8">
      <t>カツヨウ</t>
    </rPh>
    <rPh sb="8" eb="10">
      <t>ジッセキ</t>
    </rPh>
    <rPh sb="10" eb="12">
      <t>ケンスウ</t>
    </rPh>
    <rPh sb="14" eb="16">
      <t>ゼンコク</t>
    </rPh>
    <rPh sb="17" eb="19">
      <t>コウキョウ</t>
    </rPh>
    <rPh sb="19" eb="21">
      <t>キカン</t>
    </rPh>
    <rPh sb="24" eb="26">
      <t>スウジ</t>
    </rPh>
    <rPh sb="32" eb="35">
      <t>ヒロシマケン</t>
    </rPh>
    <rPh sb="38" eb="40">
      <t>カツヨウ</t>
    </rPh>
    <rPh sb="40" eb="42">
      <t>ジッセキ</t>
    </rPh>
    <rPh sb="42" eb="43">
      <t>ヒョウ</t>
    </rPh>
    <phoneticPr fontId="5"/>
  </si>
  <si>
    <t>過去の活用
実績件数累計
（全国の公共機関）</t>
    <rPh sb="0" eb="2">
      <t>カコ</t>
    </rPh>
    <rPh sb="3" eb="5">
      <t>カツヨウ</t>
    </rPh>
    <rPh sb="6" eb="8">
      <t>ジッセキ</t>
    </rPh>
    <rPh sb="8" eb="10">
      <t>ケンスウ</t>
    </rPh>
    <rPh sb="10" eb="12">
      <t>ルイケイ</t>
    </rPh>
    <rPh sb="14" eb="16">
      <t>ゼンコク</t>
    </rPh>
    <rPh sb="17" eb="19">
      <t>コウキョウ</t>
    </rPh>
    <rPh sb="19" eb="21">
      <t>キカン</t>
    </rPh>
    <phoneticPr fontId="5"/>
  </si>
  <si>
    <t>204,000
（販売袋数）</t>
    <rPh sb="9" eb="11">
      <t>ハンバイ</t>
    </rPh>
    <rPh sb="11" eb="12">
      <t>フクロ</t>
    </rPh>
    <rPh sb="12" eb="13">
      <t>スウ</t>
    </rPh>
    <phoneticPr fontId="5"/>
  </si>
  <si>
    <t>令和6年3月29日</t>
    <phoneticPr fontId="5"/>
  </si>
  <si>
    <t>令和7年3月27日</t>
  </si>
  <si>
    <t>令和7年3月27日</t>
    <phoneticPr fontId="5"/>
  </si>
  <si>
    <t>FRバインダーは、交通荷重による舗装のたわみに追従し、ひび割れ抵抗性に優れたポリマー改質アスファルトである。本製品の使用により、ひび割れの発生を抑制し、アスファルト舗装の長寿命化を実現する。</t>
    <phoneticPr fontId="5"/>
  </si>
  <si>
    <t>ひび割れ
リフレクションクラック
ポリマー改質アスファルト</t>
    <rPh sb="2" eb="3">
      <t>ワ</t>
    </rPh>
    <rPh sb="21" eb="23">
      <t>カイシツ</t>
    </rPh>
    <phoneticPr fontId="5"/>
  </si>
  <si>
    <t>下水道
マンホール更生
人孔更生
長寿命
品質向上
施工性向上
浮上抑制</t>
    <rPh sb="0" eb="3">
      <t>ゲスイドウ</t>
    </rPh>
    <rPh sb="9" eb="11">
      <t>コウセイ</t>
    </rPh>
    <rPh sb="12" eb="14">
      <t>ジンコウ</t>
    </rPh>
    <rPh sb="14" eb="16">
      <t>コウセイ</t>
    </rPh>
    <rPh sb="17" eb="20">
      <t>チョウジュミョウ</t>
    </rPh>
    <rPh sb="21" eb="23">
      <t>ヒンシツ</t>
    </rPh>
    <rPh sb="23" eb="25">
      <t>コウジョウ</t>
    </rPh>
    <rPh sb="26" eb="29">
      <t>セコウセイ</t>
    </rPh>
    <rPh sb="29" eb="31">
      <t>コウジョウ</t>
    </rPh>
    <rPh sb="32" eb="34">
      <t>フジョウ</t>
    </rPh>
    <rPh sb="34" eb="36">
      <t>ヨクセイ</t>
    </rPh>
    <phoneticPr fontId="5"/>
  </si>
  <si>
    <t>アスファルト乳剤
タックコート
タイヤ付着
分解</t>
    <rPh sb="6" eb="8">
      <t>ニュウザイ</t>
    </rPh>
    <rPh sb="19" eb="21">
      <t>フチャク</t>
    </rPh>
    <rPh sb="22" eb="24">
      <t>ブンカイ</t>
    </rPh>
    <phoneticPr fontId="5"/>
  </si>
  <si>
    <t>乾式吹付
断面修復
ポリマーセメントモルタル
長距離圧送
厚付
3WAY施工
低粉塵</t>
    <rPh sb="0" eb="2">
      <t>カンシキ</t>
    </rPh>
    <rPh sb="2" eb="4">
      <t>フキツ</t>
    </rPh>
    <rPh sb="5" eb="7">
      <t>ダンメン</t>
    </rPh>
    <rPh sb="7" eb="9">
      <t>シュウフク</t>
    </rPh>
    <rPh sb="23" eb="26">
      <t>チョウキョリ</t>
    </rPh>
    <rPh sb="26" eb="28">
      <t>アッソウ</t>
    </rPh>
    <rPh sb="29" eb="31">
      <t>アツヅケ</t>
    </rPh>
    <rPh sb="36" eb="38">
      <t>セコウ</t>
    </rPh>
    <rPh sb="39" eb="42">
      <t>テイフンジン</t>
    </rPh>
    <phoneticPr fontId="5"/>
  </si>
  <si>
    <t>砂防
堰堤
流木
捕捉
機能
付加
スリット</t>
    <rPh sb="0" eb="2">
      <t>サボウ</t>
    </rPh>
    <rPh sb="3" eb="5">
      <t>エンテイ</t>
    </rPh>
    <rPh sb="9" eb="11">
      <t>ホソク</t>
    </rPh>
    <rPh sb="12" eb="14">
      <t>キノウ</t>
    </rPh>
    <phoneticPr fontId="5"/>
  </si>
  <si>
    <t>ポリマー改質アスファルト
二酸化炭素
低炭素
CO2
中温化</t>
    <phoneticPr fontId="5"/>
  </si>
  <si>
    <t>レーザー
塗膜除去
錆除去
塩分除去
橋梁修繕
低騒音
環境</t>
    <rPh sb="5" eb="7">
      <t>トマク</t>
    </rPh>
    <rPh sb="7" eb="9">
      <t>ジョキョ</t>
    </rPh>
    <rPh sb="10" eb="11">
      <t>サビ</t>
    </rPh>
    <rPh sb="11" eb="13">
      <t>ジョキョ</t>
    </rPh>
    <rPh sb="14" eb="18">
      <t>エンブンジョキョ</t>
    </rPh>
    <rPh sb="19" eb="21">
      <t>キョウリョウ</t>
    </rPh>
    <rPh sb="21" eb="23">
      <t>シュウゼン</t>
    </rPh>
    <rPh sb="24" eb="27">
      <t>テイソウオン</t>
    </rPh>
    <rPh sb="28" eb="30">
      <t>カンキョウ</t>
    </rPh>
    <phoneticPr fontId="5"/>
  </si>
  <si>
    <t>地盤改良
軟弱土
粒度改善
建設汚泥
盛土材</t>
    <rPh sb="0" eb="4">
      <t>ジバンカイリョウ</t>
    </rPh>
    <rPh sb="5" eb="8">
      <t>ナンジャクド</t>
    </rPh>
    <rPh sb="9" eb="13">
      <t>リュウドカイゼン</t>
    </rPh>
    <rPh sb="14" eb="18">
      <t>ケンセツオデイ</t>
    </rPh>
    <rPh sb="19" eb="22">
      <t>モリドザイ</t>
    </rPh>
    <phoneticPr fontId="5"/>
  </si>
  <si>
    <r>
      <t>二酸化炭素
低炭素
CO</t>
    </r>
    <r>
      <rPr>
        <vertAlign val="subscript"/>
        <sz val="16"/>
        <rFont val="HGPｺﾞｼｯｸM"/>
        <family val="3"/>
        <charset val="128"/>
      </rPr>
      <t>2</t>
    </r>
    <r>
      <rPr>
        <sz val="16"/>
        <rFont val="HGPｺﾞｼｯｸM"/>
        <family val="3"/>
        <charset val="128"/>
      </rPr>
      <t xml:space="preserve">
中温化</t>
    </r>
    <rPh sb="0" eb="5">
      <t>ニサンカタンソ</t>
    </rPh>
    <rPh sb="6" eb="9">
      <t>テイタンソ</t>
    </rPh>
    <rPh sb="14" eb="17">
      <t>チュウオンカ</t>
    </rPh>
    <phoneticPr fontId="5"/>
  </si>
  <si>
    <t>高たわみ性ポリマー改質アスファルト【ＦＲバインダー】</t>
    <phoneticPr fontId="5"/>
  </si>
  <si>
    <t>令和5年10月18日
（当初登録：令和4年10月5日）</t>
    <rPh sb="12" eb="16">
      <t>トウショトウロク</t>
    </rPh>
    <phoneticPr fontId="5"/>
  </si>
  <si>
    <t>令和7年3月27日（当初登録：令和5年10月18日）</t>
    <rPh sb="10" eb="12">
      <t>トウショ</t>
    </rPh>
    <rPh sb="12" eb="14">
      <t>トウロク</t>
    </rPh>
    <phoneticPr fontId="5"/>
  </si>
  <si>
    <t>㈱トーエス広島事務所</t>
    <rPh sb="5" eb="7">
      <t>ヒロシマ</t>
    </rPh>
    <rPh sb="7" eb="10">
      <t>ジムショ</t>
    </rPh>
    <phoneticPr fontId="38"/>
  </si>
  <si>
    <t>2-05-056-3</t>
    <phoneticPr fontId="5"/>
  </si>
  <si>
    <t>浮き足場式工法「ゼニフロートX」</t>
    <rPh sb="0" eb="1">
      <t>ウ</t>
    </rPh>
    <rPh sb="2" eb="4">
      <t>アシバ</t>
    </rPh>
    <rPh sb="4" eb="5">
      <t>シキ</t>
    </rPh>
    <rPh sb="5" eb="7">
      <t>コウホウ</t>
    </rPh>
    <phoneticPr fontId="5"/>
  </si>
  <si>
    <t>1-07-080-3</t>
  </si>
  <si>
    <t>長寿命化</t>
    <rPh sb="0" eb="1">
      <t>チョウ</t>
    </rPh>
    <rPh sb="1" eb="3">
      <t>ジュミョウ</t>
    </rPh>
    <rPh sb="3" eb="4">
      <t>カ</t>
    </rPh>
    <phoneticPr fontId="25"/>
  </si>
  <si>
    <t>区分３</t>
    <rPh sb="0" eb="2">
      <t>クブン</t>
    </rPh>
    <phoneticPr fontId="25"/>
  </si>
  <si>
    <t>ヤマダインフラテクノス(株)</t>
    <rPh sb="11" eb="14">
      <t>カブ</t>
    </rPh>
    <phoneticPr fontId="25"/>
  </si>
  <si>
    <t>1-07-081-3</t>
  </si>
  <si>
    <t>無機系ライニングMC工法</t>
  </si>
  <si>
    <t>丸栄コンクリート工業(株)</t>
    <rPh sb="10" eb="13">
      <t>カブ</t>
    </rPh>
    <phoneticPr fontId="25"/>
  </si>
  <si>
    <t>供用中の鋼橋において、溶接部及びその近傍の熱影響部に対して、ショットピーニング処理により圧縮残留応力を付与することで、疲労強度を2等級向上させ、き裂発生を抑える予防保全工法。</t>
  </si>
  <si>
    <t>従来の表面含浸工や被覆工の課題を克服し、無機系封孔材を用いることで高い付着力を発揮し、劣化因子の侵入を長期間抑制してコンクリート構造物の長寿命化を実現。</t>
    <rPh sb="0" eb="2">
      <t>ジュウライ</t>
    </rPh>
    <rPh sb="3" eb="5">
      <t>ヒョウメン</t>
    </rPh>
    <rPh sb="5" eb="7">
      <t>ガンシン</t>
    </rPh>
    <rPh sb="7" eb="8">
      <t>コウ</t>
    </rPh>
    <rPh sb="9" eb="11">
      <t>ヒフク</t>
    </rPh>
    <rPh sb="11" eb="12">
      <t>コウ</t>
    </rPh>
    <rPh sb="13" eb="15">
      <t>カダイ</t>
    </rPh>
    <rPh sb="16" eb="18">
      <t>コクフク</t>
    </rPh>
    <rPh sb="20" eb="23">
      <t>ムキケイ</t>
    </rPh>
    <rPh sb="23" eb="25">
      <t>フウコウ</t>
    </rPh>
    <rPh sb="25" eb="26">
      <t>ザイ</t>
    </rPh>
    <rPh sb="27" eb="28">
      <t>モチ</t>
    </rPh>
    <rPh sb="33" eb="34">
      <t>タカ</t>
    </rPh>
    <rPh sb="35" eb="38">
      <t>フチャクリョク</t>
    </rPh>
    <rPh sb="39" eb="41">
      <t>ハッキ</t>
    </rPh>
    <rPh sb="43" eb="45">
      <t>レッカ</t>
    </rPh>
    <rPh sb="45" eb="47">
      <t>インシ</t>
    </rPh>
    <rPh sb="48" eb="50">
      <t>シンニュウ</t>
    </rPh>
    <rPh sb="51" eb="54">
      <t>チョウキカン</t>
    </rPh>
    <rPh sb="54" eb="56">
      <t>ヨクセイ</t>
    </rPh>
    <rPh sb="64" eb="67">
      <t>コウゾウブツ</t>
    </rPh>
    <rPh sb="68" eb="69">
      <t>チョウ</t>
    </rPh>
    <rPh sb="69" eb="72">
      <t>ジュミョウカ</t>
    </rPh>
    <rPh sb="73" eb="75">
      <t>ジツゲン</t>
    </rPh>
    <phoneticPr fontId="25"/>
  </si>
  <si>
    <t>予防保全
鋼構造物の長寿命化
疲労設計</t>
    <phoneticPr fontId="5"/>
  </si>
  <si>
    <t>表面被覆
表面含浸
塩害
中性化抑制　</t>
    <phoneticPr fontId="5"/>
  </si>
  <si>
    <t>2-07-072-3</t>
  </si>
  <si>
    <t>効率化</t>
    <rPh sb="0" eb="2">
      <t>コウリツ</t>
    </rPh>
    <rPh sb="2" eb="3">
      <t>カ</t>
    </rPh>
    <phoneticPr fontId="4"/>
  </si>
  <si>
    <t>ムネカタインダストリアルマシナリー(株)</t>
    <rPh sb="17" eb="20">
      <t>カブ</t>
    </rPh>
    <phoneticPr fontId="25"/>
  </si>
  <si>
    <t>2-07-073-2</t>
  </si>
  <si>
    <t>区分２</t>
    <rPh sb="0" eb="2">
      <t>クブン</t>
    </rPh>
    <phoneticPr fontId="4"/>
  </si>
  <si>
    <t>(株)JSP
大阪営業所</t>
    <rPh sb="0" eb="3">
      <t>カブ</t>
    </rPh>
    <phoneticPr fontId="25"/>
  </si>
  <si>
    <t>2-07-074-3</t>
  </si>
  <si>
    <t>(株)エムケーエンジニアリング</t>
    <rPh sb="0" eb="3">
      <t>カブ</t>
    </rPh>
    <phoneticPr fontId="25"/>
  </si>
  <si>
    <t>2-07-075-3</t>
  </si>
  <si>
    <t>昭和機械商事(株)
広島営業所</t>
    <rPh sb="6" eb="9">
      <t>カブ</t>
    </rPh>
    <phoneticPr fontId="25"/>
  </si>
  <si>
    <t>2-07-076-3</t>
  </si>
  <si>
    <t>(株)エムビーエス</t>
    <rPh sb="0" eb="3">
      <t>カブ</t>
    </rPh>
    <phoneticPr fontId="25"/>
  </si>
  <si>
    <t>2-07-077-3</t>
  </si>
  <si>
    <t>2-07-078-3</t>
  </si>
  <si>
    <t>極東興和(株)</t>
    <rPh sb="4" eb="7">
      <t>カブ</t>
    </rPh>
    <phoneticPr fontId="25"/>
  </si>
  <si>
    <t>2-07-079-3</t>
  </si>
  <si>
    <t>東興ジオテック(株)
中国営業所</t>
    <rPh sb="7" eb="10">
      <t>カブ</t>
    </rPh>
    <phoneticPr fontId="25"/>
  </si>
  <si>
    <t>2-07-080-3</t>
  </si>
  <si>
    <t>(株)Polyuse</t>
    <rPh sb="0" eb="3">
      <t>カブ</t>
    </rPh>
    <phoneticPr fontId="25"/>
  </si>
  <si>
    <t>2-07-081-3</t>
  </si>
  <si>
    <t>薄型シー ト状センサにて材料が持つ電気抵抗を計測して充填物の識別を行い、充填および高さ状況を監視する。さらに、塗布型の圧電素子を用い、バイブレータの振動を検知し、締固めの管理をするシステムである 。</t>
  </si>
  <si>
    <t>橋梁の桁下空間をEDO-EPSブロックと発泡ウレタン等を併用して補強する中詰め工法で、老朽化した橋梁全体を土構造物化、または橋梁の補強構造体としてそのまま使用可能である。</t>
  </si>
  <si>
    <t>FRP材を外版とした初期養生機能を有するセントルを使用するトンネル覆工工法である。本技術の活用により、覆工後の外気温によるコンクリート表面温度の低下が抑えられるため、品質の向上となる。</t>
    <rPh sb="34" eb="35">
      <t>コウ</t>
    </rPh>
    <rPh sb="35" eb="36">
      <t>コウ</t>
    </rPh>
    <phoneticPr fontId="25"/>
  </si>
  <si>
    <t>かごの形状を円筒形にした大型かご工である。産学連携の技術により、重機による中詰材の締固め、吊り施工による据付を可能にした。人力作業を減らし、施工期間の短縮や機械化施工によるかご工のプレキャスト化を実現。</t>
    <rPh sb="16" eb="17">
      <t>コウ</t>
    </rPh>
    <phoneticPr fontId="25"/>
  </si>
  <si>
    <t>透明性と水蒸気透過性の特徴を有し、施工後のコンクリートの状態を目視観察できる。T-One工法は、プライマー・仕上げ塗装が不要であることから従来の工法と比較して費用削減、施工期間を短縮できる。</t>
  </si>
  <si>
    <t>狭隘地や高架下等の上部に制限があり、クレーンでの施工が困難な現場においてもコンクリート製品の搬送から据付までを自走式・電動式装置で連続施工可能とする低騒音・高精度な横引き工法。</t>
    <rPh sb="0" eb="2">
      <t>キョウアイ</t>
    </rPh>
    <rPh sb="2" eb="3">
      <t>チ</t>
    </rPh>
    <rPh sb="4" eb="7">
      <t>コウカシタ</t>
    </rPh>
    <rPh sb="7" eb="8">
      <t>トウ</t>
    </rPh>
    <rPh sb="9" eb="11">
      <t>ジョウブ</t>
    </rPh>
    <rPh sb="12" eb="14">
      <t>セイゲン</t>
    </rPh>
    <rPh sb="24" eb="26">
      <t>セコウ</t>
    </rPh>
    <rPh sb="27" eb="29">
      <t>コンナン</t>
    </rPh>
    <rPh sb="30" eb="32">
      <t>ゲンバ</t>
    </rPh>
    <rPh sb="43" eb="45">
      <t>セイヒン</t>
    </rPh>
    <rPh sb="46" eb="48">
      <t>ハンソウ</t>
    </rPh>
    <rPh sb="50" eb="52">
      <t>スエツケ</t>
    </rPh>
    <rPh sb="55" eb="58">
      <t>ジソウシキ</t>
    </rPh>
    <rPh sb="59" eb="62">
      <t>デンドウシキ</t>
    </rPh>
    <rPh sb="62" eb="64">
      <t>ソウチ</t>
    </rPh>
    <rPh sb="65" eb="67">
      <t>レンゾク</t>
    </rPh>
    <rPh sb="67" eb="69">
      <t>セコウ</t>
    </rPh>
    <rPh sb="69" eb="71">
      <t>カノウ</t>
    </rPh>
    <rPh sb="74" eb="75">
      <t>テイ</t>
    </rPh>
    <rPh sb="75" eb="77">
      <t>ソウオン</t>
    </rPh>
    <rPh sb="78" eb="79">
      <t>コウ</t>
    </rPh>
    <rPh sb="79" eb="81">
      <t>セイド</t>
    </rPh>
    <rPh sb="82" eb="83">
      <t>ヨコ</t>
    </rPh>
    <rPh sb="83" eb="84">
      <t>ビ</t>
    </rPh>
    <rPh sb="85" eb="87">
      <t>コウホウ</t>
    </rPh>
    <phoneticPr fontId="4"/>
  </si>
  <si>
    <t>かごマットやコンクリートブロック積工に代わる技術であり、耐久性に優れた工場二次製品と石材で法尻土留やもたれ式擁壁を構築するものである。施工性が良く、排水性に優れ、耐久性能も高い。</t>
    <rPh sb="16" eb="17">
      <t>ツミ</t>
    </rPh>
    <rPh sb="17" eb="18">
      <t>コウ</t>
    </rPh>
    <rPh sb="19" eb="20">
      <t>カ</t>
    </rPh>
    <rPh sb="22" eb="24">
      <t>ギジュツ</t>
    </rPh>
    <rPh sb="28" eb="31">
      <t>タイキュウセイ</t>
    </rPh>
    <rPh sb="32" eb="33">
      <t>スグ</t>
    </rPh>
    <rPh sb="35" eb="37">
      <t>コウジョウ</t>
    </rPh>
    <rPh sb="37" eb="39">
      <t>ニジ</t>
    </rPh>
    <rPh sb="39" eb="41">
      <t>セイヒン</t>
    </rPh>
    <rPh sb="42" eb="44">
      <t>セキザイ</t>
    </rPh>
    <rPh sb="45" eb="47">
      <t>ノリジリ</t>
    </rPh>
    <rPh sb="47" eb="48">
      <t>ツチ</t>
    </rPh>
    <rPh sb="48" eb="49">
      <t>トメ</t>
    </rPh>
    <rPh sb="53" eb="54">
      <t>シキ</t>
    </rPh>
    <rPh sb="54" eb="56">
      <t>ヨウヘキ</t>
    </rPh>
    <rPh sb="57" eb="59">
      <t>コウチク</t>
    </rPh>
    <rPh sb="67" eb="70">
      <t>セコウセイ</t>
    </rPh>
    <rPh sb="71" eb="72">
      <t>ヨ</t>
    </rPh>
    <rPh sb="74" eb="77">
      <t>ハイスイセイ</t>
    </rPh>
    <rPh sb="78" eb="79">
      <t>スグ</t>
    </rPh>
    <rPh sb="81" eb="83">
      <t>タイキュウ</t>
    </rPh>
    <rPh sb="83" eb="85">
      <t>セイノウ</t>
    </rPh>
    <rPh sb="86" eb="87">
      <t>タカ</t>
    </rPh>
    <phoneticPr fontId="4"/>
  </si>
  <si>
    <t>高品質の有機質系生育基盤材「オルガソイル」に絡合増強材「ノンラスファイバー」と増粘接合材「ノンラスボンド」を配合し、耐侵食性と強度を高めた生育基盤を地山に直接吹付けしてラス張工を省略する工法。</t>
    <rPh sb="0" eb="3">
      <t>コウヒンシツ</t>
    </rPh>
    <rPh sb="4" eb="7">
      <t>ユウキシツ</t>
    </rPh>
    <rPh sb="7" eb="8">
      <t>ケイ</t>
    </rPh>
    <rPh sb="8" eb="10">
      <t>セイイク</t>
    </rPh>
    <rPh sb="10" eb="12">
      <t>キバン</t>
    </rPh>
    <rPh sb="12" eb="13">
      <t>ザイ</t>
    </rPh>
    <rPh sb="22" eb="23">
      <t>ラク</t>
    </rPh>
    <rPh sb="23" eb="24">
      <t>ゴウ</t>
    </rPh>
    <rPh sb="24" eb="26">
      <t>ゾウキョウ</t>
    </rPh>
    <rPh sb="26" eb="27">
      <t>ザイ</t>
    </rPh>
    <rPh sb="39" eb="41">
      <t>ゾウネン</t>
    </rPh>
    <rPh sb="41" eb="43">
      <t>セツゴウ</t>
    </rPh>
    <rPh sb="43" eb="44">
      <t>ザイ</t>
    </rPh>
    <rPh sb="54" eb="56">
      <t>ハイゴウ</t>
    </rPh>
    <rPh sb="58" eb="59">
      <t>タイ</t>
    </rPh>
    <rPh sb="59" eb="62">
      <t>シンショクセイ</t>
    </rPh>
    <rPh sb="63" eb="65">
      <t>キョウド</t>
    </rPh>
    <rPh sb="66" eb="67">
      <t>タカ</t>
    </rPh>
    <rPh sb="69" eb="71">
      <t>セイイク</t>
    </rPh>
    <rPh sb="71" eb="73">
      <t>キバン</t>
    </rPh>
    <rPh sb="74" eb="76">
      <t>ジヤマ</t>
    </rPh>
    <rPh sb="77" eb="79">
      <t>チョクセツ</t>
    </rPh>
    <rPh sb="79" eb="81">
      <t>フキツ</t>
    </rPh>
    <rPh sb="86" eb="87">
      <t>バリ</t>
    </rPh>
    <rPh sb="87" eb="88">
      <t>コウ</t>
    </rPh>
    <rPh sb="89" eb="91">
      <t>ショウリャク</t>
    </rPh>
    <rPh sb="93" eb="95">
      <t>コウホウ</t>
    </rPh>
    <phoneticPr fontId="25"/>
  </si>
  <si>
    <t>３次元のCADデータに基づき、箱状のフレーム内を出力ヘッドが自由に動き回り、セメント系の材料を積み重ねることで、造形を行う建設用3Dプリンタ技術である。</t>
    <rPh sb="1" eb="3">
      <t>ジゲン</t>
    </rPh>
    <rPh sb="11" eb="12">
      <t>モト</t>
    </rPh>
    <rPh sb="15" eb="17">
      <t>ハコジョウ</t>
    </rPh>
    <rPh sb="22" eb="23">
      <t>ナイ</t>
    </rPh>
    <rPh sb="24" eb="26">
      <t>シュツリョク</t>
    </rPh>
    <rPh sb="30" eb="32">
      <t>ジユウ</t>
    </rPh>
    <rPh sb="33" eb="34">
      <t>ウゴ</t>
    </rPh>
    <rPh sb="35" eb="36">
      <t>マワ</t>
    </rPh>
    <rPh sb="42" eb="43">
      <t>ケイ</t>
    </rPh>
    <rPh sb="44" eb="46">
      <t>ザイリョウ</t>
    </rPh>
    <rPh sb="47" eb="48">
      <t>ツ</t>
    </rPh>
    <rPh sb="49" eb="50">
      <t>カサ</t>
    </rPh>
    <rPh sb="56" eb="58">
      <t>ゾウケイ</t>
    </rPh>
    <rPh sb="59" eb="60">
      <t>オコナ</t>
    </rPh>
    <rPh sb="61" eb="64">
      <t>ケンセツヨウ</t>
    </rPh>
    <rPh sb="70" eb="72">
      <t>ギジュツ</t>
    </rPh>
    <phoneticPr fontId="4"/>
  </si>
  <si>
    <t>塩分を除去した断面修復箇所と塩分が残存している既設コンクリートの境界にて鉄筋が腐食するマクロセル腐食（再劣化）抑制を目的として開発された小型点状タイプの犠牲陽極システムである。</t>
  </si>
  <si>
    <t>コンクリート工
施工管理
品質管理
コンクリート打設
モルタル工
トンネル工
水中コンクリート工
橋梁
上部工
下部工</t>
    <phoneticPr fontId="5"/>
  </si>
  <si>
    <t>老朽化インフラ対策
橋梁中詰め
橋梁補修補強
軽量盛土</t>
    <phoneticPr fontId="5"/>
  </si>
  <si>
    <t>トンネル
覆工
セントル
FRP
品質向上</t>
    <phoneticPr fontId="5"/>
  </si>
  <si>
    <t>切土補強土
盛土補強土
河川護岸
谷止工
機械化施工
工期短縮</t>
    <phoneticPr fontId="5"/>
  </si>
  <si>
    <t>剥落防止
透明性
水蒸気透過性
工期短縮</t>
    <phoneticPr fontId="5"/>
  </si>
  <si>
    <t>プレキャスト
コンクリート製品
橫引工法</t>
    <phoneticPr fontId="5"/>
  </si>
  <si>
    <t>効率化
省力化
工期短縮
コストダウン
低炭素工法</t>
    <phoneticPr fontId="5"/>
  </si>
  <si>
    <t>コンクリート
施工省人化
工期短縮
属人化低減</t>
    <phoneticPr fontId="5"/>
  </si>
  <si>
    <t>電気防食
流電陽極方式
犠牲陽極材
マクロセル腐食
モニタリング
断面修復</t>
    <phoneticPr fontId="5"/>
  </si>
  <si>
    <t>3-07-033-2</t>
  </si>
  <si>
    <t>高度化</t>
    <rPh sb="0" eb="2">
      <t>コウド</t>
    </rPh>
    <rPh sb="2" eb="3">
      <t>カ</t>
    </rPh>
    <phoneticPr fontId="1"/>
  </si>
  <si>
    <t>(株)TEGO</t>
    <rPh sb="0" eb="3">
      <t>カブ</t>
    </rPh>
    <phoneticPr fontId="4"/>
  </si>
  <si>
    <t>3-07-034-3</t>
  </si>
  <si>
    <t>麻生セメント(株)
中国支店</t>
    <rPh sb="6" eb="9">
      <t>カブ</t>
    </rPh>
    <phoneticPr fontId="25"/>
  </si>
  <si>
    <t>カキ養殖で廃棄される筏の竹材を粉砕し、雑草対策の資材として再利用した商品である。耐久期間は約５年、追いまきでさらに延長可能である。重量は200～300kg/m3と軽量である。施工がしやすく、景観の改善にも有効である。</t>
    <rPh sb="2" eb="4">
      <t>ヨウショク</t>
    </rPh>
    <rPh sb="5" eb="7">
      <t>ハイキ</t>
    </rPh>
    <rPh sb="10" eb="11">
      <t>イカダ</t>
    </rPh>
    <rPh sb="12" eb="13">
      <t>タケ</t>
    </rPh>
    <rPh sb="13" eb="14">
      <t>ザイ</t>
    </rPh>
    <rPh sb="15" eb="17">
      <t>フンサイ</t>
    </rPh>
    <rPh sb="19" eb="21">
      <t>ザッソウ</t>
    </rPh>
    <rPh sb="21" eb="23">
      <t>タイサク</t>
    </rPh>
    <rPh sb="24" eb="26">
      <t>シザイ</t>
    </rPh>
    <rPh sb="29" eb="32">
      <t>サイリヨウ</t>
    </rPh>
    <rPh sb="34" eb="36">
      <t>ショウヒン</t>
    </rPh>
    <rPh sb="40" eb="42">
      <t>タイキュウ</t>
    </rPh>
    <rPh sb="42" eb="44">
      <t>キカン</t>
    </rPh>
    <rPh sb="45" eb="46">
      <t>ヤク</t>
    </rPh>
    <rPh sb="47" eb="48">
      <t>ネン</t>
    </rPh>
    <rPh sb="49" eb="50">
      <t>オ</t>
    </rPh>
    <rPh sb="57" eb="59">
      <t>エンチョウ</t>
    </rPh>
    <rPh sb="59" eb="61">
      <t>カノウ</t>
    </rPh>
    <rPh sb="65" eb="67">
      <t>ジュウリョウ</t>
    </rPh>
    <rPh sb="81" eb="83">
      <t>ケイリョウ</t>
    </rPh>
    <rPh sb="87" eb="89">
      <t>セコウ</t>
    </rPh>
    <rPh sb="95" eb="97">
      <t>ケイカン</t>
    </rPh>
    <rPh sb="98" eb="100">
      <t>カイゼン</t>
    </rPh>
    <rPh sb="102" eb="104">
      <t>ユウコウ</t>
    </rPh>
    <phoneticPr fontId="4"/>
  </si>
  <si>
    <t>普通セメントの性能を損なわずに、セメントの飛散や発塵を抑制でき、道路での法面補修工事、市街地等の粉塵を嫌う箇所での工事に適している。また、施工従事者の作業環境改善に有効であり、作業性や安全性も向上する。</t>
  </si>
  <si>
    <t>防草材
雑草対策資材
エコ建材
再生資源
SDGs対応
牡蠣養殖筏再利用
環境配慮型資材
外構資材
造園資材
景観改善</t>
    <phoneticPr fontId="5"/>
  </si>
  <si>
    <t>防塵
作業環境
粉塵対策</t>
    <phoneticPr fontId="5"/>
  </si>
  <si>
    <t>ロックフレーム工法（S型）
グリパック（縦スリットタイプ）</t>
    <phoneticPr fontId="5"/>
  </si>
  <si>
    <t>擁壁
ブロック
ふとんかご
かご枠
かごマット
法尻
排水性</t>
    <phoneticPr fontId="5"/>
  </si>
  <si>
    <t>循環式ショットピーニング工法</t>
    <phoneticPr fontId="5"/>
  </si>
  <si>
    <t>Geoベルト</t>
    <phoneticPr fontId="5"/>
  </si>
  <si>
    <t>キルケット</t>
    <phoneticPr fontId="5"/>
  </si>
  <si>
    <t>ECS-PILE（エクスパイル）工法
～G-ECS及びN-ECSパイル～</t>
    <phoneticPr fontId="5"/>
  </si>
  <si>
    <t>ECS-TP
（エクスティーピー）工法
～鋼管杭と鋼構造の
一体接合～</t>
    <phoneticPr fontId="5"/>
  </si>
  <si>
    <t>大型植生土のう
「メガ・メデルＧ」</t>
    <phoneticPr fontId="5"/>
  </si>
  <si>
    <t>エムコール</t>
    <phoneticPr fontId="5"/>
  </si>
  <si>
    <t>ノンフレーム工法</t>
    <phoneticPr fontId="5"/>
  </si>
  <si>
    <t>クモの巣ネット工法</t>
    <rPh sb="3" eb="4">
      <t>ス</t>
    </rPh>
    <rPh sb="7" eb="9">
      <t>コウホウ</t>
    </rPh>
    <phoneticPr fontId="5"/>
  </si>
  <si>
    <t>コンクリートキャンバス</t>
    <phoneticPr fontId="5"/>
  </si>
  <si>
    <t>メッシュウォールガード工法</t>
    <rPh sb="11" eb="13">
      <t>コウホウ</t>
    </rPh>
    <phoneticPr fontId="5"/>
  </si>
  <si>
    <t>エコクリーンクールスーツ</t>
    <phoneticPr fontId="5"/>
  </si>
  <si>
    <t>ＡＵＶを用いた水ソリューションサービス</t>
    <phoneticPr fontId="5"/>
  </si>
  <si>
    <t>ニュージャストショット工法</t>
    <phoneticPr fontId="5"/>
  </si>
  <si>
    <t>パネル式ユニットシステム吊り
足場　TOBISLIDE（トビスライド）</t>
    <phoneticPr fontId="5"/>
  </si>
  <si>
    <t>全研削材・全工法対応型
ブラストシステム
（マルチメディア・ブラスト工法）</t>
    <phoneticPr fontId="5"/>
  </si>
  <si>
    <t>３次元点群測量
「NFBスキャンUAVレーザシステム」　</t>
    <phoneticPr fontId="5"/>
  </si>
  <si>
    <t>塗膜耐食性の迅速評価技術</t>
    <phoneticPr fontId="5"/>
  </si>
  <si>
    <t>固まる簡易舗装材カタマ® ＳＰ</t>
    <phoneticPr fontId="5"/>
  </si>
  <si>
    <t>一材型PCM乾式吹付工法　エアショットワン</t>
    <phoneticPr fontId="5"/>
  </si>
  <si>
    <t>高性能タックコート【タックファインＳＱ】</t>
    <phoneticPr fontId="5"/>
  </si>
  <si>
    <t>J-HDスリット</t>
    <phoneticPr fontId="5"/>
  </si>
  <si>
    <t>コンクリート充填管理システム「ジュウテンミエルカ」</t>
    <phoneticPr fontId="5"/>
  </si>
  <si>
    <t>フォームサポート工法</t>
    <phoneticPr fontId="5"/>
  </si>
  <si>
    <t>トンネル覆工初期養生
FRP工法</t>
    <phoneticPr fontId="5"/>
  </si>
  <si>
    <t>かご丸くん</t>
    <phoneticPr fontId="5"/>
  </si>
  <si>
    <t>スケルトン防災コーティング
T-One工法</t>
    <phoneticPr fontId="5"/>
  </si>
  <si>
    <t>リフトローラー工法</t>
    <phoneticPr fontId="5"/>
  </si>
  <si>
    <t>ノンラスグリーン工法</t>
    <phoneticPr fontId="5"/>
  </si>
  <si>
    <t>建設用３Dプリンティング</t>
    <phoneticPr fontId="5"/>
  </si>
  <si>
    <t>パッチガード工法（内部挿入型犠牲陽極方式）</t>
    <phoneticPr fontId="5"/>
  </si>
  <si>
    <t>「筏チップ」を用いた防草施工</t>
    <phoneticPr fontId="39"/>
  </si>
  <si>
    <t>ナイダスト</t>
    <phoneticPr fontId="39"/>
  </si>
  <si>
    <t>㈱IHIインフラシステム
中国支店</t>
    <rPh sb="13" eb="17">
      <t>チュウゴクシテン</t>
    </rPh>
    <phoneticPr fontId="38"/>
  </si>
  <si>
    <t>令和７年12月時点</t>
    <rPh sb="0" eb="2">
      <t>レイワ</t>
    </rPh>
    <rPh sb="3" eb="4">
      <t>ネン</t>
    </rPh>
    <rPh sb="6" eb="7">
      <t>ガツ</t>
    </rPh>
    <rPh sb="7" eb="9">
      <t>ジテン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</si>
</sst>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quot; 件&quot;"/>
    <numFmt numFmtId="178" formatCode="[Black]&quot;＋&quot;0;[Black]&quot;－&quot;0;0"/>
    <numFmt numFmtId="179" formatCode="0_ "/>
  </numFmts>
  <fonts count="45">
    <font>
      <sz val="12"/>
      <name val="Osaka"/>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Osaka"/>
      <family val="3"/>
      <charset val="128"/>
    </font>
    <font>
      <sz val="6"/>
      <name val="Osaka"/>
      <family val="3"/>
      <charset val="128"/>
    </font>
    <font>
      <sz val="12"/>
      <name val="HGPｺﾞｼｯｸM"/>
      <family val="3"/>
      <charset val="128"/>
    </font>
    <font>
      <b/>
      <sz val="9"/>
      <color indexed="81"/>
      <name val="ＭＳ Ｐゴシック"/>
      <family val="3"/>
      <charset val="128"/>
    </font>
    <font>
      <sz val="14"/>
      <name val="HGPｺﾞｼｯｸM"/>
      <family val="3"/>
      <charset val="128"/>
    </font>
    <font>
      <b/>
      <sz val="14"/>
      <name val="HGPｺﾞｼｯｸM"/>
      <family val="3"/>
      <charset val="128"/>
    </font>
    <font>
      <sz val="14"/>
      <name val="Osaka"/>
      <family val="3"/>
      <charset val="128"/>
    </font>
    <font>
      <sz val="20"/>
      <name val="HGPｺﾞｼｯｸM"/>
      <family val="3"/>
      <charset val="128"/>
    </font>
    <font>
      <b/>
      <sz val="20"/>
      <name val="HGPｺﾞｼｯｸM"/>
      <family val="3"/>
      <charset val="128"/>
    </font>
    <font>
      <sz val="11"/>
      <color rgb="FF9C0006"/>
      <name val="ＭＳ Ｐゴシック"/>
      <family val="3"/>
      <charset val="128"/>
      <scheme val="minor"/>
    </font>
    <font>
      <sz val="14"/>
      <color theme="1"/>
      <name val="HGPｺﾞｼｯｸM"/>
      <family val="3"/>
      <charset val="128"/>
    </font>
    <font>
      <sz val="28"/>
      <color theme="1"/>
      <name val="HGPｺﾞｼｯｸM"/>
      <family val="3"/>
      <charset val="128"/>
    </font>
    <font>
      <sz val="14"/>
      <color theme="1"/>
      <name val="Osaka"/>
      <family val="3"/>
      <charset val="128"/>
    </font>
    <font>
      <sz val="12"/>
      <color theme="1"/>
      <name val="HGPｺﾞｼｯｸM"/>
      <family val="3"/>
      <charset val="128"/>
    </font>
    <font>
      <sz val="12"/>
      <color theme="1"/>
      <name val="Osaka"/>
      <family val="3"/>
      <charset val="128"/>
    </font>
    <font>
      <sz val="16"/>
      <color theme="1"/>
      <name val="HGPｺﾞｼｯｸM"/>
      <family val="3"/>
      <charset val="128"/>
    </font>
    <font>
      <sz val="20"/>
      <color theme="1"/>
      <name val="HGPｺﾞｼｯｸM"/>
      <family val="3"/>
      <charset val="128"/>
    </font>
    <font>
      <b/>
      <sz val="20"/>
      <color theme="1"/>
      <name val="HGPｺﾞｼｯｸM"/>
      <family val="3"/>
      <charset val="128"/>
    </font>
    <font>
      <sz val="18"/>
      <color theme="1"/>
      <name val="HGPｺﾞｼｯｸM"/>
      <family val="3"/>
      <charset val="128"/>
    </font>
    <font>
      <sz val="14"/>
      <name val="ＭＳ Ｐゴシック"/>
      <family val="3"/>
      <charset val="128"/>
      <scheme val="minor"/>
    </font>
    <font>
      <sz val="16"/>
      <color theme="1"/>
      <name val="ＭＳ Ｐゴシック"/>
      <family val="3"/>
      <charset val="128"/>
      <scheme val="minor"/>
    </font>
    <font>
      <b/>
      <sz val="16"/>
      <color theme="1"/>
      <name val="HGPｺﾞｼｯｸM"/>
      <family val="3"/>
      <charset val="128"/>
    </font>
    <font>
      <u/>
      <sz val="11"/>
      <color theme="10"/>
      <name val="ＭＳ Ｐゴシック"/>
      <family val="2"/>
      <charset val="128"/>
      <scheme val="minor"/>
    </font>
    <font>
      <sz val="11"/>
      <color rgb="FF9C0006"/>
      <name val="ＭＳ Ｐゴシック"/>
      <family val="2"/>
      <charset val="128"/>
      <scheme val="minor"/>
    </font>
    <font>
      <sz val="11"/>
      <color rgb="FF000000"/>
      <name val="ＭＳ Ｐゴシック"/>
      <family val="2"/>
      <charset val="128"/>
      <scheme val="minor"/>
    </font>
    <font>
      <sz val="28"/>
      <name val="HGPｺﾞｼｯｸM"/>
      <family val="3"/>
      <charset val="128"/>
    </font>
    <font>
      <sz val="16"/>
      <name val="HGPｺﾞｼｯｸM"/>
      <family val="3"/>
      <charset val="128"/>
    </font>
    <font>
      <sz val="28"/>
      <color rgb="FFFF0000"/>
      <name val="HGPｺﾞｼｯｸM"/>
      <family val="3"/>
      <charset val="128"/>
    </font>
    <font>
      <u/>
      <sz val="12"/>
      <color theme="10"/>
      <name val="Osaka"/>
      <family val="3"/>
      <charset val="128"/>
    </font>
    <font>
      <sz val="16"/>
      <color rgb="FF0070C0"/>
      <name val="HGPｺﾞｼｯｸM"/>
      <family val="3"/>
      <charset val="128"/>
    </font>
    <font>
      <sz val="16"/>
      <name val="ＭＳ Ｐゴシック"/>
      <family val="3"/>
      <charset val="128"/>
      <scheme val="minor"/>
    </font>
    <font>
      <sz val="14"/>
      <color rgb="FF0070C0"/>
      <name val="HGPｺﾞｼｯｸM"/>
      <family val="3"/>
      <charset val="128"/>
    </font>
    <font>
      <sz val="18"/>
      <name val="HGPｺﾞｼｯｸM"/>
      <family val="3"/>
      <charset val="128"/>
    </font>
    <font>
      <sz val="16"/>
      <color rgb="FF000000"/>
      <name val="HGPｺﾞｼｯｸM"/>
      <family val="3"/>
      <charset val="128"/>
    </font>
    <font>
      <sz val="6"/>
      <name val="ＭＳ Ｐゴシック"/>
      <family val="2"/>
      <charset val="128"/>
    </font>
    <font>
      <sz val="11"/>
      <color rgb="FF000000"/>
      <name val="ＭＳ Ｐゴシック"/>
      <family val="2"/>
      <charset val="128"/>
    </font>
    <font>
      <b/>
      <sz val="16"/>
      <color rgb="FF000000"/>
      <name val="HGPｺﾞｼｯｸM"/>
      <family val="3"/>
      <charset val="128"/>
    </font>
    <font>
      <vertAlign val="subscript"/>
      <sz val="16"/>
      <name val="HGPｺﾞｼｯｸM"/>
      <family val="3"/>
      <charset val="128"/>
    </font>
    <font>
      <sz val="16"/>
      <color rgb="FF0070C0"/>
      <name val="Osaka"/>
      <family val="3"/>
      <charset val="128"/>
    </font>
    <font>
      <sz val="6"/>
      <name val="ＭＳ Ｐゴシック"/>
      <family val="2"/>
      <charset val="128"/>
      <scheme val="minor"/>
    </font>
    <font>
      <sz val="16"/>
      <color theme="10"/>
      <name val="Osaka"/>
      <family val="3"/>
      <charset val="128"/>
    </font>
  </fonts>
  <fills count="15">
    <fill>
      <patternFill patternType="none"/>
    </fill>
    <fill>
      <patternFill patternType="gray125"/>
    </fill>
    <fill>
      <patternFill patternType="solid">
        <fgColor rgb="FFFFC7CE"/>
      </patternFill>
    </fill>
    <fill>
      <patternFill patternType="solid">
        <fgColor theme="6" tint="0.79998168889431442"/>
        <bgColor indexed="64"/>
      </patternFill>
    </fill>
    <fill>
      <patternFill patternType="solid">
        <fgColor rgb="FFCCFFCC"/>
        <bgColor indexed="64"/>
      </patternFill>
    </fill>
    <fill>
      <patternFill patternType="solid">
        <fgColor rgb="FFFFFF99"/>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FFCCFF"/>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6" tint="0.79998168889431442"/>
        <bgColor rgb="FF000000"/>
      </patternFill>
    </fill>
  </fills>
  <borders count="6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hair">
        <color indexed="64"/>
      </left>
      <right style="hair">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diagonal/>
    </border>
    <border>
      <left style="medium">
        <color indexed="64"/>
      </left>
      <right style="hair">
        <color indexed="64"/>
      </right>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bottom/>
      <diagonal/>
    </border>
    <border>
      <left style="hair">
        <color indexed="64"/>
      </left>
      <right style="medium">
        <color indexed="64"/>
      </right>
      <top/>
      <bottom/>
      <diagonal/>
    </border>
    <border>
      <left style="hair">
        <color indexed="64"/>
      </left>
      <right style="medium">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bottom/>
      <diagonal/>
    </border>
    <border>
      <left/>
      <right/>
      <top style="hair">
        <color indexed="64"/>
      </top>
      <bottom style="hair">
        <color indexed="64"/>
      </bottom>
      <diagonal/>
    </border>
    <border>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hair">
        <color indexed="64"/>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s>
  <cellStyleXfs count="12">
    <xf numFmtId="0" fontId="0" fillId="0" borderId="0"/>
    <xf numFmtId="0" fontId="13" fillId="2" borderId="0" applyNumberFormat="0" applyBorder="0" applyAlignment="0" applyProtection="0">
      <alignment vertical="center"/>
    </xf>
    <xf numFmtId="38" fontId="4" fillId="0" borderId="0" applyFont="0" applyFill="0" applyBorder="0" applyAlignment="0" applyProtection="0"/>
    <xf numFmtId="0" fontId="3" fillId="0" borderId="0">
      <alignment vertical="center"/>
    </xf>
    <xf numFmtId="0" fontId="26" fillId="0" borderId="0" applyNumberFormat="0" applyFill="0" applyBorder="0" applyAlignment="0" applyProtection="0">
      <alignment vertical="center"/>
    </xf>
    <xf numFmtId="0" fontId="2" fillId="0" borderId="0">
      <alignment vertical="center"/>
    </xf>
    <xf numFmtId="0" fontId="27" fillId="2" borderId="0" applyNumberFormat="0" applyBorder="0" applyAlignment="0" applyProtection="0">
      <alignment vertical="center"/>
    </xf>
    <xf numFmtId="0" fontId="28" fillId="0" borderId="0">
      <alignment vertical="center"/>
    </xf>
    <xf numFmtId="0" fontId="1" fillId="0" borderId="0">
      <alignment vertical="center"/>
    </xf>
    <xf numFmtId="0" fontId="1" fillId="0" borderId="0">
      <alignment vertical="center"/>
    </xf>
    <xf numFmtId="0" fontId="32" fillId="0" borderId="0" applyNumberFormat="0" applyFill="0" applyBorder="0" applyAlignment="0" applyProtection="0"/>
    <xf numFmtId="38" fontId="4" fillId="0" borderId="0" applyFont="0" applyFill="0" applyBorder="0" applyAlignment="0" applyProtection="0">
      <alignment vertical="center"/>
    </xf>
  </cellStyleXfs>
  <cellXfs count="493">
    <xf numFmtId="0" fontId="0" fillId="0" borderId="0" xfId="0"/>
    <xf numFmtId="0" fontId="6" fillId="0" borderId="0" xfId="0" applyFont="1"/>
    <xf numFmtId="0" fontId="6" fillId="0" borderId="1" xfId="0" applyFont="1" applyBorder="1"/>
    <xf numFmtId="0" fontId="6" fillId="3" borderId="1" xfId="0" applyFont="1" applyFill="1" applyBorder="1" applyAlignment="1">
      <alignment horizontal="center"/>
    </xf>
    <xf numFmtId="0" fontId="6" fillId="3" borderId="1" xfId="0" applyFont="1" applyFill="1" applyBorder="1"/>
    <xf numFmtId="0" fontId="6" fillId="3" borderId="1" xfId="0" applyFont="1" applyFill="1" applyBorder="1" applyAlignment="1">
      <alignment shrinkToFit="1"/>
    </xf>
    <xf numFmtId="0" fontId="6" fillId="3" borderId="1" xfId="0" applyFont="1" applyFill="1" applyBorder="1" applyAlignment="1">
      <alignment horizontal="left"/>
    </xf>
    <xf numFmtId="0" fontId="6" fillId="0" borderId="1" xfId="0" applyFont="1" applyBorder="1" applyAlignment="1">
      <alignment wrapText="1"/>
    </xf>
    <xf numFmtId="0" fontId="6" fillId="0" borderId="1" xfId="0" applyFont="1" applyBorder="1" applyAlignment="1">
      <alignment horizontal="left" wrapText="1"/>
    </xf>
    <xf numFmtId="0" fontId="6" fillId="3" borderId="1" xfId="0" applyFont="1" applyFill="1" applyBorder="1" applyAlignment="1">
      <alignment horizontal="center" wrapText="1"/>
    </xf>
    <xf numFmtId="14" fontId="6" fillId="0" borderId="1" xfId="0" applyNumberFormat="1" applyFont="1" applyBorder="1" applyAlignment="1">
      <alignment wrapText="1"/>
    </xf>
    <xf numFmtId="0" fontId="8" fillId="0" borderId="0" xfId="0" applyFont="1"/>
    <xf numFmtId="0" fontId="8" fillId="0" borderId="0" xfId="0" applyFont="1" applyAlignment="1">
      <alignment horizontal="left" wrapText="1"/>
    </xf>
    <xf numFmtId="0" fontId="8" fillId="0" borderId="2" xfId="0" applyFont="1" applyBorder="1" applyAlignment="1">
      <alignment horizontal="right" vertical="center"/>
    </xf>
    <xf numFmtId="0" fontId="8" fillId="0" borderId="2" xfId="0" applyFont="1" applyBorder="1" applyAlignment="1">
      <alignment horizontal="left" vertical="center"/>
    </xf>
    <xf numFmtId="0" fontId="8" fillId="0" borderId="0" xfId="0" applyFont="1" applyAlignment="1">
      <alignment horizontal="left" vertical="center"/>
    </xf>
    <xf numFmtId="14" fontId="8" fillId="0" borderId="2" xfId="0" applyNumberFormat="1" applyFont="1" applyBorder="1" applyAlignment="1">
      <alignment horizontal="left"/>
    </xf>
    <xf numFmtId="14" fontId="8" fillId="0" borderId="2" xfId="0" applyNumberFormat="1" applyFont="1" applyBorder="1"/>
    <xf numFmtId="57" fontId="8" fillId="0" borderId="2" xfId="0" applyNumberFormat="1" applyFont="1" applyBorder="1"/>
    <xf numFmtId="14" fontId="8" fillId="0" borderId="2" xfId="0" applyNumberFormat="1" applyFont="1" applyBorder="1" applyAlignment="1">
      <alignment horizontal="left" vertical="center"/>
    </xf>
    <xf numFmtId="0" fontId="8" fillId="0" borderId="0" xfId="0" applyFont="1" applyAlignment="1">
      <alignment wrapText="1"/>
    </xf>
    <xf numFmtId="0" fontId="8" fillId="4" borderId="3" xfId="0" applyFont="1" applyFill="1" applyBorder="1" applyAlignment="1">
      <alignment vertical="center" wrapText="1"/>
    </xf>
    <xf numFmtId="0" fontId="8" fillId="0" borderId="0" xfId="0" applyFont="1" applyAlignment="1">
      <alignment vertical="center" wrapText="1"/>
    </xf>
    <xf numFmtId="0" fontId="8" fillId="4" borderId="1" xfId="0" applyFont="1" applyFill="1" applyBorder="1" applyAlignment="1">
      <alignment vertical="center" wrapText="1"/>
    </xf>
    <xf numFmtId="0" fontId="8" fillId="4"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vertical="center"/>
    </xf>
    <xf numFmtId="0" fontId="8" fillId="0" borderId="1" xfId="0" applyFont="1" applyBorder="1" applyAlignment="1">
      <alignment vertical="center" wrapText="1"/>
    </xf>
    <xf numFmtId="176" fontId="9" fillId="0" borderId="1" xfId="0" applyNumberFormat="1" applyFont="1" applyBorder="1" applyAlignment="1">
      <alignment vertical="center"/>
    </xf>
    <xf numFmtId="0" fontId="8" fillId="0" borderId="0" xfId="0" applyFont="1" applyAlignment="1">
      <alignment vertical="center"/>
    </xf>
    <xf numFmtId="0" fontId="10" fillId="0" borderId="0" xfId="0" applyFont="1"/>
    <xf numFmtId="0" fontId="10" fillId="0" borderId="0" xfId="0" applyFont="1" applyAlignment="1">
      <alignment horizontal="left" wrapText="1"/>
    </xf>
    <xf numFmtId="0" fontId="10" fillId="0" borderId="0" xfId="0" applyFont="1" applyAlignment="1">
      <alignment wrapText="1"/>
    </xf>
    <xf numFmtId="14" fontId="6" fillId="0" borderId="1" xfId="0" applyNumberFormat="1" applyFont="1" applyBorder="1"/>
    <xf numFmtId="57" fontId="8" fillId="0" borderId="0" xfId="0" applyNumberFormat="1" applyFont="1"/>
    <xf numFmtId="0" fontId="8" fillId="0" borderId="1" xfId="0" quotePrefix="1" applyFont="1" applyBorder="1" applyAlignment="1">
      <alignment horizontal="center" vertical="center" wrapText="1"/>
    </xf>
    <xf numFmtId="57" fontId="8" fillId="0" borderId="0" xfId="0" applyNumberFormat="1" applyFont="1" applyAlignment="1">
      <alignment horizontal="right" vertical="center"/>
    </xf>
    <xf numFmtId="177" fontId="0" fillId="0" borderId="0" xfId="0" applyNumberFormat="1"/>
    <xf numFmtId="0" fontId="8" fillId="4" borderId="4" xfId="0" applyFont="1" applyFill="1" applyBorder="1" applyAlignment="1">
      <alignment horizontal="center" vertical="center" wrapText="1" shrinkToFit="1"/>
    </xf>
    <xf numFmtId="0" fontId="8" fillId="4" borderId="3" xfId="0" applyFont="1" applyFill="1" applyBorder="1" applyAlignment="1">
      <alignment horizontal="center" vertical="center" wrapText="1" shrinkToFit="1"/>
    </xf>
    <xf numFmtId="0" fontId="14" fillId="0" borderId="0" xfId="0" applyFont="1"/>
    <xf numFmtId="0" fontId="14" fillId="0" borderId="0" xfId="0" applyFont="1" applyAlignment="1">
      <alignment horizontal="left" wrapText="1"/>
    </xf>
    <xf numFmtId="0" fontId="14" fillId="0" borderId="0" xfId="0" applyFont="1" applyAlignment="1">
      <alignment wrapText="1"/>
    </xf>
    <xf numFmtId="0" fontId="15" fillId="0" borderId="0" xfId="0" applyFont="1" applyAlignment="1">
      <alignment vertical="center"/>
    </xf>
    <xf numFmtId="0" fontId="14" fillId="0" borderId="0" xfId="0" applyFont="1" applyAlignment="1">
      <alignment horizontal="left" vertical="center"/>
    </xf>
    <xf numFmtId="14" fontId="14" fillId="0" borderId="0" xfId="0" applyNumberFormat="1" applyFont="1" applyAlignment="1">
      <alignment horizontal="left"/>
    </xf>
    <xf numFmtId="14" fontId="14" fillId="0" borderId="0" xfId="0" applyNumberFormat="1" applyFont="1"/>
    <xf numFmtId="0" fontId="14" fillId="0" borderId="5" xfId="0" applyFont="1" applyBorder="1" applyAlignment="1">
      <alignment vertical="center" wrapText="1"/>
    </xf>
    <xf numFmtId="0" fontId="14" fillId="0" borderId="6" xfId="0" applyFont="1" applyBorder="1" applyAlignment="1">
      <alignment horizontal="center" vertical="center"/>
    </xf>
    <xf numFmtId="0" fontId="14" fillId="0" borderId="6" xfId="0" applyFont="1" applyBorder="1" applyAlignment="1">
      <alignment horizontal="left" vertical="center" wrapText="1"/>
    </xf>
    <xf numFmtId="0" fontId="14" fillId="0" borderId="6" xfId="0" quotePrefix="1" applyFont="1" applyBorder="1" applyAlignment="1">
      <alignment horizontal="center" vertical="center" wrapText="1"/>
    </xf>
    <xf numFmtId="0" fontId="14" fillId="0" borderId="7" xfId="0" applyFont="1" applyBorder="1" applyAlignment="1">
      <alignment vertical="center"/>
    </xf>
    <xf numFmtId="0" fontId="14" fillId="0" borderId="5" xfId="0" applyFont="1" applyBorder="1" applyAlignment="1">
      <alignment vertical="center"/>
    </xf>
    <xf numFmtId="0" fontId="14" fillId="0" borderId="5" xfId="0" applyFont="1" applyBorder="1" applyAlignment="1">
      <alignment horizontal="center" vertical="center"/>
    </xf>
    <xf numFmtId="0" fontId="14" fillId="0" borderId="5" xfId="0" applyFont="1" applyBorder="1" applyAlignment="1">
      <alignment horizontal="left" vertical="center" wrapText="1"/>
    </xf>
    <xf numFmtId="0" fontId="14" fillId="0" borderId="5" xfId="0" quotePrefix="1" applyFont="1" applyBorder="1" applyAlignment="1">
      <alignment horizontal="center" vertical="center" wrapText="1"/>
    </xf>
    <xf numFmtId="0" fontId="14" fillId="6" borderId="5" xfId="0" applyFont="1" applyFill="1" applyBorder="1" applyAlignment="1">
      <alignment horizontal="center" vertical="center" wrapText="1"/>
    </xf>
    <xf numFmtId="0" fontId="14" fillId="6" borderId="5" xfId="0" applyFont="1" applyFill="1" applyBorder="1" applyAlignment="1">
      <alignment horizontal="left" vertical="center" wrapText="1"/>
    </xf>
    <xf numFmtId="0" fontId="14" fillId="7" borderId="5" xfId="0" applyFont="1" applyFill="1" applyBorder="1" applyAlignment="1">
      <alignment horizontal="left" vertical="center" wrapText="1"/>
    </xf>
    <xf numFmtId="0" fontId="14" fillId="0" borderId="8" xfId="0" applyFont="1" applyBorder="1" applyAlignment="1">
      <alignment horizontal="center" vertical="center"/>
    </xf>
    <xf numFmtId="0" fontId="14" fillId="0" borderId="8" xfId="0" applyFont="1" applyBorder="1" applyAlignment="1">
      <alignment horizontal="left" vertical="center" wrapText="1"/>
    </xf>
    <xf numFmtId="0" fontId="14" fillId="7" borderId="8" xfId="0" applyFont="1" applyFill="1" applyBorder="1" applyAlignment="1">
      <alignment horizontal="left" vertical="center" wrapText="1"/>
    </xf>
    <xf numFmtId="0" fontId="14" fillId="0" borderId="8" xfId="0" quotePrefix="1" applyFont="1" applyBorder="1" applyAlignment="1">
      <alignment horizontal="center" vertical="center" wrapText="1"/>
    </xf>
    <xf numFmtId="0" fontId="14" fillId="0" borderId="9" xfId="0" applyFont="1" applyBorder="1" applyAlignment="1">
      <alignment horizontal="center" vertical="center"/>
    </xf>
    <xf numFmtId="0" fontId="14" fillId="0" borderId="10" xfId="0" applyFont="1" applyBorder="1" applyAlignment="1">
      <alignment vertical="center"/>
    </xf>
    <xf numFmtId="0" fontId="14" fillId="0" borderId="0" xfId="0" applyFont="1" applyAlignment="1">
      <alignment vertical="center"/>
    </xf>
    <xf numFmtId="0" fontId="14" fillId="0" borderId="10" xfId="0" applyFont="1" applyBorder="1"/>
    <xf numFmtId="0" fontId="16" fillId="0" borderId="0" xfId="0" applyFont="1"/>
    <xf numFmtId="0" fontId="14" fillId="0" borderId="11" xfId="0" applyFont="1" applyBorder="1"/>
    <xf numFmtId="0" fontId="14" fillId="0" borderId="12" xfId="0" applyFont="1" applyBorder="1" applyAlignment="1">
      <alignment vertical="center"/>
    </xf>
    <xf numFmtId="0" fontId="16" fillId="0" borderId="0" xfId="0" applyFont="1" applyAlignment="1">
      <alignment horizontal="left" wrapText="1"/>
    </xf>
    <xf numFmtId="0" fontId="16" fillId="0" borderId="0" xfId="0" applyFont="1" applyAlignment="1">
      <alignment wrapText="1"/>
    </xf>
    <xf numFmtId="0" fontId="14" fillId="0" borderId="5"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6" xfId="0" applyFont="1" applyBorder="1" applyAlignment="1">
      <alignment horizontal="center" vertical="center" wrapText="1"/>
    </xf>
    <xf numFmtId="0" fontId="17" fillId="0" borderId="0" xfId="0" applyFont="1"/>
    <xf numFmtId="0" fontId="17" fillId="0" borderId="0" xfId="0" applyFont="1" applyAlignment="1">
      <alignment horizontal="left" vertical="center"/>
    </xf>
    <xf numFmtId="0" fontId="17" fillId="0" borderId="0" xfId="0" applyFont="1" applyAlignment="1">
      <alignment vertical="center"/>
    </xf>
    <xf numFmtId="0" fontId="17" fillId="0" borderId="12" xfId="0" applyFont="1" applyBorder="1" applyAlignment="1">
      <alignment vertical="center"/>
    </xf>
    <xf numFmtId="0" fontId="18" fillId="0" borderId="0" xfId="0" applyFont="1"/>
    <xf numFmtId="0" fontId="19" fillId="0" borderId="5" xfId="0" applyFont="1" applyBorder="1" applyAlignment="1">
      <alignment horizontal="center" vertical="center"/>
    </xf>
    <xf numFmtId="0" fontId="19" fillId="6" borderId="5" xfId="0" applyFont="1" applyFill="1" applyBorder="1" applyAlignment="1">
      <alignment horizontal="center" vertical="center"/>
    </xf>
    <xf numFmtId="0" fontId="19" fillId="0" borderId="8" xfId="0" applyFont="1" applyBorder="1" applyAlignment="1">
      <alignment horizontal="center" vertical="center"/>
    </xf>
    <xf numFmtId="0" fontId="19" fillId="0" borderId="6" xfId="0" applyFont="1" applyBorder="1" applyAlignment="1">
      <alignment horizontal="center" vertical="center"/>
    </xf>
    <xf numFmtId="0" fontId="19" fillId="0" borderId="5"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6" xfId="0" applyFont="1" applyBorder="1" applyAlignment="1">
      <alignment horizontal="center" vertical="center" wrapText="1"/>
    </xf>
    <xf numFmtId="0" fontId="19" fillId="6" borderId="5"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8" xfId="0" applyFont="1" applyBorder="1" applyAlignment="1">
      <alignment horizontal="center" vertical="center" wrapText="1"/>
    </xf>
    <xf numFmtId="0" fontId="19" fillId="8" borderId="7" xfId="0" applyFont="1" applyFill="1" applyBorder="1" applyAlignment="1">
      <alignment vertical="center" textRotation="255" wrapText="1"/>
    </xf>
    <xf numFmtId="0" fontId="19" fillId="8" borderId="14" xfId="0" applyFont="1" applyFill="1" applyBorder="1" applyAlignment="1">
      <alignment vertical="center" textRotation="255" wrapText="1"/>
    </xf>
    <xf numFmtId="0" fontId="19" fillId="8" borderId="15" xfId="0" applyFont="1" applyFill="1" applyBorder="1" applyAlignment="1">
      <alignment vertical="center" textRotation="255" wrapText="1"/>
    </xf>
    <xf numFmtId="0" fontId="19" fillId="0" borderId="16" xfId="0" applyFont="1" applyBorder="1" applyAlignment="1">
      <alignment vertical="center" textRotation="255"/>
    </xf>
    <xf numFmtId="0" fontId="19" fillId="0" borderId="17" xfId="0" applyFont="1" applyBorder="1" applyAlignment="1">
      <alignment vertical="center" textRotation="255"/>
    </xf>
    <xf numFmtId="0" fontId="19" fillId="6" borderId="17" xfId="0" applyFont="1" applyFill="1" applyBorder="1" applyAlignment="1">
      <alignment horizontal="center" vertical="center" textRotation="255"/>
    </xf>
    <xf numFmtId="0" fontId="19" fillId="0" borderId="18" xfId="0" applyFont="1" applyBorder="1" applyAlignment="1">
      <alignment vertical="center" textRotation="255"/>
    </xf>
    <xf numFmtId="0" fontId="19" fillId="0" borderId="19" xfId="0" applyFont="1" applyBorder="1" applyAlignment="1">
      <alignment vertical="center" textRotation="255"/>
    </xf>
    <xf numFmtId="0" fontId="20" fillId="0" borderId="6" xfId="0" applyFont="1" applyBorder="1" applyAlignment="1">
      <alignment vertical="center"/>
    </xf>
    <xf numFmtId="0" fontId="20" fillId="0" borderId="6" xfId="0" applyFont="1" applyBorder="1" applyAlignment="1">
      <alignment horizontal="center" vertical="center"/>
    </xf>
    <xf numFmtId="0" fontId="20" fillId="0" borderId="6" xfId="0" applyFont="1" applyBorder="1" applyAlignment="1">
      <alignment horizontal="center" vertical="center" wrapText="1"/>
    </xf>
    <xf numFmtId="176" fontId="21" fillId="0" borderId="6" xfId="0" applyNumberFormat="1" applyFont="1" applyBorder="1" applyAlignment="1">
      <alignment vertical="center"/>
    </xf>
    <xf numFmtId="176" fontId="21" fillId="0" borderId="20" xfId="0" applyNumberFormat="1" applyFont="1" applyBorder="1" applyAlignment="1">
      <alignment vertical="center"/>
    </xf>
    <xf numFmtId="0" fontId="20" fillId="0" borderId="5" xfId="0" applyFont="1" applyBorder="1" applyAlignment="1">
      <alignment vertical="center"/>
    </xf>
    <xf numFmtId="0" fontId="20" fillId="0" borderId="5" xfId="0" applyFont="1" applyBorder="1" applyAlignment="1">
      <alignment vertical="center" wrapText="1"/>
    </xf>
    <xf numFmtId="176" fontId="21" fillId="0" borderId="5" xfId="0" applyNumberFormat="1" applyFont="1" applyBorder="1" applyAlignment="1">
      <alignment vertical="center"/>
    </xf>
    <xf numFmtId="176" fontId="21" fillId="0" borderId="21" xfId="0" applyNumberFormat="1" applyFont="1" applyBorder="1" applyAlignment="1">
      <alignment vertical="center"/>
    </xf>
    <xf numFmtId="0" fontId="20" fillId="0" borderId="5" xfId="0" applyFont="1" applyBorder="1" applyAlignment="1">
      <alignment horizontal="center" vertical="center"/>
    </xf>
    <xf numFmtId="0" fontId="20" fillId="0" borderId="5" xfId="0" applyFont="1" applyBorder="1" applyAlignment="1">
      <alignment horizontal="center" vertical="center" wrapText="1"/>
    </xf>
    <xf numFmtId="176" fontId="21" fillId="0" borderId="22" xfId="0" applyNumberFormat="1" applyFont="1" applyBorder="1" applyAlignment="1">
      <alignment vertical="center"/>
    </xf>
    <xf numFmtId="0" fontId="20" fillId="6" borderId="5" xfId="0" applyFont="1" applyFill="1" applyBorder="1" applyAlignment="1">
      <alignment vertical="center"/>
    </xf>
    <xf numFmtId="0" fontId="20" fillId="6" borderId="5" xfId="0" applyFont="1" applyFill="1" applyBorder="1" applyAlignment="1">
      <alignment horizontal="center" vertical="center"/>
    </xf>
    <xf numFmtId="176" fontId="21" fillId="6" borderId="5" xfId="0" applyNumberFormat="1" applyFont="1" applyFill="1" applyBorder="1" applyAlignment="1">
      <alignment vertical="center"/>
    </xf>
    <xf numFmtId="176" fontId="21" fillId="6" borderId="21" xfId="0" applyNumberFormat="1" applyFont="1" applyFill="1" applyBorder="1" applyAlignment="1">
      <alignment vertical="center"/>
    </xf>
    <xf numFmtId="0" fontId="20" fillId="0" borderId="8" xfId="0" applyFont="1" applyBorder="1" applyAlignment="1">
      <alignment horizontal="center" vertical="center"/>
    </xf>
    <xf numFmtId="0" fontId="20" fillId="0" borderId="8" xfId="0" applyFont="1" applyBorder="1" applyAlignment="1">
      <alignment vertical="center" wrapText="1"/>
    </xf>
    <xf numFmtId="176" fontId="21" fillId="0" borderId="8" xfId="0" applyNumberFormat="1" applyFont="1" applyBorder="1" applyAlignment="1">
      <alignment vertical="center"/>
    </xf>
    <xf numFmtId="176" fontId="21" fillId="0" borderId="23" xfId="0" applyNumberFormat="1" applyFont="1" applyBorder="1" applyAlignment="1">
      <alignment vertical="center"/>
    </xf>
    <xf numFmtId="0" fontId="20" fillId="0" borderId="6" xfId="0" applyFont="1" applyBorder="1" applyAlignment="1">
      <alignment vertical="center" wrapText="1"/>
    </xf>
    <xf numFmtId="0" fontId="11" fillId="6" borderId="5" xfId="0" applyFont="1" applyFill="1" applyBorder="1" applyAlignment="1">
      <alignment horizontal="center" vertical="center"/>
    </xf>
    <xf numFmtId="0" fontId="22" fillId="4" borderId="5" xfId="0" applyFont="1" applyFill="1" applyBorder="1" applyAlignment="1">
      <alignment horizontal="center" vertical="center" wrapText="1" shrinkToFit="1"/>
    </xf>
    <xf numFmtId="0" fontId="22" fillId="4" borderId="9" xfId="0" applyFont="1" applyFill="1" applyBorder="1" applyAlignment="1">
      <alignment horizontal="center" vertical="center" wrapText="1" shrinkToFit="1"/>
    </xf>
    <xf numFmtId="0" fontId="22" fillId="4" borderId="8" xfId="0" applyFont="1" applyFill="1" applyBorder="1" applyAlignment="1">
      <alignment vertical="center" wrapText="1"/>
    </xf>
    <xf numFmtId="0" fontId="19" fillId="9" borderId="5" xfId="0" applyFont="1" applyFill="1" applyBorder="1" applyAlignment="1">
      <alignment horizontal="center" vertical="center" textRotation="255"/>
    </xf>
    <xf numFmtId="0" fontId="19" fillId="9" borderId="6" xfId="0" applyFont="1" applyFill="1" applyBorder="1" applyAlignment="1">
      <alignment horizontal="center" vertical="center" textRotation="255"/>
    </xf>
    <xf numFmtId="0" fontId="19" fillId="6" borderId="17" xfId="0" applyFont="1" applyFill="1" applyBorder="1" applyAlignment="1">
      <alignment vertical="center" textRotation="255"/>
    </xf>
    <xf numFmtId="0" fontId="14" fillId="0" borderId="24" xfId="0" applyFont="1" applyBorder="1" applyAlignment="1">
      <alignment horizontal="left" vertical="center" wrapText="1"/>
    </xf>
    <xf numFmtId="0" fontId="14" fillId="0" borderId="24" xfId="0" applyFont="1" applyBorder="1" applyAlignment="1">
      <alignment horizontal="center" vertical="center" wrapText="1"/>
    </xf>
    <xf numFmtId="0" fontId="14" fillId="0" borderId="24" xfId="0" applyFont="1" applyBorder="1" applyAlignment="1">
      <alignment horizontal="center" vertical="center"/>
    </xf>
    <xf numFmtId="0" fontId="14" fillId="0" borderId="24" xfId="0" quotePrefix="1" applyFont="1" applyBorder="1" applyAlignment="1">
      <alignment horizontal="center" vertical="center" wrapText="1"/>
    </xf>
    <xf numFmtId="0" fontId="20" fillId="0" borderId="24" xfId="0" applyFont="1" applyBorder="1" applyAlignment="1">
      <alignment vertical="center" wrapText="1"/>
    </xf>
    <xf numFmtId="0" fontId="19" fillId="9" borderId="16" xfId="0" applyFont="1" applyFill="1" applyBorder="1" applyAlignment="1">
      <alignment horizontal="center" vertical="center" textRotation="255"/>
    </xf>
    <xf numFmtId="0" fontId="19" fillId="9" borderId="17" xfId="0" applyFont="1" applyFill="1" applyBorder="1" applyAlignment="1">
      <alignment horizontal="center" vertical="center" textRotation="255"/>
    </xf>
    <xf numFmtId="0" fontId="19" fillId="9" borderId="25" xfId="0" applyFont="1" applyFill="1" applyBorder="1" applyAlignment="1">
      <alignment horizontal="center" vertical="center" textRotation="255"/>
    </xf>
    <xf numFmtId="0" fontId="19" fillId="0" borderId="26" xfId="0" applyFont="1" applyBorder="1" applyAlignment="1">
      <alignment horizontal="center" vertical="center" textRotation="255" wrapText="1"/>
    </xf>
    <xf numFmtId="0" fontId="19" fillId="0" borderId="27" xfId="0" applyFont="1" applyBorder="1" applyAlignment="1">
      <alignment horizontal="center" vertical="center" textRotation="255" wrapText="1"/>
    </xf>
    <xf numFmtId="0" fontId="19" fillId="0" borderId="20" xfId="0" applyFont="1" applyBorder="1" applyAlignment="1">
      <alignment horizontal="center" vertical="center" textRotation="255" wrapText="1"/>
    </xf>
    <xf numFmtId="0" fontId="19" fillId="0" borderId="21" xfId="0" applyFont="1" applyBorder="1" applyAlignment="1">
      <alignment horizontal="center" vertical="center" textRotation="255" wrapText="1"/>
    </xf>
    <xf numFmtId="0" fontId="19" fillId="9" borderId="8" xfId="0" applyFont="1" applyFill="1" applyBorder="1" applyAlignment="1">
      <alignment horizontal="center" vertical="center" textRotation="255"/>
    </xf>
    <xf numFmtId="0" fontId="19" fillId="0" borderId="23" xfId="0" applyFont="1" applyBorder="1" applyAlignment="1">
      <alignment horizontal="center" vertical="center" textRotation="255" wrapText="1"/>
    </xf>
    <xf numFmtId="0" fontId="19" fillId="0" borderId="28" xfId="0" applyFont="1" applyBorder="1" applyAlignment="1">
      <alignment vertical="center" textRotation="255"/>
    </xf>
    <xf numFmtId="0" fontId="19" fillId="0" borderId="24" xfId="0" applyFont="1" applyBorder="1" applyAlignment="1">
      <alignment horizontal="center" vertical="center"/>
    </xf>
    <xf numFmtId="0" fontId="19" fillId="0" borderId="24" xfId="0" applyFont="1" applyBorder="1" applyAlignment="1">
      <alignment horizontal="center" vertical="center" wrapText="1"/>
    </xf>
    <xf numFmtId="0" fontId="14" fillId="7" borderId="24" xfId="0" applyFont="1" applyFill="1" applyBorder="1" applyAlignment="1">
      <alignment horizontal="left" vertical="center" wrapText="1"/>
    </xf>
    <xf numFmtId="0" fontId="20" fillId="0" borderId="24" xfId="0" applyFont="1" applyBorder="1" applyAlignment="1">
      <alignment horizontal="center" vertical="center"/>
    </xf>
    <xf numFmtId="176" fontId="21" fillId="0" borderId="24" xfId="0" applyNumberFormat="1" applyFont="1" applyBorder="1" applyAlignment="1">
      <alignment vertical="center"/>
    </xf>
    <xf numFmtId="176" fontId="21" fillId="0" borderId="29" xfId="0" applyNumberFormat="1" applyFont="1" applyBorder="1" applyAlignment="1">
      <alignment vertical="center"/>
    </xf>
    <xf numFmtId="0" fontId="19" fillId="0" borderId="9" xfId="0" applyFont="1" applyBorder="1" applyAlignment="1">
      <alignment horizontal="center" vertical="center"/>
    </xf>
    <xf numFmtId="0" fontId="14" fillId="0" borderId="9" xfId="0" applyFont="1" applyBorder="1" applyAlignment="1">
      <alignment horizontal="left" vertical="center" wrapText="1"/>
    </xf>
    <xf numFmtId="0" fontId="14" fillId="0" borderId="9" xfId="0" applyFont="1" applyBorder="1" applyAlignment="1">
      <alignment horizontal="center" vertical="center" wrapText="1"/>
    </xf>
    <xf numFmtId="0" fontId="14" fillId="7" borderId="9" xfId="0" applyFont="1" applyFill="1" applyBorder="1" applyAlignment="1">
      <alignment horizontal="left" vertical="center" wrapText="1"/>
    </xf>
    <xf numFmtId="0" fontId="14" fillId="0" borderId="9" xfId="0" quotePrefix="1" applyFont="1" applyBorder="1" applyAlignment="1">
      <alignment horizontal="center" vertical="center" wrapText="1"/>
    </xf>
    <xf numFmtId="0" fontId="20" fillId="0" borderId="9" xfId="0" applyFont="1" applyBorder="1" applyAlignment="1">
      <alignment horizontal="center" vertical="center"/>
    </xf>
    <xf numFmtId="0" fontId="20" fillId="0" borderId="9" xfId="0" applyFont="1" applyBorder="1" applyAlignment="1">
      <alignment vertical="center"/>
    </xf>
    <xf numFmtId="0" fontId="20" fillId="0" borderId="9" xfId="0" applyFont="1" applyBorder="1" applyAlignment="1">
      <alignment vertical="center" wrapText="1"/>
    </xf>
    <xf numFmtId="176" fontId="21" fillId="0" borderId="9" xfId="0" applyNumberFormat="1" applyFont="1" applyBorder="1" applyAlignment="1">
      <alignment vertical="center"/>
    </xf>
    <xf numFmtId="176" fontId="21" fillId="0" borderId="30" xfId="0" applyNumberFormat="1" applyFont="1" applyBorder="1" applyAlignment="1">
      <alignment vertical="center"/>
    </xf>
    <xf numFmtId="0" fontId="14" fillId="0" borderId="7" xfId="0" applyFont="1" applyBorder="1" applyAlignment="1">
      <alignment vertical="center" wrapText="1"/>
    </xf>
    <xf numFmtId="0" fontId="19" fillId="6" borderId="18" xfId="0" applyFont="1" applyFill="1" applyBorder="1" applyAlignment="1">
      <alignment vertical="center" textRotation="255"/>
    </xf>
    <xf numFmtId="0" fontId="19" fillId="6" borderId="9" xfId="0" applyFont="1" applyFill="1" applyBorder="1" applyAlignment="1">
      <alignment horizontal="center" vertical="center"/>
    </xf>
    <xf numFmtId="0" fontId="19" fillId="6" borderId="9" xfId="0" applyFont="1" applyFill="1" applyBorder="1" applyAlignment="1">
      <alignment horizontal="center" vertical="center" wrapText="1"/>
    </xf>
    <xf numFmtId="0" fontId="20" fillId="6" borderId="9" xfId="0" applyFont="1" applyFill="1" applyBorder="1" applyAlignment="1">
      <alignment horizontal="center" vertical="center"/>
    </xf>
    <xf numFmtId="176" fontId="21" fillId="6" borderId="9" xfId="0" applyNumberFormat="1" applyFont="1" applyFill="1" applyBorder="1" applyAlignment="1">
      <alignment vertical="center"/>
    </xf>
    <xf numFmtId="176" fontId="21" fillId="6" borderId="30" xfId="0" applyNumberFormat="1" applyFont="1" applyFill="1" applyBorder="1" applyAlignment="1">
      <alignment vertical="center"/>
    </xf>
    <xf numFmtId="0" fontId="19" fillId="9" borderId="9" xfId="0" applyFont="1" applyFill="1" applyBorder="1" applyAlignment="1">
      <alignment horizontal="center" vertical="center" textRotation="255"/>
    </xf>
    <xf numFmtId="0" fontId="19" fillId="0" borderId="30" xfId="0" applyFont="1" applyBorder="1" applyAlignment="1">
      <alignment horizontal="center" vertical="center" textRotation="255" wrapText="1"/>
    </xf>
    <xf numFmtId="0" fontId="19" fillId="6" borderId="28" xfId="0" applyFont="1" applyFill="1" applyBorder="1" applyAlignment="1">
      <alignment vertical="center" textRotation="255"/>
    </xf>
    <xf numFmtId="0" fontId="19" fillId="6" borderId="24" xfId="0" applyFont="1" applyFill="1" applyBorder="1" applyAlignment="1">
      <alignment horizontal="center" vertical="center"/>
    </xf>
    <xf numFmtId="0" fontId="19" fillId="6" borderId="24" xfId="0" applyFont="1" applyFill="1" applyBorder="1" applyAlignment="1">
      <alignment horizontal="center" vertical="center" wrapText="1"/>
    </xf>
    <xf numFmtId="0" fontId="20" fillId="6" borderId="24" xfId="0" applyFont="1" applyFill="1" applyBorder="1" applyAlignment="1">
      <alignment horizontal="center" vertical="center"/>
    </xf>
    <xf numFmtId="0" fontId="20" fillId="6" borderId="24" xfId="0" applyFont="1" applyFill="1" applyBorder="1" applyAlignment="1">
      <alignment vertical="center"/>
    </xf>
    <xf numFmtId="176" fontId="21" fillId="6" borderId="24" xfId="0" applyNumberFormat="1" applyFont="1" applyFill="1" applyBorder="1" applyAlignment="1">
      <alignment vertical="center"/>
    </xf>
    <xf numFmtId="176" fontId="21" fillId="6" borderId="29" xfId="0" applyNumberFormat="1" applyFont="1" applyFill="1" applyBorder="1" applyAlignment="1">
      <alignment vertical="center"/>
    </xf>
    <xf numFmtId="0" fontId="19" fillId="9" borderId="31" xfId="0" applyFont="1" applyFill="1" applyBorder="1" applyAlignment="1">
      <alignment horizontal="center" vertical="center" textRotation="255"/>
    </xf>
    <xf numFmtId="0" fontId="19" fillId="0" borderId="22" xfId="0" applyFont="1" applyBorder="1" applyAlignment="1">
      <alignment horizontal="center" vertical="center" textRotation="255" wrapText="1"/>
    </xf>
    <xf numFmtId="0" fontId="19" fillId="0" borderId="25" xfId="0" applyFont="1" applyBorder="1" applyAlignment="1">
      <alignment vertical="center" textRotation="255"/>
    </xf>
    <xf numFmtId="0" fontId="19" fillId="0" borderId="31" xfId="0" applyFont="1" applyBorder="1" applyAlignment="1">
      <alignment horizontal="center" vertical="center"/>
    </xf>
    <xf numFmtId="0" fontId="19" fillId="0" borderId="31" xfId="0" applyFont="1" applyBorder="1" applyAlignment="1">
      <alignment horizontal="center" vertical="center" wrapText="1"/>
    </xf>
    <xf numFmtId="0" fontId="14" fillId="0" borderId="31" xfId="0" applyFont="1" applyBorder="1" applyAlignment="1">
      <alignment horizontal="left" vertical="center" wrapText="1"/>
    </xf>
    <xf numFmtId="0" fontId="14" fillId="0" borderId="31" xfId="0" applyFont="1" applyBorder="1" applyAlignment="1">
      <alignment horizontal="center" vertical="center" wrapText="1"/>
    </xf>
    <xf numFmtId="0" fontId="14" fillId="0" borderId="31" xfId="0" applyFont="1" applyBorder="1" applyAlignment="1">
      <alignment horizontal="center" vertical="center"/>
    </xf>
    <xf numFmtId="0" fontId="14" fillId="0" borderId="31" xfId="0" quotePrefix="1" applyFont="1" applyBorder="1" applyAlignment="1">
      <alignment horizontal="center" vertical="center" wrapText="1"/>
    </xf>
    <xf numFmtId="0" fontId="20" fillId="0" borderId="31" xfId="0" applyFont="1" applyBorder="1" applyAlignment="1">
      <alignment horizontal="center" vertical="center"/>
    </xf>
    <xf numFmtId="176" fontId="21" fillId="0" borderId="31" xfId="0" applyNumberFormat="1" applyFont="1" applyBorder="1" applyAlignment="1">
      <alignment vertical="center"/>
    </xf>
    <xf numFmtId="0" fontId="14" fillId="7" borderId="6" xfId="0" applyFont="1" applyFill="1" applyBorder="1" applyAlignment="1">
      <alignment horizontal="left" vertical="center" wrapText="1"/>
    </xf>
    <xf numFmtId="178" fontId="20" fillId="0" borderId="6" xfId="0" quotePrefix="1" applyNumberFormat="1" applyFont="1" applyBorder="1" applyAlignment="1">
      <alignment horizontal="center" vertical="center"/>
    </xf>
    <xf numFmtId="178" fontId="20" fillId="0" borderId="5" xfId="0" quotePrefix="1" applyNumberFormat="1" applyFont="1" applyBorder="1" applyAlignment="1">
      <alignment horizontal="center" vertical="center"/>
    </xf>
    <xf numFmtId="178" fontId="20" fillId="0" borderId="5" xfId="0" applyNumberFormat="1" applyFont="1" applyBorder="1" applyAlignment="1">
      <alignment horizontal="center" vertical="center"/>
    </xf>
    <xf numFmtId="178" fontId="20" fillId="6" borderId="5" xfId="0" quotePrefix="1" applyNumberFormat="1" applyFont="1" applyFill="1" applyBorder="1" applyAlignment="1">
      <alignment horizontal="center" vertical="center"/>
    </xf>
    <xf numFmtId="178" fontId="20" fillId="6" borderId="5" xfId="0" applyNumberFormat="1" applyFont="1" applyFill="1" applyBorder="1" applyAlignment="1">
      <alignment horizontal="center" vertical="center"/>
    </xf>
    <xf numFmtId="178" fontId="20" fillId="6" borderId="9" xfId="0" applyNumberFormat="1" applyFont="1" applyFill="1" applyBorder="1" applyAlignment="1">
      <alignment horizontal="center" vertical="center"/>
    </xf>
    <xf numFmtId="178" fontId="20" fillId="6" borderId="9" xfId="0" quotePrefix="1" applyNumberFormat="1" applyFont="1" applyFill="1" applyBorder="1" applyAlignment="1">
      <alignment horizontal="center" vertical="center"/>
    </xf>
    <xf numFmtId="178" fontId="20" fillId="0" borderId="6" xfId="0" applyNumberFormat="1" applyFont="1" applyBorder="1" applyAlignment="1">
      <alignment horizontal="center" vertical="center"/>
    </xf>
    <xf numFmtId="178" fontId="20" fillId="6" borderId="24" xfId="0" applyNumberFormat="1" applyFont="1" applyFill="1" applyBorder="1" applyAlignment="1">
      <alignment horizontal="center" vertical="center"/>
    </xf>
    <xf numFmtId="178" fontId="20" fillId="6" borderId="24" xfId="0" quotePrefix="1" applyNumberFormat="1" applyFont="1" applyFill="1" applyBorder="1" applyAlignment="1">
      <alignment horizontal="center" vertical="center"/>
    </xf>
    <xf numFmtId="178" fontId="20" fillId="0" borderId="9" xfId="0" applyNumberFormat="1" applyFont="1" applyBorder="1" applyAlignment="1">
      <alignment horizontal="center" vertical="center"/>
    </xf>
    <xf numFmtId="178" fontId="20" fillId="0" borderId="9" xfId="0" quotePrefix="1" applyNumberFormat="1" applyFont="1" applyBorder="1" applyAlignment="1">
      <alignment horizontal="center" vertical="center"/>
    </xf>
    <xf numFmtId="178" fontId="20" fillId="0" borderId="31" xfId="0" quotePrefix="1" applyNumberFormat="1" applyFont="1" applyBorder="1" applyAlignment="1">
      <alignment horizontal="center" vertical="center"/>
    </xf>
    <xf numFmtId="178" fontId="20" fillId="0" borderId="24" xfId="0" applyNumberFormat="1" applyFont="1" applyBorder="1" applyAlignment="1">
      <alignment horizontal="center" vertical="center"/>
    </xf>
    <xf numFmtId="178" fontId="20" fillId="0" borderId="24" xfId="0" quotePrefix="1" applyNumberFormat="1" applyFont="1" applyBorder="1" applyAlignment="1">
      <alignment horizontal="center" vertical="center"/>
    </xf>
    <xf numFmtId="178" fontId="20" fillId="0" borderId="8" xfId="0" quotePrefix="1" applyNumberFormat="1" applyFont="1" applyBorder="1" applyAlignment="1">
      <alignment horizontal="center" vertical="center"/>
    </xf>
    <xf numFmtId="178" fontId="20" fillId="0" borderId="8" xfId="0" applyNumberFormat="1" applyFont="1" applyBorder="1" applyAlignment="1">
      <alignment horizontal="center" vertical="center"/>
    </xf>
    <xf numFmtId="178" fontId="11" fillId="6" borderId="5" xfId="0" quotePrefix="1" applyNumberFormat="1" applyFont="1" applyFill="1" applyBorder="1" applyAlignment="1">
      <alignment horizontal="center" vertical="center"/>
    </xf>
    <xf numFmtId="178" fontId="20" fillId="0" borderId="31" xfId="0" applyNumberFormat="1" applyFont="1" applyBorder="1" applyAlignment="1">
      <alignment horizontal="center" vertical="center"/>
    </xf>
    <xf numFmtId="178" fontId="11" fillId="6" borderId="5" xfId="0" applyNumberFormat="1" applyFont="1" applyFill="1" applyBorder="1" applyAlignment="1">
      <alignment horizontal="center" vertical="center"/>
    </xf>
    <xf numFmtId="179" fontId="20" fillId="0" borderId="6" xfId="0" applyNumberFormat="1" applyFont="1" applyBorder="1" applyAlignment="1">
      <alignment vertical="center"/>
    </xf>
    <xf numFmtId="179" fontId="20" fillId="0" borderId="5" xfId="0" applyNumberFormat="1" applyFont="1" applyBorder="1" applyAlignment="1">
      <alignment vertical="center"/>
    </xf>
    <xf numFmtId="179" fontId="20" fillId="6" borderId="5" xfId="0" applyNumberFormat="1" applyFont="1" applyFill="1" applyBorder="1" applyAlignment="1">
      <alignment vertical="center"/>
    </xf>
    <xf numFmtId="179" fontId="20" fillId="6" borderId="9" xfId="0" applyNumberFormat="1" applyFont="1" applyFill="1" applyBorder="1" applyAlignment="1">
      <alignment vertical="center"/>
    </xf>
    <xf numFmtId="179" fontId="20" fillId="6" borderId="24" xfId="0" applyNumberFormat="1" applyFont="1" applyFill="1" applyBorder="1" applyAlignment="1">
      <alignment vertical="center"/>
    </xf>
    <xf numFmtId="179" fontId="20" fillId="0" borderId="9" xfId="0" applyNumberFormat="1" applyFont="1" applyBorder="1" applyAlignment="1">
      <alignment vertical="center"/>
    </xf>
    <xf numFmtId="179" fontId="20" fillId="0" borderId="31" xfId="0" applyNumberFormat="1" applyFont="1" applyBorder="1" applyAlignment="1">
      <alignment vertical="center"/>
    </xf>
    <xf numFmtId="179" fontId="20" fillId="0" borderId="24" xfId="0" applyNumberFormat="1" applyFont="1" applyBorder="1" applyAlignment="1">
      <alignment vertical="center"/>
    </xf>
    <xf numFmtId="179" fontId="20" fillId="0" borderId="8" xfId="0" applyNumberFormat="1" applyFont="1" applyBorder="1" applyAlignment="1">
      <alignment vertical="center"/>
    </xf>
    <xf numFmtId="179" fontId="20" fillId="0" borderId="5" xfId="0" applyNumberFormat="1" applyFont="1" applyBorder="1" applyAlignment="1">
      <alignment horizontal="center" vertical="center"/>
    </xf>
    <xf numFmtId="179" fontId="20" fillId="6" borderId="5" xfId="0" applyNumberFormat="1" applyFont="1" applyFill="1" applyBorder="1" applyAlignment="1">
      <alignment horizontal="center" vertical="center"/>
    </xf>
    <xf numFmtId="179" fontId="20" fillId="6" borderId="9" xfId="0" applyNumberFormat="1" applyFont="1" applyFill="1" applyBorder="1" applyAlignment="1">
      <alignment horizontal="center" vertical="center"/>
    </xf>
    <xf numFmtId="179" fontId="20" fillId="6" borderId="24" xfId="0" applyNumberFormat="1" applyFont="1" applyFill="1" applyBorder="1" applyAlignment="1">
      <alignment horizontal="center" vertical="center"/>
    </xf>
    <xf numFmtId="179" fontId="20" fillId="0" borderId="24" xfId="0" applyNumberFormat="1" applyFont="1" applyBorder="1" applyAlignment="1">
      <alignment horizontal="center" vertical="center"/>
    </xf>
    <xf numFmtId="179" fontId="20" fillId="0" borderId="8" xfId="0" applyNumberFormat="1" applyFont="1" applyBorder="1" applyAlignment="1">
      <alignment horizontal="center" vertical="center"/>
    </xf>
    <xf numFmtId="179" fontId="20" fillId="0" borderId="6" xfId="0" applyNumberFormat="1" applyFont="1" applyBorder="1" applyAlignment="1">
      <alignment horizontal="center" vertical="center"/>
    </xf>
    <xf numFmtId="179" fontId="20" fillId="0" borderId="9" xfId="0" applyNumberFormat="1" applyFont="1" applyBorder="1" applyAlignment="1">
      <alignment horizontal="center" vertical="center"/>
    </xf>
    <xf numFmtId="176" fontId="12" fillId="0" borderId="5" xfId="0" applyNumberFormat="1" applyFont="1" applyBorder="1" applyAlignment="1">
      <alignment vertical="center"/>
    </xf>
    <xf numFmtId="179" fontId="11" fillId="0" borderId="5" xfId="0" applyNumberFormat="1" applyFont="1" applyBorder="1" applyAlignment="1">
      <alignment vertical="center"/>
    </xf>
    <xf numFmtId="176" fontId="12" fillId="6" borderId="5" xfId="0" applyNumberFormat="1" applyFont="1" applyFill="1" applyBorder="1" applyAlignment="1">
      <alignment vertical="center"/>
    </xf>
    <xf numFmtId="176" fontId="12" fillId="10" borderId="5" xfId="0" applyNumberFormat="1" applyFont="1" applyFill="1" applyBorder="1" applyAlignment="1">
      <alignment vertical="center"/>
    </xf>
    <xf numFmtId="176" fontId="21" fillId="10" borderId="21" xfId="0" applyNumberFormat="1" applyFont="1" applyFill="1" applyBorder="1" applyAlignment="1">
      <alignment vertical="center"/>
    </xf>
    <xf numFmtId="179" fontId="11" fillId="10" borderId="5" xfId="0" applyNumberFormat="1" applyFont="1" applyFill="1" applyBorder="1" applyAlignment="1">
      <alignment vertical="center"/>
    </xf>
    <xf numFmtId="176" fontId="12" fillId="10" borderId="8" xfId="0" applyNumberFormat="1" applyFont="1" applyFill="1" applyBorder="1" applyAlignment="1">
      <alignment vertical="center"/>
    </xf>
    <xf numFmtId="176" fontId="21" fillId="10" borderId="23" xfId="0" applyNumberFormat="1" applyFont="1" applyFill="1" applyBorder="1" applyAlignment="1">
      <alignment vertical="center"/>
    </xf>
    <xf numFmtId="179" fontId="11" fillId="10" borderId="8" xfId="0" applyNumberFormat="1" applyFont="1" applyFill="1" applyBorder="1" applyAlignment="1">
      <alignment vertical="center"/>
    </xf>
    <xf numFmtId="0" fontId="6" fillId="6" borderId="1" xfId="0" applyFont="1" applyFill="1" applyBorder="1"/>
    <xf numFmtId="0" fontId="6" fillId="6" borderId="0" xfId="0" applyFont="1" applyFill="1"/>
    <xf numFmtId="0" fontId="29" fillId="0" borderId="0" xfId="0" applyFont="1" applyAlignment="1">
      <alignment horizontal="left" vertical="center"/>
    </xf>
    <xf numFmtId="0" fontId="8" fillId="0" borderId="0" xfId="0" applyFont="1" applyAlignment="1">
      <alignment horizontal="center"/>
    </xf>
    <xf numFmtId="0" fontId="14" fillId="0" borderId="0" xfId="0" applyFont="1" applyAlignment="1">
      <alignment horizontal="center" vertical="center"/>
    </xf>
    <xf numFmtId="0" fontId="14" fillId="0" borderId="0" xfId="0" applyFont="1" applyAlignment="1">
      <alignment horizontal="center" vertical="center" wrapText="1"/>
    </xf>
    <xf numFmtId="0" fontId="31" fillId="0" borderId="0" xfId="0" applyFont="1" applyAlignment="1">
      <alignment horizontal="center" wrapText="1"/>
    </xf>
    <xf numFmtId="0" fontId="14" fillId="0" borderId="0" xfId="0" applyFont="1" applyAlignment="1">
      <alignment horizontal="center" wrapText="1"/>
    </xf>
    <xf numFmtId="0" fontId="31" fillId="0" borderId="0" xfId="0" applyFont="1" applyAlignment="1">
      <alignment horizontal="center" vertical="center" wrapText="1"/>
    </xf>
    <xf numFmtId="0" fontId="30" fillId="12" borderId="31" xfId="0" applyFont="1" applyFill="1" applyBorder="1" applyAlignment="1">
      <alignment horizontal="left" vertical="center" wrapText="1"/>
    </xf>
    <xf numFmtId="0" fontId="30" fillId="12" borderId="58" xfId="0" applyFont="1" applyFill="1" applyBorder="1" applyAlignment="1">
      <alignment horizontal="center" vertical="center" wrapText="1"/>
    </xf>
    <xf numFmtId="0" fontId="30" fillId="12" borderId="5" xfId="0" applyFont="1" applyFill="1" applyBorder="1" applyAlignment="1">
      <alignment horizontal="left" vertical="center" wrapText="1"/>
    </xf>
    <xf numFmtId="0" fontId="30" fillId="12" borderId="33" xfId="0" applyFont="1" applyFill="1" applyBorder="1" applyAlignment="1">
      <alignment horizontal="left" vertical="center" wrapText="1"/>
    </xf>
    <xf numFmtId="0" fontId="30" fillId="12" borderId="33" xfId="0" applyFont="1" applyFill="1" applyBorder="1" applyAlignment="1">
      <alignment horizontal="center" vertical="center" wrapText="1"/>
    </xf>
    <xf numFmtId="0" fontId="30" fillId="12" borderId="53" xfId="0" quotePrefix="1" applyFont="1" applyFill="1" applyBorder="1" applyAlignment="1">
      <alignment horizontal="center" vertical="center"/>
    </xf>
    <xf numFmtId="0" fontId="30" fillId="12" borderId="5" xfId="0" applyFont="1" applyFill="1" applyBorder="1" applyAlignment="1">
      <alignment horizontal="center" vertical="center" wrapText="1"/>
    </xf>
    <xf numFmtId="0" fontId="30" fillId="3" borderId="53" xfId="0" quotePrefix="1" applyFont="1" applyFill="1" applyBorder="1" applyAlignment="1">
      <alignment horizontal="center" vertical="center"/>
    </xf>
    <xf numFmtId="0" fontId="30" fillId="3" borderId="5" xfId="0" applyFont="1" applyFill="1" applyBorder="1" applyAlignment="1">
      <alignment horizontal="center" vertical="center" wrapText="1"/>
    </xf>
    <xf numFmtId="0" fontId="30" fillId="3" borderId="5" xfId="0" applyFont="1" applyFill="1" applyBorder="1" applyAlignment="1">
      <alignment horizontal="left" vertical="center" wrapText="1"/>
    </xf>
    <xf numFmtId="0" fontId="30" fillId="6" borderId="53" xfId="0" quotePrefix="1" applyFont="1" applyFill="1" applyBorder="1" applyAlignment="1">
      <alignment horizontal="center" vertical="center"/>
    </xf>
    <xf numFmtId="0" fontId="30" fillId="6" borderId="5" xfId="0" applyFont="1" applyFill="1" applyBorder="1" applyAlignment="1">
      <alignment horizontal="center" vertical="center" wrapText="1"/>
    </xf>
    <xf numFmtId="0" fontId="30" fillId="6" borderId="5" xfId="0" applyFont="1" applyFill="1" applyBorder="1" applyAlignment="1">
      <alignment horizontal="left" vertical="center" wrapText="1"/>
    </xf>
    <xf numFmtId="0" fontId="30" fillId="6" borderId="51" xfId="0" applyFont="1" applyFill="1" applyBorder="1" applyAlignment="1">
      <alignment horizontal="center" vertical="center" wrapText="1"/>
    </xf>
    <xf numFmtId="0" fontId="30" fillId="6" borderId="51" xfId="0" applyFont="1" applyFill="1" applyBorder="1" applyAlignment="1">
      <alignment horizontal="left" vertical="center" wrapText="1"/>
    </xf>
    <xf numFmtId="0" fontId="30" fillId="12" borderId="58" xfId="0" applyFont="1" applyFill="1" applyBorder="1" applyAlignment="1">
      <alignment horizontal="left" vertical="center" wrapText="1"/>
    </xf>
    <xf numFmtId="0" fontId="33" fillId="0" borderId="0" xfId="0" applyFont="1" applyAlignment="1">
      <alignment horizontal="left" vertical="center"/>
    </xf>
    <xf numFmtId="56" fontId="37" fillId="12" borderId="56" xfId="0" quotePrefix="1" applyNumberFormat="1" applyFont="1" applyFill="1" applyBorder="1" applyAlignment="1">
      <alignment horizontal="center" vertical="center"/>
    </xf>
    <xf numFmtId="0" fontId="37" fillId="12" borderId="31" xfId="0" applyFont="1" applyFill="1" applyBorder="1" applyAlignment="1">
      <alignment horizontal="center" vertical="center" wrapText="1"/>
    </xf>
    <xf numFmtId="58" fontId="37" fillId="12" borderId="31" xfId="0" applyNumberFormat="1" applyFont="1" applyFill="1" applyBorder="1" applyAlignment="1">
      <alignment horizontal="left" vertical="center" wrapText="1"/>
    </xf>
    <xf numFmtId="0" fontId="37" fillId="12" borderId="53" xfId="0" quotePrefix="1" applyFont="1" applyFill="1" applyBorder="1" applyAlignment="1">
      <alignment horizontal="center" vertical="center"/>
    </xf>
    <xf numFmtId="0" fontId="37" fillId="12" borderId="5" xfId="0" applyFont="1" applyFill="1" applyBorder="1" applyAlignment="1">
      <alignment horizontal="center" vertical="center" wrapText="1"/>
    </xf>
    <xf numFmtId="56" fontId="30" fillId="12" borderId="53" xfId="0" quotePrefix="1" applyNumberFormat="1" applyFont="1" applyFill="1" applyBorder="1" applyAlignment="1">
      <alignment horizontal="center" vertical="center"/>
    </xf>
    <xf numFmtId="0" fontId="30" fillId="13" borderId="5" xfId="0" applyFont="1" applyFill="1" applyBorder="1" applyAlignment="1">
      <alignment horizontal="left" vertical="center" wrapText="1"/>
    </xf>
    <xf numFmtId="49" fontId="37" fillId="12" borderId="31" xfId="0" applyNumberFormat="1" applyFont="1" applyFill="1" applyBorder="1" applyAlignment="1">
      <alignment horizontal="left" vertical="center" wrapText="1"/>
    </xf>
    <xf numFmtId="0" fontId="30" fillId="12" borderId="56" xfId="0" quotePrefix="1" applyFont="1" applyFill="1" applyBorder="1" applyAlignment="1">
      <alignment horizontal="center" vertical="center"/>
    </xf>
    <xf numFmtId="0" fontId="30" fillId="12" borderId="31" xfId="0" applyFont="1" applyFill="1" applyBorder="1" applyAlignment="1">
      <alignment horizontal="center" vertical="center" wrapText="1"/>
    </xf>
    <xf numFmtId="58" fontId="37" fillId="12" borderId="5" xfId="0" applyNumberFormat="1" applyFont="1" applyFill="1" applyBorder="1" applyAlignment="1">
      <alignment horizontal="left" vertical="center" wrapText="1"/>
    </xf>
    <xf numFmtId="56" fontId="30" fillId="12" borderId="56" xfId="0" quotePrefix="1" applyNumberFormat="1" applyFont="1" applyFill="1" applyBorder="1" applyAlignment="1">
      <alignment horizontal="center" vertical="center"/>
    </xf>
    <xf numFmtId="0" fontId="30" fillId="13" borderId="31" xfId="0" applyFont="1" applyFill="1" applyBorder="1" applyAlignment="1">
      <alignment horizontal="left" vertical="center" wrapText="1"/>
    </xf>
    <xf numFmtId="0" fontId="30" fillId="12" borderId="60" xfId="0" quotePrefix="1" applyFont="1" applyFill="1" applyBorder="1" applyAlignment="1">
      <alignment horizontal="center" vertical="center"/>
    </xf>
    <xf numFmtId="0" fontId="37" fillId="12" borderId="9" xfId="0" applyFont="1" applyFill="1" applyBorder="1" applyAlignment="1">
      <alignment horizontal="center" vertical="center" wrapText="1"/>
    </xf>
    <xf numFmtId="0" fontId="30" fillId="12" borderId="9" xfId="0" applyFont="1" applyFill="1" applyBorder="1" applyAlignment="1">
      <alignment horizontal="center" vertical="center" wrapText="1"/>
    </xf>
    <xf numFmtId="0" fontId="30" fillId="12" borderId="9" xfId="0" applyFont="1" applyFill="1" applyBorder="1" applyAlignment="1">
      <alignment horizontal="left" vertical="center" wrapText="1"/>
    </xf>
    <xf numFmtId="58" fontId="37" fillId="12" borderId="9" xfId="0" applyNumberFormat="1" applyFont="1" applyFill="1" applyBorder="1" applyAlignment="1">
      <alignment horizontal="left" vertical="center" wrapText="1"/>
    </xf>
    <xf numFmtId="0" fontId="30" fillId="12" borderId="61" xfId="0" quotePrefix="1" applyFont="1" applyFill="1" applyBorder="1" applyAlignment="1">
      <alignment horizontal="center" vertical="center"/>
    </xf>
    <xf numFmtId="0" fontId="37" fillId="12" borderId="24" xfId="0" applyFont="1" applyFill="1" applyBorder="1" applyAlignment="1">
      <alignment horizontal="center" vertical="center" wrapText="1"/>
    </xf>
    <xf numFmtId="0" fontId="30" fillId="12" borderId="24" xfId="0" applyFont="1" applyFill="1" applyBorder="1" applyAlignment="1">
      <alignment horizontal="center" vertical="center" wrapText="1"/>
    </xf>
    <xf numFmtId="0" fontId="30" fillId="12" borderId="24" xfId="0" applyFont="1" applyFill="1" applyBorder="1" applyAlignment="1">
      <alignment horizontal="left" vertical="center" wrapText="1"/>
    </xf>
    <xf numFmtId="58" fontId="37" fillId="3" borderId="31" xfId="0" applyNumberFormat="1" applyFont="1" applyFill="1" applyBorder="1" applyAlignment="1">
      <alignment horizontal="left" vertical="center" wrapText="1"/>
    </xf>
    <xf numFmtId="0" fontId="30" fillId="14" borderId="5" xfId="0" applyFont="1" applyFill="1" applyBorder="1" applyAlignment="1">
      <alignment horizontal="left" vertical="center" wrapText="1"/>
    </xf>
    <xf numFmtId="0" fontId="37" fillId="3" borderId="5" xfId="0" applyFont="1" applyFill="1" applyBorder="1" applyAlignment="1">
      <alignment horizontal="center" vertical="center" wrapText="1"/>
    </xf>
    <xf numFmtId="0" fontId="30" fillId="3" borderId="56" xfId="0" quotePrefix="1" applyFont="1" applyFill="1" applyBorder="1" applyAlignment="1">
      <alignment horizontal="center" vertical="center"/>
    </xf>
    <xf numFmtId="0" fontId="30" fillId="3" borderId="31" xfId="0" applyFont="1" applyFill="1" applyBorder="1" applyAlignment="1">
      <alignment horizontal="center" vertical="center" wrapText="1"/>
    </xf>
    <xf numFmtId="0" fontId="30" fillId="3" borderId="31" xfId="0" applyFont="1" applyFill="1" applyBorder="1" applyAlignment="1">
      <alignment horizontal="left" vertical="center" wrapText="1"/>
    </xf>
    <xf numFmtId="58" fontId="37" fillId="3" borderId="5" xfId="0" applyNumberFormat="1" applyFont="1" applyFill="1" applyBorder="1" applyAlignment="1">
      <alignment horizontal="left" vertical="center" wrapText="1"/>
    </xf>
    <xf numFmtId="0" fontId="37" fillId="3" borderId="31" xfId="0" applyFont="1" applyFill="1" applyBorder="1" applyAlignment="1">
      <alignment horizontal="center" vertical="center" wrapText="1"/>
    </xf>
    <xf numFmtId="0" fontId="30" fillId="14" borderId="31" xfId="0" applyFont="1" applyFill="1" applyBorder="1" applyAlignment="1">
      <alignment horizontal="center" vertical="center" wrapText="1"/>
    </xf>
    <xf numFmtId="0" fontId="30" fillId="14" borderId="31" xfId="0" applyFont="1" applyFill="1" applyBorder="1" applyAlignment="1">
      <alignment horizontal="left" vertical="center" wrapText="1"/>
    </xf>
    <xf numFmtId="56" fontId="37" fillId="3" borderId="56" xfId="0" quotePrefix="1" applyNumberFormat="1" applyFont="1" applyFill="1" applyBorder="1" applyAlignment="1">
      <alignment horizontal="center" vertical="center"/>
    </xf>
    <xf numFmtId="0" fontId="30" fillId="3" borderId="60" xfId="0" quotePrefix="1" applyFont="1" applyFill="1" applyBorder="1" applyAlignment="1">
      <alignment horizontal="center" vertical="center"/>
    </xf>
    <xf numFmtId="0" fontId="30" fillId="3" borderId="9" xfId="0" applyFont="1" applyFill="1" applyBorder="1" applyAlignment="1">
      <alignment horizontal="center" vertical="center" wrapText="1"/>
    </xf>
    <xf numFmtId="0" fontId="30" fillId="3" borderId="9" xfId="0" applyFont="1" applyFill="1" applyBorder="1" applyAlignment="1">
      <alignment horizontal="left" vertical="center" wrapText="1"/>
    </xf>
    <xf numFmtId="56" fontId="37" fillId="3" borderId="53" xfId="0" quotePrefix="1" applyNumberFormat="1" applyFont="1" applyFill="1" applyBorder="1" applyAlignment="1">
      <alignment horizontal="center" vertical="center"/>
    </xf>
    <xf numFmtId="56" fontId="37" fillId="3" borderId="61" xfId="0" quotePrefix="1" applyNumberFormat="1" applyFont="1" applyFill="1" applyBorder="1" applyAlignment="1">
      <alignment horizontal="center" vertical="center"/>
    </xf>
    <xf numFmtId="0" fontId="30" fillId="3" borderId="24" xfId="0" applyFont="1" applyFill="1" applyBorder="1" applyAlignment="1">
      <alignment horizontal="center" vertical="center" wrapText="1"/>
    </xf>
    <xf numFmtId="0" fontId="30" fillId="3" borderId="24" xfId="0" applyFont="1" applyFill="1" applyBorder="1" applyAlignment="1">
      <alignment horizontal="left" vertical="center" wrapText="1"/>
    </xf>
    <xf numFmtId="56" fontId="30" fillId="3" borderId="53" xfId="0" quotePrefix="1" applyNumberFormat="1" applyFont="1" applyFill="1" applyBorder="1" applyAlignment="1">
      <alignment horizontal="center" vertical="center"/>
    </xf>
    <xf numFmtId="56" fontId="30" fillId="3" borderId="56" xfId="0" quotePrefix="1" applyNumberFormat="1" applyFont="1" applyFill="1" applyBorder="1" applyAlignment="1">
      <alignment horizontal="center" vertical="center"/>
    </xf>
    <xf numFmtId="56" fontId="30" fillId="3" borderId="60" xfId="0" quotePrefix="1" applyNumberFormat="1" applyFont="1" applyFill="1" applyBorder="1" applyAlignment="1">
      <alignment horizontal="center" vertical="center"/>
    </xf>
    <xf numFmtId="58" fontId="37" fillId="6" borderId="31" xfId="0" applyNumberFormat="1" applyFont="1" applyFill="1" applyBorder="1" applyAlignment="1">
      <alignment horizontal="left" vertical="center" wrapText="1"/>
    </xf>
    <xf numFmtId="0" fontId="37" fillId="6" borderId="5" xfId="0" applyFont="1" applyFill="1" applyBorder="1" applyAlignment="1">
      <alignment horizontal="center" vertical="center" wrapText="1"/>
    </xf>
    <xf numFmtId="0" fontId="30" fillId="6" borderId="60" xfId="0" quotePrefix="1" applyFont="1" applyFill="1" applyBorder="1" applyAlignment="1">
      <alignment horizontal="center" vertical="center"/>
    </xf>
    <xf numFmtId="0" fontId="30" fillId="6" borderId="9" xfId="0" applyFont="1" applyFill="1" applyBorder="1" applyAlignment="1">
      <alignment horizontal="center" vertical="center" wrapText="1"/>
    </xf>
    <xf numFmtId="0" fontId="30" fillId="6" borderId="9" xfId="0" applyFont="1" applyFill="1" applyBorder="1" applyAlignment="1">
      <alignment horizontal="left" vertical="center" wrapText="1"/>
    </xf>
    <xf numFmtId="58" fontId="37" fillId="6" borderId="24" xfId="0" applyNumberFormat="1" applyFont="1" applyFill="1" applyBorder="1" applyAlignment="1">
      <alignment horizontal="left" vertical="center" wrapText="1"/>
    </xf>
    <xf numFmtId="56" fontId="37" fillId="6" borderId="60" xfId="0" quotePrefix="1" applyNumberFormat="1" applyFont="1" applyFill="1" applyBorder="1" applyAlignment="1">
      <alignment horizontal="center" vertical="center"/>
    </xf>
    <xf numFmtId="0" fontId="37" fillId="6" borderId="9" xfId="0" applyFont="1" applyFill="1" applyBorder="1" applyAlignment="1">
      <alignment horizontal="center" vertical="center" wrapText="1"/>
    </xf>
    <xf numFmtId="0" fontId="37" fillId="6" borderId="53" xfId="0" quotePrefix="1" applyFont="1" applyFill="1" applyBorder="1" applyAlignment="1">
      <alignment horizontal="center" vertical="center"/>
    </xf>
    <xf numFmtId="56" fontId="30" fillId="6" borderId="56" xfId="0" quotePrefix="1" applyNumberFormat="1" applyFont="1" applyFill="1" applyBorder="1" applyAlignment="1">
      <alignment horizontal="center" vertical="center"/>
    </xf>
    <xf numFmtId="0" fontId="30" fillId="6" borderId="31" xfId="0" applyFont="1" applyFill="1" applyBorder="1" applyAlignment="1">
      <alignment horizontal="center" vertical="center" wrapText="1"/>
    </xf>
    <xf numFmtId="0" fontId="30" fillId="6" borderId="31" xfId="0" applyFont="1" applyFill="1" applyBorder="1" applyAlignment="1">
      <alignment horizontal="left" vertical="center" wrapText="1"/>
    </xf>
    <xf numFmtId="56" fontId="30" fillId="6" borderId="53" xfId="0" quotePrefix="1" applyNumberFormat="1" applyFont="1" applyFill="1" applyBorder="1" applyAlignment="1">
      <alignment horizontal="center" vertical="center"/>
    </xf>
    <xf numFmtId="0" fontId="30" fillId="6" borderId="24" xfId="0" applyFont="1" applyFill="1" applyBorder="1" applyAlignment="1">
      <alignment horizontal="center" vertical="center" wrapText="1"/>
    </xf>
    <xf numFmtId="0" fontId="30" fillId="6" borderId="24" xfId="0" applyFont="1" applyFill="1" applyBorder="1" applyAlignment="1">
      <alignment horizontal="left" vertical="center" wrapText="1"/>
    </xf>
    <xf numFmtId="0" fontId="34" fillId="12" borderId="31" xfId="0" applyFont="1" applyFill="1" applyBorder="1" applyAlignment="1">
      <alignment horizontal="center" vertical="center" wrapText="1"/>
    </xf>
    <xf numFmtId="0" fontId="14" fillId="0" borderId="0" xfId="0" applyFont="1" applyAlignment="1">
      <alignment horizontal="center"/>
    </xf>
    <xf numFmtId="0" fontId="22" fillId="0" borderId="2" xfId="0" applyFont="1" applyBorder="1" applyAlignment="1">
      <alignment horizontal="center" vertical="center"/>
    </xf>
    <xf numFmtId="0" fontId="30" fillId="3" borderId="37" xfId="0" applyFont="1" applyFill="1" applyBorder="1" applyAlignment="1">
      <alignment horizontal="center" vertical="center" wrapText="1"/>
    </xf>
    <xf numFmtId="0" fontId="30" fillId="6" borderId="37" xfId="0" applyFont="1" applyFill="1" applyBorder="1" applyAlignment="1">
      <alignment horizontal="center" vertical="center" wrapText="1"/>
    </xf>
    <xf numFmtId="0" fontId="30" fillId="6" borderId="55" xfId="0" applyFont="1" applyFill="1" applyBorder="1" applyAlignment="1">
      <alignment horizontal="center" vertical="center" wrapText="1"/>
    </xf>
    <xf numFmtId="0" fontId="36" fillId="0" borderId="2" xfId="0" applyFont="1" applyBorder="1" applyAlignment="1">
      <alignment vertical="center"/>
    </xf>
    <xf numFmtId="0" fontId="42" fillId="12" borderId="31" xfId="10" applyFont="1" applyFill="1" applyBorder="1" applyAlignment="1">
      <alignment horizontal="left" vertical="center" wrapText="1"/>
    </xf>
    <xf numFmtId="0" fontId="42" fillId="12" borderId="31" xfId="10" applyFont="1" applyFill="1" applyBorder="1" applyAlignment="1">
      <alignment horizontal="center" vertical="center" wrapText="1"/>
    </xf>
    <xf numFmtId="0" fontId="42" fillId="12" borderId="5" xfId="10" applyFont="1" applyFill="1" applyBorder="1" applyAlignment="1">
      <alignment horizontal="left" vertical="center" wrapText="1"/>
    </xf>
    <xf numFmtId="0" fontId="42" fillId="12" borderId="5" xfId="10" applyFont="1" applyFill="1" applyBorder="1" applyAlignment="1">
      <alignment horizontal="center" vertical="center" wrapText="1"/>
    </xf>
    <xf numFmtId="0" fontId="30" fillId="12" borderId="37" xfId="0" applyFont="1" applyFill="1" applyBorder="1" applyAlignment="1">
      <alignment horizontal="center" vertical="center" wrapText="1"/>
    </xf>
    <xf numFmtId="38" fontId="30" fillId="12" borderId="5" xfId="11" applyFont="1" applyFill="1" applyBorder="1" applyAlignment="1">
      <alignment horizontal="center" vertical="center" wrapText="1"/>
    </xf>
    <xf numFmtId="0" fontId="42" fillId="12" borderId="9" xfId="10" applyFont="1" applyFill="1" applyBorder="1" applyAlignment="1">
      <alignment horizontal="left" vertical="center" wrapText="1"/>
    </xf>
    <xf numFmtId="0" fontId="42" fillId="12" borderId="24" xfId="10" applyFont="1" applyFill="1" applyBorder="1" applyAlignment="1">
      <alignment horizontal="left" vertical="center" wrapText="1"/>
    </xf>
    <xf numFmtId="0" fontId="42" fillId="3" borderId="5" xfId="10" applyFont="1" applyFill="1" applyBorder="1" applyAlignment="1">
      <alignment horizontal="left" vertical="center" wrapText="1"/>
    </xf>
    <xf numFmtId="0" fontId="42" fillId="3" borderId="5" xfId="10" applyFont="1" applyFill="1" applyBorder="1" applyAlignment="1">
      <alignment horizontal="center" vertical="center" wrapText="1"/>
    </xf>
    <xf numFmtId="0" fontId="30" fillId="3" borderId="33" xfId="0" applyFont="1" applyFill="1" applyBorder="1" applyAlignment="1">
      <alignment horizontal="center" vertical="center" wrapText="1"/>
    </xf>
    <xf numFmtId="0" fontId="42" fillId="3" borderId="31" xfId="10" applyFont="1" applyFill="1" applyBorder="1" applyAlignment="1">
      <alignment horizontal="left" vertical="center" wrapText="1"/>
    </xf>
    <xf numFmtId="0" fontId="42" fillId="14" borderId="31" xfId="10" applyFont="1" applyFill="1" applyBorder="1" applyAlignment="1">
      <alignment horizontal="left" vertical="center" wrapText="1"/>
    </xf>
    <xf numFmtId="0" fontId="42" fillId="3" borderId="9" xfId="10" applyFont="1" applyFill="1" applyBorder="1" applyAlignment="1">
      <alignment horizontal="left" vertical="center" wrapText="1"/>
    </xf>
    <xf numFmtId="0" fontId="42" fillId="3" borderId="24" xfId="10" applyFont="1" applyFill="1" applyBorder="1" applyAlignment="1">
      <alignment horizontal="left" vertical="center" wrapText="1"/>
    </xf>
    <xf numFmtId="0" fontId="42" fillId="6" borderId="5" xfId="10" applyFont="1" applyFill="1" applyBorder="1" applyAlignment="1">
      <alignment horizontal="left" vertical="center" wrapText="1"/>
    </xf>
    <xf numFmtId="0" fontId="42" fillId="6" borderId="5" xfId="10" applyFont="1" applyFill="1" applyBorder="1" applyAlignment="1">
      <alignment horizontal="center" vertical="center" wrapText="1"/>
    </xf>
    <xf numFmtId="0" fontId="30" fillId="6" borderId="33" xfId="0" applyFont="1" applyFill="1" applyBorder="1" applyAlignment="1">
      <alignment horizontal="center" vertical="center" wrapText="1"/>
    </xf>
    <xf numFmtId="0" fontId="42" fillId="6" borderId="9" xfId="10" applyFont="1" applyFill="1" applyBorder="1" applyAlignment="1">
      <alignment horizontal="left" vertical="center" wrapText="1"/>
    </xf>
    <xf numFmtId="0" fontId="42" fillId="6" borderId="31" xfId="10" applyFont="1" applyFill="1" applyBorder="1" applyAlignment="1">
      <alignment horizontal="left" vertical="center" wrapText="1"/>
    </xf>
    <xf numFmtId="0" fontId="42" fillId="6" borderId="24" xfId="10" applyFont="1" applyFill="1" applyBorder="1" applyAlignment="1">
      <alignment horizontal="left" vertical="center" wrapText="1"/>
    </xf>
    <xf numFmtId="0" fontId="34" fillId="12" borderId="63" xfId="0" applyFont="1" applyFill="1" applyBorder="1" applyAlignment="1">
      <alignment horizontal="center" vertical="center" wrapText="1"/>
    </xf>
    <xf numFmtId="0" fontId="30" fillId="6" borderId="56" xfId="0" quotePrefix="1" applyFont="1" applyFill="1" applyBorder="1" applyAlignment="1">
      <alignment horizontal="center" vertical="center"/>
    </xf>
    <xf numFmtId="0" fontId="37" fillId="6" borderId="31" xfId="0" applyFont="1" applyFill="1" applyBorder="1" applyAlignment="1">
      <alignment horizontal="center" vertical="center" wrapText="1"/>
    </xf>
    <xf numFmtId="0" fontId="30" fillId="6" borderId="58" xfId="0" applyFont="1" applyFill="1" applyBorder="1" applyAlignment="1">
      <alignment horizontal="center" vertical="center" wrapText="1"/>
    </xf>
    <xf numFmtId="0" fontId="30" fillId="6" borderId="63" xfId="0" applyFont="1" applyFill="1" applyBorder="1" applyAlignment="1">
      <alignment horizontal="center" vertical="center" wrapText="1"/>
    </xf>
    <xf numFmtId="0" fontId="22" fillId="0" borderId="0" xfId="0" applyFont="1" applyAlignment="1">
      <alignment horizontal="center" vertical="center"/>
    </xf>
    <xf numFmtId="0" fontId="30" fillId="6" borderId="38" xfId="0" applyFont="1" applyFill="1" applyBorder="1" applyAlignment="1">
      <alignment horizontal="center" vertical="center" wrapText="1"/>
    </xf>
    <xf numFmtId="0" fontId="30" fillId="6" borderId="64" xfId="0" applyFont="1" applyFill="1" applyBorder="1" applyAlignment="1">
      <alignment horizontal="center" vertical="center" wrapText="1"/>
    </xf>
    <xf numFmtId="0" fontId="30" fillId="6" borderId="54" xfId="0" quotePrefix="1" applyFont="1" applyFill="1" applyBorder="1" applyAlignment="1">
      <alignment horizontal="center" vertical="center" wrapText="1"/>
    </xf>
    <xf numFmtId="0" fontId="30" fillId="0" borderId="0" xfId="0" applyFont="1" applyAlignment="1">
      <alignment horizontal="center" vertical="center" wrapText="1"/>
    </xf>
    <xf numFmtId="0" fontId="42" fillId="0" borderId="0" xfId="10" applyFont="1" applyFill="1" applyBorder="1" applyAlignment="1">
      <alignment horizontal="left" vertical="center" wrapText="1"/>
    </xf>
    <xf numFmtId="0" fontId="30" fillId="0" borderId="0" xfId="0" applyFont="1" applyAlignment="1">
      <alignment horizontal="left" vertical="center" wrapText="1"/>
    </xf>
    <xf numFmtId="49" fontId="30" fillId="0" borderId="0" xfId="0" applyNumberFormat="1" applyFont="1" applyAlignment="1">
      <alignment horizontal="left" vertical="center" wrapText="1"/>
    </xf>
    <xf numFmtId="0" fontId="14" fillId="0" borderId="0" xfId="0" applyFont="1" applyAlignment="1">
      <alignment vertical="center" wrapText="1"/>
    </xf>
    <xf numFmtId="0" fontId="44" fillId="12" borderId="5" xfId="10" applyFont="1" applyFill="1" applyBorder="1" applyAlignment="1">
      <alignment horizontal="center" vertical="center" wrapText="1"/>
    </xf>
    <xf numFmtId="38" fontId="42" fillId="12" borderId="5" xfId="11" applyFont="1" applyFill="1" applyBorder="1" applyAlignment="1">
      <alignment horizontal="center" vertical="center" wrapText="1"/>
    </xf>
    <xf numFmtId="179" fontId="44" fillId="12" borderId="5" xfId="10" applyNumberFormat="1" applyFont="1" applyFill="1" applyBorder="1" applyAlignment="1">
      <alignment horizontal="center" vertical="center" wrapText="1" shrinkToFit="1"/>
    </xf>
    <xf numFmtId="58" fontId="30" fillId="12" borderId="5" xfId="0" applyNumberFormat="1" applyFont="1" applyFill="1" applyBorder="1" applyAlignment="1">
      <alignment horizontal="left" vertical="center" wrapText="1"/>
    </xf>
    <xf numFmtId="58" fontId="30" fillId="3" borderId="5" xfId="0" applyNumberFormat="1" applyFont="1" applyFill="1" applyBorder="1" applyAlignment="1">
      <alignment horizontal="left" vertical="center" wrapText="1"/>
    </xf>
    <xf numFmtId="58" fontId="37" fillId="6" borderId="9" xfId="0" applyNumberFormat="1" applyFont="1" applyFill="1" applyBorder="1" applyAlignment="1">
      <alignment horizontal="left" vertical="center" wrapText="1"/>
    </xf>
    <xf numFmtId="58" fontId="37" fillId="6" borderId="5" xfId="0" applyNumberFormat="1" applyFont="1" applyFill="1" applyBorder="1" applyAlignment="1">
      <alignment horizontal="left" vertical="center" wrapText="1"/>
    </xf>
    <xf numFmtId="58" fontId="30" fillId="6" borderId="5" xfId="0" applyNumberFormat="1" applyFont="1" applyFill="1" applyBorder="1" applyAlignment="1">
      <alignment horizontal="left" vertical="center" wrapText="1"/>
    </xf>
    <xf numFmtId="58" fontId="30" fillId="6" borderId="9" xfId="0" applyNumberFormat="1" applyFont="1" applyFill="1" applyBorder="1" applyAlignment="1">
      <alignment horizontal="left" vertical="center" wrapText="1"/>
    </xf>
    <xf numFmtId="0" fontId="32" fillId="0" borderId="0" xfId="10" applyAlignment="1">
      <alignment vertical="center"/>
    </xf>
    <xf numFmtId="0" fontId="30" fillId="3" borderId="58" xfId="0" applyFont="1" applyFill="1" applyBorder="1" applyAlignment="1">
      <alignment horizontal="center" vertical="center" wrapText="1"/>
    </xf>
    <xf numFmtId="0" fontId="30" fillId="3" borderId="63" xfId="0" applyFont="1" applyFill="1" applyBorder="1" applyAlignment="1">
      <alignment horizontal="center" vertical="center" wrapText="1"/>
    </xf>
    <xf numFmtId="56" fontId="19" fillId="3" borderId="56" xfId="0" quotePrefix="1" applyNumberFormat="1" applyFont="1" applyFill="1" applyBorder="1" applyAlignment="1">
      <alignment horizontal="center" vertical="center"/>
    </xf>
    <xf numFmtId="0" fontId="19" fillId="3" borderId="31" xfId="0" applyFont="1" applyFill="1" applyBorder="1" applyAlignment="1">
      <alignment horizontal="center" vertical="center" wrapText="1"/>
    </xf>
    <xf numFmtId="0" fontId="19" fillId="3" borderId="31" xfId="0" applyFont="1" applyFill="1" applyBorder="1" applyAlignment="1">
      <alignment horizontal="left" vertical="center" wrapText="1"/>
    </xf>
    <xf numFmtId="58" fontId="30" fillId="6" borderId="51" xfId="0" applyNumberFormat="1" applyFont="1" applyFill="1" applyBorder="1" applyAlignment="1">
      <alignment horizontal="left" vertical="center" wrapText="1"/>
    </xf>
    <xf numFmtId="0" fontId="30" fillId="6" borderId="60" xfId="0" quotePrefix="1" applyFont="1" applyFill="1" applyBorder="1" applyAlignment="1">
      <alignment horizontal="center" vertical="center" wrapText="1"/>
    </xf>
    <xf numFmtId="49" fontId="30" fillId="6" borderId="9" xfId="0" applyNumberFormat="1" applyFont="1" applyFill="1" applyBorder="1" applyAlignment="1">
      <alignment horizontal="left" vertical="center" wrapText="1"/>
    </xf>
    <xf numFmtId="0" fontId="42" fillId="6" borderId="9" xfId="10" applyFont="1" applyFill="1" applyBorder="1" applyAlignment="1">
      <alignment horizontal="center" vertical="center" wrapText="1"/>
    </xf>
    <xf numFmtId="0" fontId="30" fillId="6" borderId="53" xfId="0" quotePrefix="1" applyFont="1" applyFill="1" applyBorder="1" applyAlignment="1">
      <alignment horizontal="center" vertical="center" wrapText="1"/>
    </xf>
    <xf numFmtId="58" fontId="30" fillId="3" borderId="31" xfId="0" applyNumberFormat="1" applyFont="1" applyFill="1" applyBorder="1" applyAlignment="1">
      <alignment horizontal="left" vertical="center" wrapText="1"/>
    </xf>
    <xf numFmtId="0" fontId="42" fillId="6" borderId="51" xfId="10" applyFont="1" applyFill="1" applyBorder="1" applyAlignment="1">
      <alignment horizontal="left" vertical="center" wrapText="1"/>
    </xf>
    <xf numFmtId="0" fontId="6" fillId="3" borderId="1" xfId="0" applyFont="1" applyFill="1" applyBorder="1" applyAlignment="1">
      <alignment horizontal="center"/>
    </xf>
    <xf numFmtId="0" fontId="6" fillId="3" borderId="39" xfId="0" applyFont="1" applyFill="1" applyBorder="1" applyAlignment="1">
      <alignment horizontal="center" wrapText="1"/>
    </xf>
    <xf numFmtId="0" fontId="6" fillId="3" borderId="40" xfId="0" applyFont="1" applyFill="1" applyBorder="1" applyAlignment="1">
      <alignment horizontal="center" wrapText="1"/>
    </xf>
    <xf numFmtId="0" fontId="6" fillId="3" borderId="1" xfId="0" applyFont="1" applyFill="1" applyBorder="1" applyAlignment="1">
      <alignment horizontal="center" wrapText="1"/>
    </xf>
    <xf numFmtId="0" fontId="6" fillId="3" borderId="39" xfId="0" applyFont="1" applyFill="1" applyBorder="1" applyAlignment="1">
      <alignment horizontal="center"/>
    </xf>
    <xf numFmtId="0" fontId="6" fillId="3" borderId="40" xfId="0" applyFont="1" applyFill="1" applyBorder="1" applyAlignment="1">
      <alignment horizontal="center"/>
    </xf>
    <xf numFmtId="0" fontId="6" fillId="3" borderId="1" xfId="0" applyFont="1" applyFill="1" applyBorder="1" applyAlignment="1">
      <alignment horizontal="center" shrinkToFit="1"/>
    </xf>
    <xf numFmtId="0" fontId="6" fillId="3" borderId="4" xfId="0" applyFont="1" applyFill="1" applyBorder="1" applyAlignment="1">
      <alignment horizontal="center"/>
    </xf>
    <xf numFmtId="0" fontId="6" fillId="3" borderId="41" xfId="0" applyFont="1" applyFill="1" applyBorder="1" applyAlignment="1">
      <alignment horizontal="center"/>
    </xf>
    <xf numFmtId="0" fontId="6" fillId="3" borderId="3" xfId="0" applyFont="1" applyFill="1" applyBorder="1" applyAlignment="1">
      <alignment horizontal="center"/>
    </xf>
    <xf numFmtId="0" fontId="6" fillId="3" borderId="4" xfId="0" applyFont="1" applyFill="1" applyBorder="1" applyAlignment="1">
      <alignment horizontal="center" wrapText="1"/>
    </xf>
    <xf numFmtId="0" fontId="6" fillId="3" borderId="41" xfId="0" applyFont="1" applyFill="1" applyBorder="1" applyAlignment="1">
      <alignment horizontal="center" wrapText="1"/>
    </xf>
    <xf numFmtId="0" fontId="6" fillId="3" borderId="3" xfId="0" applyFont="1" applyFill="1" applyBorder="1" applyAlignment="1">
      <alignment horizontal="center" wrapText="1"/>
    </xf>
    <xf numFmtId="0" fontId="6" fillId="3" borderId="1" xfId="0" applyFont="1" applyFill="1" applyBorder="1" applyAlignment="1">
      <alignment horizontal="left"/>
    </xf>
    <xf numFmtId="0" fontId="6" fillId="3" borderId="1" xfId="0" applyFont="1" applyFill="1" applyBorder="1" applyAlignment="1">
      <alignment horizontal="left" wrapText="1"/>
    </xf>
    <xf numFmtId="0" fontId="23" fillId="11" borderId="43" xfId="1" applyFont="1" applyFill="1" applyBorder="1" applyAlignment="1">
      <alignment horizontal="center" vertical="center" wrapText="1"/>
    </xf>
    <xf numFmtId="0" fontId="23" fillId="11" borderId="34" xfId="1" applyFont="1" applyFill="1" applyBorder="1" applyAlignment="1">
      <alignment horizontal="center" vertical="center" wrapText="1"/>
    </xf>
    <xf numFmtId="0" fontId="23" fillId="11" borderId="48" xfId="1" applyFont="1" applyFill="1" applyBorder="1" applyAlignment="1">
      <alignment horizontal="center" vertical="center" wrapText="1"/>
    </xf>
    <xf numFmtId="0" fontId="8" fillId="0" borderId="1" xfId="0" applyFont="1" applyBorder="1" applyAlignment="1">
      <alignment horizontal="center" vertical="center"/>
    </xf>
    <xf numFmtId="0" fontId="23" fillId="2" borderId="39" xfId="1" applyFont="1" applyBorder="1" applyAlignment="1">
      <alignment horizontal="center" vertical="center" textRotation="255" wrapText="1"/>
    </xf>
    <xf numFmtId="0" fontId="23" fillId="2" borderId="42" xfId="1" applyFont="1" applyBorder="1" applyAlignment="1">
      <alignment horizontal="center" vertical="center" textRotation="255" wrapText="1"/>
    </xf>
    <xf numFmtId="0" fontId="23" fillId="2" borderId="40" xfId="1" applyFont="1" applyBorder="1" applyAlignment="1">
      <alignment horizontal="center" vertical="center" textRotation="255" wrapText="1"/>
    </xf>
    <xf numFmtId="0" fontId="8" fillId="8" borderId="1" xfId="0" applyFont="1" applyFill="1" applyBorder="1" applyAlignment="1">
      <alignment horizontal="center" vertical="center" textRotation="255" wrapText="1"/>
    </xf>
    <xf numFmtId="0" fontId="23" fillId="2" borderId="39" xfId="1" applyFont="1" applyBorder="1" applyAlignment="1">
      <alignment horizontal="center" vertical="center" wrapText="1"/>
    </xf>
    <xf numFmtId="0" fontId="23" fillId="2" borderId="42" xfId="1" applyFont="1" applyBorder="1" applyAlignment="1">
      <alignment horizontal="center" vertical="center" wrapText="1"/>
    </xf>
    <xf numFmtId="0" fontId="23" fillId="2" borderId="40" xfId="1" applyFont="1" applyBorder="1" applyAlignment="1">
      <alignment horizontal="center" vertical="center" wrapText="1"/>
    </xf>
    <xf numFmtId="0" fontId="9" fillId="8" borderId="34" xfId="0" applyFont="1" applyFill="1" applyBorder="1" applyAlignment="1">
      <alignment horizontal="center" vertical="center" textRotation="255" wrapText="1"/>
    </xf>
    <xf numFmtId="0" fontId="9" fillId="8" borderId="48" xfId="0" applyFont="1" applyFill="1" applyBorder="1" applyAlignment="1">
      <alignment horizontal="center" vertical="center" textRotation="255" wrapText="1"/>
    </xf>
    <xf numFmtId="0" fontId="8" fillId="5" borderId="39" xfId="0" applyFont="1" applyFill="1" applyBorder="1" applyAlignment="1">
      <alignment horizontal="center" vertical="center" wrapText="1"/>
    </xf>
    <xf numFmtId="0" fontId="8" fillId="5" borderId="40"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5" borderId="45"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1" xfId="0" applyFont="1" applyFill="1" applyBorder="1" applyAlignment="1">
      <alignment horizontal="center" vertical="center" textRotation="255" wrapText="1"/>
    </xf>
    <xf numFmtId="0" fontId="8" fillId="5" borderId="3" xfId="0" applyFont="1" applyFill="1" applyBorder="1" applyAlignment="1">
      <alignment horizontal="center" vertical="center" wrapText="1"/>
    </xf>
    <xf numFmtId="0" fontId="8" fillId="4" borderId="4" xfId="0" applyFont="1" applyFill="1" applyBorder="1" applyAlignment="1">
      <alignment horizontal="center" vertical="center" wrapText="1" shrinkToFit="1"/>
    </xf>
    <xf numFmtId="0" fontId="8" fillId="4" borderId="3" xfId="0" applyFont="1" applyFill="1" applyBorder="1" applyAlignment="1">
      <alignment horizontal="center" vertical="center" wrapText="1" shrinkToFit="1"/>
    </xf>
    <xf numFmtId="0" fontId="8" fillId="4" borderId="1" xfId="0" applyFont="1" applyFill="1" applyBorder="1" applyAlignment="1">
      <alignment horizontal="center" vertical="center" wrapText="1"/>
    </xf>
    <xf numFmtId="0" fontId="8" fillId="5" borderId="42" xfId="0" applyFont="1" applyFill="1" applyBorder="1" applyAlignment="1">
      <alignment horizontal="center" vertical="center" wrapText="1"/>
    </xf>
    <xf numFmtId="0" fontId="23" fillId="2" borderId="4" xfId="1" applyFont="1" applyBorder="1" applyAlignment="1">
      <alignment horizontal="center" vertical="center" wrapText="1"/>
    </xf>
    <xf numFmtId="0" fontId="23" fillId="2" borderId="3" xfId="1" applyFont="1" applyBorder="1" applyAlignment="1">
      <alignment horizontal="center" vertical="center" wrapText="1"/>
    </xf>
    <xf numFmtId="0" fontId="8" fillId="5" borderId="44" xfId="0" applyFont="1" applyFill="1" applyBorder="1" applyAlignment="1">
      <alignment horizontal="center" vertical="center" wrapText="1"/>
    </xf>
    <xf numFmtId="0" fontId="9" fillId="8" borderId="46" xfId="0" applyFont="1" applyFill="1" applyBorder="1" applyAlignment="1">
      <alignment horizontal="center" vertical="center" textRotation="255" wrapText="1"/>
    </xf>
    <xf numFmtId="0" fontId="9" fillId="8" borderId="47" xfId="0" applyFont="1" applyFill="1" applyBorder="1" applyAlignment="1">
      <alignment horizontal="center" vertical="center" textRotation="255" wrapText="1"/>
    </xf>
    <xf numFmtId="0" fontId="8" fillId="4" borderId="39" xfId="0" applyFont="1" applyFill="1" applyBorder="1" applyAlignment="1">
      <alignment horizontal="center" vertical="center" textRotation="255" wrapText="1"/>
    </xf>
    <xf numFmtId="0" fontId="8" fillId="4" borderId="42" xfId="0" applyFont="1" applyFill="1" applyBorder="1" applyAlignment="1">
      <alignment horizontal="center" vertical="center" textRotation="255" wrapText="1"/>
    </xf>
    <xf numFmtId="0" fontId="8" fillId="4" borderId="40" xfId="0" applyFont="1" applyFill="1" applyBorder="1" applyAlignment="1">
      <alignment horizontal="center" vertical="center" textRotation="255" wrapText="1"/>
    </xf>
    <xf numFmtId="0" fontId="8" fillId="4" borderId="39"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8" fillId="8" borderId="39" xfId="0" applyFont="1" applyFill="1" applyBorder="1" applyAlignment="1">
      <alignment horizontal="center" vertical="center" wrapText="1"/>
    </xf>
    <xf numFmtId="0" fontId="8" fillId="8" borderId="42" xfId="0" applyFont="1" applyFill="1" applyBorder="1" applyAlignment="1">
      <alignment horizontal="center" vertical="center" wrapText="1"/>
    </xf>
    <xf numFmtId="0" fontId="8" fillId="8" borderId="40" xfId="0" applyFont="1" applyFill="1" applyBorder="1" applyAlignment="1">
      <alignment horizontal="center" vertical="center" wrapText="1"/>
    </xf>
    <xf numFmtId="0" fontId="8" fillId="8" borderId="43" xfId="0" applyFont="1" applyFill="1" applyBorder="1" applyAlignment="1">
      <alignment horizontal="center" vertical="center" wrapText="1"/>
    </xf>
    <xf numFmtId="0" fontId="8" fillId="8" borderId="44" xfId="0" applyFont="1" applyFill="1" applyBorder="1" applyAlignment="1">
      <alignment horizontal="center" vertical="center" wrapText="1"/>
    </xf>
    <xf numFmtId="0" fontId="8" fillId="8" borderId="45" xfId="0" applyFont="1" applyFill="1" applyBorder="1" applyAlignment="1">
      <alignment horizontal="center" vertical="center" wrapText="1"/>
    </xf>
    <xf numFmtId="0" fontId="22" fillId="4" borderId="6" xfId="0" applyFont="1" applyFill="1" applyBorder="1" applyAlignment="1">
      <alignment horizontal="center" vertical="center" wrapText="1" shrinkToFit="1"/>
    </xf>
    <xf numFmtId="0" fontId="22" fillId="4" borderId="6"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8"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22" fillId="4" borderId="6" xfId="0" applyFont="1" applyFill="1" applyBorder="1" applyAlignment="1">
      <alignment horizontal="center" vertical="center" textRotation="255" wrapText="1"/>
    </xf>
    <xf numFmtId="0" fontId="22" fillId="4" borderId="5" xfId="0" applyFont="1" applyFill="1" applyBorder="1" applyAlignment="1">
      <alignment horizontal="center" vertical="center" textRotation="255" wrapText="1"/>
    </xf>
    <xf numFmtId="0" fontId="22" fillId="4" borderId="9" xfId="0" applyFont="1" applyFill="1" applyBorder="1" applyAlignment="1">
      <alignment horizontal="center" vertical="center" textRotation="255" wrapText="1"/>
    </xf>
    <xf numFmtId="0" fontId="22" fillId="4" borderId="8" xfId="0" applyFont="1" applyFill="1" applyBorder="1" applyAlignment="1">
      <alignment horizontal="center" vertical="center" textRotation="255" wrapText="1"/>
    </xf>
    <xf numFmtId="0" fontId="24" fillId="9" borderId="21" xfId="1" applyFont="1" applyFill="1" applyBorder="1" applyAlignment="1">
      <alignment horizontal="center" vertical="center" textRotation="255" wrapText="1"/>
    </xf>
    <xf numFmtId="0" fontId="24" fillId="9" borderId="30" xfId="1" applyFont="1" applyFill="1" applyBorder="1" applyAlignment="1">
      <alignment horizontal="center" vertical="center" textRotation="255" wrapText="1"/>
    </xf>
    <xf numFmtId="0" fontId="24" fillId="9" borderId="23" xfId="1" applyFont="1" applyFill="1" applyBorder="1" applyAlignment="1">
      <alignment horizontal="center" vertical="center" textRotation="255" wrapText="1"/>
    </xf>
    <xf numFmtId="0" fontId="24" fillId="9" borderId="17" xfId="1" applyFont="1" applyFill="1" applyBorder="1" applyAlignment="1">
      <alignment horizontal="center" vertical="center" textRotation="255" wrapText="1"/>
    </xf>
    <xf numFmtId="0" fontId="24" fillId="9" borderId="18" xfId="1" applyFont="1" applyFill="1" applyBorder="1" applyAlignment="1">
      <alignment horizontal="center" vertical="center" textRotation="255" wrapText="1"/>
    </xf>
    <xf numFmtId="0" fontId="24" fillId="9" borderId="19" xfId="1" applyFont="1" applyFill="1" applyBorder="1" applyAlignment="1">
      <alignment horizontal="center" vertical="center" textRotation="255" wrapText="1"/>
    </xf>
    <xf numFmtId="0" fontId="24" fillId="9" borderId="16" xfId="1" applyFont="1" applyFill="1" applyBorder="1" applyAlignment="1">
      <alignment horizontal="center" vertical="center" wrapText="1"/>
    </xf>
    <xf numFmtId="0" fontId="24" fillId="9" borderId="20" xfId="1"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8" borderId="4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36" xfId="0" applyFont="1" applyFill="1" applyBorder="1" applyAlignment="1">
      <alignment horizontal="center" vertical="center" wrapText="1"/>
    </xf>
    <xf numFmtId="0" fontId="19" fillId="8" borderId="32" xfId="0" applyFont="1" applyFill="1" applyBorder="1" applyAlignment="1">
      <alignment horizontal="center" vertical="center" wrapText="1"/>
    </xf>
    <xf numFmtId="0" fontId="19" fillId="8" borderId="33" xfId="0" applyFont="1" applyFill="1" applyBorder="1" applyAlignment="1">
      <alignment horizontal="center" vertical="center" wrapText="1"/>
    </xf>
    <xf numFmtId="0" fontId="19" fillId="8" borderId="35" xfId="0" applyFont="1" applyFill="1" applyBorder="1" applyAlignment="1">
      <alignment horizontal="center" vertical="center" wrapText="1"/>
    </xf>
    <xf numFmtId="0" fontId="19" fillId="8" borderId="35" xfId="0" applyFont="1" applyFill="1" applyBorder="1" applyAlignment="1">
      <alignment horizontal="center" vertical="center" textRotation="255" wrapText="1"/>
    </xf>
    <xf numFmtId="0" fontId="25" fillId="8" borderId="5" xfId="0" applyFont="1" applyFill="1" applyBorder="1" applyAlignment="1">
      <alignment horizontal="center" vertical="center" textRotation="255" wrapText="1"/>
    </xf>
    <xf numFmtId="0" fontId="25" fillId="8" borderId="9" xfId="0" applyFont="1" applyFill="1" applyBorder="1" applyAlignment="1">
      <alignment horizontal="center" vertical="center" textRotation="255" wrapText="1"/>
    </xf>
    <xf numFmtId="0" fontId="25" fillId="8" borderId="8" xfId="0" applyFont="1" applyFill="1" applyBorder="1" applyAlignment="1">
      <alignment horizontal="center" vertical="center" textRotation="255" wrapText="1"/>
    </xf>
    <xf numFmtId="0" fontId="19" fillId="8" borderId="6" xfId="0" applyFont="1" applyFill="1" applyBorder="1" applyAlignment="1">
      <alignment horizontal="center" vertical="center" wrapText="1"/>
    </xf>
    <xf numFmtId="0" fontId="19" fillId="8" borderId="20" xfId="0" applyFont="1" applyFill="1" applyBorder="1" applyAlignment="1">
      <alignment horizontal="center" vertical="center" wrapText="1"/>
    </xf>
    <xf numFmtId="0" fontId="25" fillId="8" borderId="21" xfId="0" applyFont="1" applyFill="1" applyBorder="1" applyAlignment="1">
      <alignment horizontal="center" vertical="center" textRotation="255" wrapText="1"/>
    </xf>
    <xf numFmtId="0" fontId="25" fillId="8" borderId="30" xfId="0" applyFont="1" applyFill="1" applyBorder="1" applyAlignment="1">
      <alignment horizontal="center" vertical="center" textRotation="255" wrapText="1"/>
    </xf>
    <xf numFmtId="0" fontId="25" fillId="8" borderId="23" xfId="0" applyFont="1" applyFill="1" applyBorder="1" applyAlignment="1">
      <alignment horizontal="center" vertical="center" textRotation="255" wrapText="1"/>
    </xf>
    <xf numFmtId="0" fontId="19" fillId="8" borderId="7" xfId="0" applyFont="1" applyFill="1" applyBorder="1" applyAlignment="1">
      <alignment horizontal="center" vertical="center" wrapText="1"/>
    </xf>
    <xf numFmtId="0" fontId="14" fillId="8" borderId="9" xfId="0" applyFont="1" applyFill="1" applyBorder="1" applyAlignment="1">
      <alignment horizontal="center" vertical="center" wrapText="1"/>
    </xf>
    <xf numFmtId="0" fontId="14" fillId="8" borderId="49" xfId="0" applyFont="1" applyFill="1" applyBorder="1" applyAlignment="1">
      <alignment horizontal="center" vertical="center" wrapText="1"/>
    </xf>
    <xf numFmtId="0" fontId="30" fillId="11" borderId="50" xfId="0" applyFont="1" applyFill="1" applyBorder="1" applyAlignment="1">
      <alignment horizontal="center" vertical="center" wrapText="1"/>
    </xf>
    <xf numFmtId="0" fontId="30" fillId="11" borderId="5" xfId="0" applyFont="1" applyFill="1" applyBorder="1" applyAlignment="1">
      <alignment horizontal="center" vertical="center" wrapText="1"/>
    </xf>
    <xf numFmtId="0" fontId="30" fillId="11" borderId="52" xfId="0" applyFont="1" applyFill="1" applyBorder="1" applyAlignment="1">
      <alignment horizontal="center" vertical="center" wrapText="1"/>
    </xf>
    <xf numFmtId="0" fontId="30" fillId="11" borderId="53" xfId="0" applyFont="1" applyFill="1" applyBorder="1" applyAlignment="1">
      <alignment horizontal="center" vertical="center" wrapText="1"/>
    </xf>
    <xf numFmtId="0" fontId="30" fillId="11" borderId="57" xfId="0" applyFont="1" applyFill="1" applyBorder="1" applyAlignment="1">
      <alignment horizontal="center" vertical="center" wrapText="1"/>
    </xf>
    <xf numFmtId="0" fontId="30" fillId="11" borderId="31" xfId="0" applyFont="1" applyFill="1" applyBorder="1" applyAlignment="1">
      <alignment horizontal="center" vertical="center" wrapText="1"/>
    </xf>
    <xf numFmtId="0" fontId="30" fillId="11" borderId="59" xfId="0" applyFont="1" applyFill="1" applyBorder="1" applyAlignment="1">
      <alignment horizontal="center" vertical="center" wrapText="1"/>
    </xf>
    <xf numFmtId="0" fontId="30" fillId="11" borderId="33" xfId="0" applyFont="1" applyFill="1" applyBorder="1" applyAlignment="1">
      <alignment horizontal="center" vertical="center" wrapText="1"/>
    </xf>
    <xf numFmtId="0" fontId="30" fillId="11" borderId="24" xfId="0" applyFont="1" applyFill="1" applyBorder="1" applyAlignment="1">
      <alignment horizontal="center" vertical="center" wrapText="1"/>
    </xf>
    <xf numFmtId="0" fontId="30" fillId="11" borderId="62" xfId="0" applyFont="1" applyFill="1" applyBorder="1" applyAlignment="1">
      <alignment horizontal="center" vertical="center" wrapText="1"/>
    </xf>
    <xf numFmtId="0" fontId="30" fillId="11" borderId="37" xfId="0" applyFont="1" applyFill="1" applyBorder="1" applyAlignment="1">
      <alignment horizontal="center" vertical="center" wrapText="1"/>
    </xf>
    <xf numFmtId="0" fontId="30" fillId="11" borderId="9" xfId="0" applyFont="1" applyFill="1" applyBorder="1" applyAlignment="1">
      <alignment horizontal="center" vertical="center" wrapText="1"/>
    </xf>
  </cellXfs>
  <cellStyles count="12">
    <cellStyle name="ハイパーリンク" xfId="10" builtinId="8"/>
    <cellStyle name="ハイパーリンク 2" xfId="4" xr:uid="{00000000-0005-0000-0000-000001000000}"/>
    <cellStyle name="悪い" xfId="1" builtinId="27"/>
    <cellStyle name="悪い 2" xfId="6" xr:uid="{00000000-0005-0000-0000-000003000000}"/>
    <cellStyle name="桁区切り" xfId="11" builtinId="6"/>
    <cellStyle name="桁区切り 2" xfId="2" xr:uid="{00000000-0005-0000-0000-000005000000}"/>
    <cellStyle name="標準" xfId="0" builtinId="0"/>
    <cellStyle name="標準 2" xfId="3" xr:uid="{00000000-0005-0000-0000-000007000000}"/>
    <cellStyle name="標準 2 2" xfId="7" xr:uid="{00000000-0005-0000-0000-000008000000}"/>
    <cellStyle name="標準 2 3" xfId="8" xr:uid="{00000000-0005-0000-0000-000009000000}"/>
    <cellStyle name="標準 3" xfId="5" xr:uid="{00000000-0005-0000-0000-00000A000000}"/>
    <cellStyle name="標準 3 2" xfId="9" xr:uid="{00000000-0005-0000-0000-00000B000000}"/>
  </cellStyles>
  <dxfs count="19">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99CCFF"/>
        </patternFill>
      </fill>
    </dxf>
    <dxf>
      <fill>
        <patternFill>
          <bgColor rgb="FFFF7C8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CCECFF"/>
        </patternFill>
      </fill>
    </dxf>
    <dxf>
      <fill>
        <patternFill>
          <bgColor rgb="FFCCECFF"/>
        </patternFill>
      </fill>
    </dxf>
    <dxf>
      <fill>
        <patternFill>
          <bgColor rgb="FFCCECFF"/>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FF"/>
      <color rgb="FFFF99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388888888888888"/>
          <c:y val="0.294504081944442"/>
          <c:w val="0.56388888888888888"/>
          <c:h val="0.64675420003898432"/>
        </c:manualLayout>
      </c:layout>
      <c:pieChart>
        <c:varyColors val="1"/>
        <c:ser>
          <c:idx val="0"/>
          <c:order val="0"/>
          <c:tx>
            <c:strRef>
              <c:f>Sheet1!$D$3</c:f>
              <c:strCache>
                <c:ptCount val="1"/>
                <c:pt idx="0">
                  <c:v>件数</c:v>
                </c:pt>
              </c:strCache>
            </c:strRef>
          </c:tx>
          <c:dPt>
            <c:idx val="0"/>
            <c:bubble3D val="0"/>
            <c:extLst>
              <c:ext xmlns:c16="http://schemas.microsoft.com/office/drawing/2014/chart" uri="{C3380CC4-5D6E-409C-BE32-E72D297353CC}">
                <c16:uniqueId val="{00000000-CEE9-483E-BC25-2390ED7EA405}"/>
              </c:ext>
            </c:extLst>
          </c:dPt>
          <c:dPt>
            <c:idx val="1"/>
            <c:bubble3D val="0"/>
            <c:extLst>
              <c:ext xmlns:c16="http://schemas.microsoft.com/office/drawing/2014/chart" uri="{C3380CC4-5D6E-409C-BE32-E72D297353CC}">
                <c16:uniqueId val="{00000001-CEE9-483E-BC25-2390ED7EA405}"/>
              </c:ext>
            </c:extLst>
          </c:dPt>
          <c:dPt>
            <c:idx val="2"/>
            <c:bubble3D val="0"/>
            <c:extLst>
              <c:ext xmlns:c16="http://schemas.microsoft.com/office/drawing/2014/chart" uri="{C3380CC4-5D6E-409C-BE32-E72D297353CC}">
                <c16:uniqueId val="{00000002-CEE9-483E-BC25-2390ED7EA405}"/>
              </c:ext>
            </c:extLst>
          </c:dPt>
          <c:dPt>
            <c:idx val="3"/>
            <c:bubble3D val="0"/>
            <c:extLst>
              <c:ext xmlns:c16="http://schemas.microsoft.com/office/drawing/2014/chart" uri="{C3380CC4-5D6E-409C-BE32-E72D297353CC}">
                <c16:uniqueId val="{00000003-CEE9-483E-BC25-2390ED7EA405}"/>
              </c:ext>
            </c:extLst>
          </c:dPt>
          <c:dPt>
            <c:idx val="4"/>
            <c:bubble3D val="0"/>
            <c:extLst>
              <c:ext xmlns:c16="http://schemas.microsoft.com/office/drawing/2014/chart" uri="{C3380CC4-5D6E-409C-BE32-E72D297353CC}">
                <c16:uniqueId val="{00000004-CEE9-483E-BC25-2390ED7EA405}"/>
              </c:ext>
            </c:extLst>
          </c:dPt>
          <c:dLbls>
            <c:spPr>
              <a:noFill/>
              <a:ln w="25400">
                <a:noFill/>
              </a:ln>
            </c:spPr>
            <c:showLegendKey val="0"/>
            <c:showVal val="1"/>
            <c:showCatName val="0"/>
            <c:showSerName val="0"/>
            <c:showPercent val="1"/>
            <c:showBubbleSize val="0"/>
            <c:showLeaderLines val="1"/>
            <c:extLst>
              <c:ext xmlns:c15="http://schemas.microsoft.com/office/drawing/2012/chart" uri="{CE6537A1-D6FC-4f65-9D91-7224C49458BB}"/>
            </c:extLst>
          </c:dLbls>
          <c:cat>
            <c:strRef>
              <c:f>Sheet1!$C$4:$C$8</c:f>
              <c:strCache>
                <c:ptCount val="5"/>
                <c:pt idx="0">
                  <c:v>1.点検・診断・モニタリングの効率化技術</c:v>
                </c:pt>
                <c:pt idx="1">
                  <c:v>2.建設時・更新時に長寿命化を図る技術</c:v>
                </c:pt>
                <c:pt idx="2">
                  <c:v>3.既設構造物の長寿命化を図る補修・補強技術</c:v>
                </c:pt>
                <c:pt idx="3">
                  <c:v>4.維持管理に係るライフサイクルコストを縮減する技術</c:v>
                </c:pt>
                <c:pt idx="4">
                  <c:v>5.既設構造物の維持管理を支援するシステム技術</c:v>
                </c:pt>
              </c:strCache>
            </c:strRef>
          </c:cat>
          <c:val>
            <c:numRef>
              <c:f>Sheet1!$D$4:$D$8</c:f>
              <c:numCache>
                <c:formatCode>0" 件"</c:formatCode>
                <c:ptCount val="5"/>
                <c:pt idx="0">
                  <c:v>7</c:v>
                </c:pt>
                <c:pt idx="1">
                  <c:v>24</c:v>
                </c:pt>
                <c:pt idx="2">
                  <c:v>20</c:v>
                </c:pt>
                <c:pt idx="3">
                  <c:v>25</c:v>
                </c:pt>
                <c:pt idx="4">
                  <c:v>6</c:v>
                </c:pt>
              </c:numCache>
            </c:numRef>
          </c:val>
          <c:extLst>
            <c:ext xmlns:c16="http://schemas.microsoft.com/office/drawing/2014/chart" uri="{C3380CC4-5D6E-409C-BE32-E72D297353CC}">
              <c16:uniqueId val="{00000005-CEE9-483E-BC25-2390ED7EA405}"/>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5.7823225285703134E-2"/>
          <c:y val="5.4820542381110393E-2"/>
          <c:w val="0.89285862573512198"/>
          <c:h val="0.2438568954194221"/>
        </c:manualLayout>
      </c:layout>
      <c:overlay val="0"/>
    </c:legend>
    <c:plotVisOnly val="1"/>
    <c:dispBlanksAs val="gap"/>
    <c:showDLblsOverMax val="0"/>
  </c:chart>
  <c:spPr>
    <a:ln>
      <a:noFill/>
    </a:ln>
  </c:spPr>
  <c:txPr>
    <a:bodyPr/>
    <a:lstStyle/>
    <a:p>
      <a:pPr>
        <a:defRPr sz="1200"/>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388888888888888"/>
          <c:y val="0.34866576372110575"/>
          <c:w val="0.51666666666666672"/>
          <c:h val="0.59259251826232062"/>
        </c:manualLayout>
      </c:layout>
      <c:pieChart>
        <c:varyColors val="1"/>
        <c:ser>
          <c:idx val="0"/>
          <c:order val="0"/>
          <c:tx>
            <c:strRef>
              <c:f>Sheet1!$K$3</c:f>
              <c:strCache>
                <c:ptCount val="1"/>
                <c:pt idx="0">
                  <c:v>件数</c:v>
                </c:pt>
              </c:strCache>
            </c:strRef>
          </c:tx>
          <c:dPt>
            <c:idx val="0"/>
            <c:bubble3D val="0"/>
            <c:extLst>
              <c:ext xmlns:c16="http://schemas.microsoft.com/office/drawing/2014/chart" uri="{C3380CC4-5D6E-409C-BE32-E72D297353CC}">
                <c16:uniqueId val="{00000000-B88B-4673-960E-9430F2CF418F}"/>
              </c:ext>
            </c:extLst>
          </c:dPt>
          <c:dPt>
            <c:idx val="1"/>
            <c:bubble3D val="0"/>
            <c:extLst>
              <c:ext xmlns:c16="http://schemas.microsoft.com/office/drawing/2014/chart" uri="{C3380CC4-5D6E-409C-BE32-E72D297353CC}">
                <c16:uniqueId val="{00000001-B88B-4673-960E-9430F2CF418F}"/>
              </c:ext>
            </c:extLst>
          </c:dPt>
          <c:dPt>
            <c:idx val="2"/>
            <c:bubble3D val="0"/>
            <c:extLst>
              <c:ext xmlns:c16="http://schemas.microsoft.com/office/drawing/2014/chart" uri="{C3380CC4-5D6E-409C-BE32-E72D297353CC}">
                <c16:uniqueId val="{00000002-B88B-4673-960E-9430F2CF418F}"/>
              </c:ext>
            </c:extLst>
          </c:dPt>
          <c:dPt>
            <c:idx val="3"/>
            <c:bubble3D val="0"/>
            <c:extLst>
              <c:ext xmlns:c16="http://schemas.microsoft.com/office/drawing/2014/chart" uri="{C3380CC4-5D6E-409C-BE32-E72D297353CC}">
                <c16:uniqueId val="{00000003-B88B-4673-960E-9430F2CF418F}"/>
              </c:ext>
            </c:extLst>
          </c:dPt>
          <c:dPt>
            <c:idx val="4"/>
            <c:bubble3D val="0"/>
            <c:extLst>
              <c:ext xmlns:c16="http://schemas.microsoft.com/office/drawing/2014/chart" uri="{C3380CC4-5D6E-409C-BE32-E72D297353CC}">
                <c16:uniqueId val="{00000004-B88B-4673-960E-9430F2CF418F}"/>
              </c:ext>
            </c:extLst>
          </c:dPt>
          <c:dLbls>
            <c:spPr>
              <a:noFill/>
              <a:ln w="25400">
                <a:noFill/>
              </a:ln>
            </c:spPr>
            <c:showLegendKey val="0"/>
            <c:showVal val="1"/>
            <c:showCatName val="0"/>
            <c:showSerName val="0"/>
            <c:showPercent val="1"/>
            <c:showBubbleSize val="0"/>
            <c:showLeaderLines val="1"/>
            <c:extLst>
              <c:ext xmlns:c15="http://schemas.microsoft.com/office/drawing/2012/chart" uri="{CE6537A1-D6FC-4f65-9D91-7224C49458BB}"/>
            </c:extLst>
          </c:dLbls>
          <c:cat>
            <c:strRef>
              <c:f>Sheet1!$C$4:$C$8</c:f>
              <c:strCache>
                <c:ptCount val="5"/>
                <c:pt idx="0">
                  <c:v>1.点検・診断・モニタリングの効率化技術</c:v>
                </c:pt>
                <c:pt idx="1">
                  <c:v>2.建設時・更新時に長寿命化を図る技術</c:v>
                </c:pt>
                <c:pt idx="2">
                  <c:v>3.既設構造物の長寿命化を図る補修・補強技術</c:v>
                </c:pt>
                <c:pt idx="3">
                  <c:v>4.維持管理に係るライフサイクルコストを縮減する技術</c:v>
                </c:pt>
                <c:pt idx="4">
                  <c:v>5.既設構造物の維持管理を支援するシステム技術</c:v>
                </c:pt>
              </c:strCache>
            </c:strRef>
          </c:cat>
          <c:val>
            <c:numRef>
              <c:f>Sheet1!$K$4:$K$8</c:f>
              <c:numCache>
                <c:formatCode>0" 件"</c:formatCode>
                <c:ptCount val="5"/>
                <c:pt idx="0">
                  <c:v>6</c:v>
                </c:pt>
                <c:pt idx="1">
                  <c:v>12</c:v>
                </c:pt>
                <c:pt idx="2">
                  <c:v>19</c:v>
                </c:pt>
                <c:pt idx="3">
                  <c:v>0</c:v>
                </c:pt>
                <c:pt idx="4">
                  <c:v>0</c:v>
                </c:pt>
              </c:numCache>
            </c:numRef>
          </c:val>
          <c:extLst>
            <c:ext xmlns:c16="http://schemas.microsoft.com/office/drawing/2014/chart" uri="{C3380CC4-5D6E-409C-BE32-E72D297353CC}">
              <c16:uniqueId val="{00000005-B88B-4673-960E-9430F2CF418F}"/>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5.1107389151907649E-2"/>
          <c:y val="5.1039815320344163E-2"/>
          <c:w val="0.8943793101583839"/>
          <c:h val="0.23440507776750655"/>
        </c:manualLayout>
      </c:layout>
      <c:overlay val="0"/>
    </c:legend>
    <c:plotVisOnly val="1"/>
    <c:dispBlanksAs val="gap"/>
    <c:showDLblsOverMax val="0"/>
  </c:chart>
  <c:spPr>
    <a:ln>
      <a:noFill/>
    </a:ln>
  </c:spPr>
  <c:txPr>
    <a:bodyPr/>
    <a:lstStyle/>
    <a:p>
      <a:pPr>
        <a:defRPr sz="1200"/>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0277777777777777"/>
          <c:y val="0.21804053120091674"/>
          <c:w val="0.51666666666666672"/>
          <c:h val="0.59259251826232062"/>
        </c:manualLayout>
      </c:layout>
      <c:pieChart>
        <c:varyColors val="1"/>
        <c:ser>
          <c:idx val="0"/>
          <c:order val="0"/>
          <c:tx>
            <c:strRef>
              <c:f>Sheet1!$R$3</c:f>
              <c:strCache>
                <c:ptCount val="1"/>
              </c:strCache>
            </c:strRef>
          </c:tx>
          <c:dPt>
            <c:idx val="0"/>
            <c:bubble3D val="0"/>
            <c:extLst>
              <c:ext xmlns:c16="http://schemas.microsoft.com/office/drawing/2014/chart" uri="{C3380CC4-5D6E-409C-BE32-E72D297353CC}">
                <c16:uniqueId val="{00000000-764E-4DF2-B00D-F7BB2453BAA8}"/>
              </c:ext>
            </c:extLst>
          </c:dPt>
          <c:dPt>
            <c:idx val="1"/>
            <c:bubble3D val="0"/>
            <c:extLst>
              <c:ext xmlns:c16="http://schemas.microsoft.com/office/drawing/2014/chart" uri="{C3380CC4-5D6E-409C-BE32-E72D297353CC}">
                <c16:uniqueId val="{00000001-764E-4DF2-B00D-F7BB2453BAA8}"/>
              </c:ext>
            </c:extLst>
          </c:dPt>
          <c:dPt>
            <c:idx val="2"/>
            <c:bubble3D val="0"/>
            <c:extLst>
              <c:ext xmlns:c16="http://schemas.microsoft.com/office/drawing/2014/chart" uri="{C3380CC4-5D6E-409C-BE32-E72D297353CC}">
                <c16:uniqueId val="{00000002-764E-4DF2-B00D-F7BB2453BAA8}"/>
              </c:ext>
            </c:extLst>
          </c:dPt>
          <c:dLbls>
            <c:spPr>
              <a:noFill/>
              <a:ln w="25400">
                <a:noFill/>
              </a:ln>
            </c:spPr>
            <c:showLegendKey val="0"/>
            <c:showVal val="1"/>
            <c:showCatName val="0"/>
            <c:showSerName val="0"/>
            <c:showPercent val="1"/>
            <c:showBubbleSize val="0"/>
            <c:showLeaderLines val="1"/>
            <c:extLst>
              <c:ext xmlns:c15="http://schemas.microsoft.com/office/drawing/2012/chart" uri="{CE6537A1-D6FC-4f65-9D91-7224C49458BB}"/>
            </c:extLst>
          </c:dLbls>
          <c:cat>
            <c:strRef>
              <c:f>Sheet1!$Q$4:$Q$6</c:f>
              <c:strCache>
                <c:ptCount val="3"/>
                <c:pt idx="0">
                  <c:v>県内本社</c:v>
                </c:pt>
                <c:pt idx="1">
                  <c:v>県内工場</c:v>
                </c:pt>
                <c:pt idx="2">
                  <c:v>Ｖ登録(評価情報)</c:v>
                </c:pt>
              </c:strCache>
            </c:strRef>
          </c:cat>
          <c:val>
            <c:numRef>
              <c:f>Sheet1!$R$4:$R$6</c:f>
              <c:numCache>
                <c:formatCode>0" 件"</c:formatCode>
                <c:ptCount val="3"/>
                <c:pt idx="0">
                  <c:v>9</c:v>
                </c:pt>
                <c:pt idx="1">
                  <c:v>8</c:v>
                </c:pt>
                <c:pt idx="2">
                  <c:v>20</c:v>
                </c:pt>
              </c:numCache>
            </c:numRef>
          </c:val>
          <c:extLst>
            <c:ext xmlns:c16="http://schemas.microsoft.com/office/drawing/2014/chart" uri="{C3380CC4-5D6E-409C-BE32-E72D297353CC}">
              <c16:uniqueId val="{00000003-764E-4DF2-B00D-F7BB2453BAA8}"/>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4565668295243328"/>
          <c:y val="0.57088978617570141"/>
          <c:w val="0.34412308695617821"/>
          <c:h val="0.18147489891677926"/>
        </c:manualLayout>
      </c:layout>
      <c:overlay val="0"/>
    </c:legend>
    <c:plotVisOnly val="1"/>
    <c:dispBlanksAs val="gap"/>
    <c:showDLblsOverMax val="0"/>
  </c:chart>
  <c:spPr>
    <a:ln>
      <a:noFill/>
    </a:ln>
  </c:spPr>
  <c:txPr>
    <a:bodyPr/>
    <a:lstStyle/>
    <a:p>
      <a:pPr>
        <a:defRPr sz="1200"/>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0277777777777777"/>
          <c:y val="0.21804053120091674"/>
          <c:w val="0.51666666666666672"/>
          <c:h val="0.59259251826232062"/>
        </c:manualLayout>
      </c:layout>
      <c:pieChart>
        <c:varyColors val="1"/>
        <c:ser>
          <c:idx val="0"/>
          <c:order val="0"/>
          <c:tx>
            <c:strRef>
              <c:f>Sheet1!$Z$3</c:f>
              <c:strCache>
                <c:ptCount val="1"/>
              </c:strCache>
            </c:strRef>
          </c:tx>
          <c:dPt>
            <c:idx val="0"/>
            <c:bubble3D val="0"/>
            <c:extLst>
              <c:ext xmlns:c16="http://schemas.microsoft.com/office/drawing/2014/chart" uri="{C3380CC4-5D6E-409C-BE32-E72D297353CC}">
                <c16:uniqueId val="{00000000-41F6-4ED5-95AC-4C1698149383}"/>
              </c:ext>
            </c:extLst>
          </c:dPt>
          <c:dPt>
            <c:idx val="1"/>
            <c:bubble3D val="0"/>
            <c:extLst>
              <c:ext xmlns:c16="http://schemas.microsoft.com/office/drawing/2014/chart" uri="{C3380CC4-5D6E-409C-BE32-E72D297353CC}">
                <c16:uniqueId val="{00000001-41F6-4ED5-95AC-4C1698149383}"/>
              </c:ext>
            </c:extLst>
          </c:dPt>
          <c:dPt>
            <c:idx val="2"/>
            <c:bubble3D val="0"/>
            <c:extLst>
              <c:ext xmlns:c16="http://schemas.microsoft.com/office/drawing/2014/chart" uri="{C3380CC4-5D6E-409C-BE32-E72D297353CC}">
                <c16:uniqueId val="{00000002-41F6-4ED5-95AC-4C1698149383}"/>
              </c:ext>
            </c:extLst>
          </c:dPt>
          <c:dLbls>
            <c:spPr>
              <a:noFill/>
              <a:ln w="25400">
                <a:noFill/>
              </a:ln>
            </c:spPr>
            <c:showLegendKey val="0"/>
            <c:showVal val="1"/>
            <c:showCatName val="0"/>
            <c:showSerName val="0"/>
            <c:showPercent val="1"/>
            <c:showBubbleSize val="0"/>
            <c:showLeaderLines val="1"/>
            <c:extLst>
              <c:ext xmlns:c15="http://schemas.microsoft.com/office/drawing/2012/chart" uri="{CE6537A1-D6FC-4f65-9D91-7224C49458BB}"/>
            </c:extLst>
          </c:dLbls>
          <c:cat>
            <c:strRef>
              <c:f>Sheet1!$Y$4:$Y$6</c:f>
              <c:strCache>
                <c:ptCount val="3"/>
                <c:pt idx="0">
                  <c:v>試験施工</c:v>
                </c:pt>
                <c:pt idx="1">
                  <c:v>登録技術</c:v>
                </c:pt>
                <c:pt idx="2">
                  <c:v>推奨技術</c:v>
                </c:pt>
              </c:strCache>
            </c:strRef>
          </c:cat>
          <c:val>
            <c:numRef>
              <c:f>Sheet1!$Z$4:$Z$6</c:f>
              <c:numCache>
                <c:formatCode>0" 件"</c:formatCode>
                <c:ptCount val="3"/>
                <c:pt idx="0">
                  <c:v>13</c:v>
                </c:pt>
                <c:pt idx="1">
                  <c:v>8</c:v>
                </c:pt>
                <c:pt idx="2">
                  <c:v>15</c:v>
                </c:pt>
              </c:numCache>
            </c:numRef>
          </c:val>
          <c:extLst>
            <c:ext xmlns:c16="http://schemas.microsoft.com/office/drawing/2014/chart" uri="{C3380CC4-5D6E-409C-BE32-E72D297353CC}">
              <c16:uniqueId val="{00000003-41F6-4ED5-95AC-4C1698149383}"/>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4565668295243328"/>
          <c:y val="0.57088978617570141"/>
          <c:w val="0.34412308695617821"/>
          <c:h val="0.18147489891677926"/>
        </c:manualLayout>
      </c:layout>
      <c:overlay val="0"/>
    </c:legend>
    <c:plotVisOnly val="1"/>
    <c:dispBlanksAs val="gap"/>
    <c:showDLblsOverMax val="0"/>
  </c:chart>
  <c:spPr>
    <a:ln>
      <a:noFill/>
    </a:ln>
  </c:spPr>
  <c:txPr>
    <a:bodyPr/>
    <a:lstStyle/>
    <a:p>
      <a:pPr>
        <a:defRPr sz="1200"/>
      </a:pPr>
      <a:endParaRPr lang="ja-JP"/>
    </a:p>
  </c:tx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402772</xdr:colOff>
      <xdr:row>0</xdr:row>
      <xdr:rowOff>44824</xdr:rowOff>
    </xdr:from>
    <xdr:to>
      <xdr:col>12</xdr:col>
      <xdr:colOff>183697</xdr:colOff>
      <xdr:row>6</xdr:row>
      <xdr:rowOff>144566</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101443" y="44824"/>
          <a:ext cx="2790825" cy="1172936"/>
        </a:xfrm>
        <a:prstGeom prst="rect">
          <a:avLst/>
        </a:prstGeom>
        <a:solidFill>
          <a:srgbClr val="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t>登録区分：</a:t>
          </a:r>
          <a:endParaRPr kumimoji="1" lang="en-US" altLang="ja-JP" sz="900"/>
        </a:p>
        <a:p>
          <a:pPr>
            <a:lnSpc>
              <a:spcPts val="1100"/>
            </a:lnSpc>
          </a:pPr>
          <a:r>
            <a:rPr kumimoji="1" lang="en-US" altLang="ja-JP" sz="900"/>
            <a:t>1.</a:t>
          </a:r>
          <a:r>
            <a:rPr kumimoji="1" lang="ja-JP" altLang="en-US" sz="900"/>
            <a:t>点検・診断・モニタリングの効率化技術</a:t>
          </a:r>
        </a:p>
        <a:p>
          <a:pPr>
            <a:lnSpc>
              <a:spcPts val="1100"/>
            </a:lnSpc>
          </a:pPr>
          <a:r>
            <a:rPr kumimoji="1" lang="en-US" altLang="ja-JP" sz="900"/>
            <a:t>2.</a:t>
          </a:r>
          <a:r>
            <a:rPr kumimoji="1" lang="ja-JP" altLang="en-US" sz="900"/>
            <a:t>建設時・更新時に長寿命化を図る技術</a:t>
          </a:r>
        </a:p>
        <a:p>
          <a:pPr>
            <a:lnSpc>
              <a:spcPts val="1100"/>
            </a:lnSpc>
          </a:pPr>
          <a:r>
            <a:rPr kumimoji="1" lang="en-US" altLang="ja-JP" sz="900"/>
            <a:t>3.</a:t>
          </a:r>
          <a:r>
            <a:rPr kumimoji="1" lang="ja-JP" altLang="en-US" sz="900"/>
            <a:t>既設構造物の長寿命化を図る補修・補強技術</a:t>
          </a:r>
        </a:p>
        <a:p>
          <a:r>
            <a:rPr kumimoji="1" lang="en-US" altLang="ja-JP" sz="900"/>
            <a:t>4.</a:t>
          </a:r>
          <a:r>
            <a:rPr kumimoji="1" lang="ja-JP" altLang="en-US" sz="900"/>
            <a:t>維持管理に係るライフサイクルコストを縮減する技術</a:t>
          </a:r>
        </a:p>
        <a:p>
          <a:r>
            <a:rPr kumimoji="1" lang="en-US" altLang="ja-JP" sz="900"/>
            <a:t>5.</a:t>
          </a:r>
          <a:r>
            <a:rPr kumimoji="1" lang="ja-JP" altLang="en-US" sz="900"/>
            <a:t>既設構造物の維持管理を支援するシステム技術</a:t>
          </a:r>
        </a:p>
      </xdr:txBody>
    </xdr:sp>
    <xdr:clientData/>
  </xdr:twoCellAnchor>
  <xdr:twoCellAnchor>
    <xdr:from>
      <xdr:col>13</xdr:col>
      <xdr:colOff>193222</xdr:colOff>
      <xdr:row>0</xdr:row>
      <xdr:rowOff>54349</xdr:rowOff>
    </xdr:from>
    <xdr:to>
      <xdr:col>22</xdr:col>
      <xdr:colOff>88474</xdr:colOff>
      <xdr:row>6</xdr:row>
      <xdr:rowOff>154140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9119508" y="54349"/>
          <a:ext cx="1873702" cy="1172936"/>
        </a:xfrm>
        <a:prstGeom prst="rect">
          <a:avLst/>
        </a:prstGeom>
        <a:solidFill>
          <a:srgbClr val="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適用事業：</a:t>
          </a:r>
          <a:endParaRPr kumimoji="1" lang="en-US" altLang="ja-JP" sz="900"/>
        </a:p>
        <a:p>
          <a:r>
            <a:rPr kumimoji="1" lang="en-US" altLang="ja-JP" sz="900"/>
            <a:t>1.</a:t>
          </a:r>
          <a:r>
            <a:rPr kumimoji="1" lang="ja-JP" altLang="en-US" sz="900"/>
            <a:t>道路　</a:t>
          </a:r>
          <a:r>
            <a:rPr kumimoji="1" lang="en-US" altLang="ja-JP" sz="900"/>
            <a:t>2.</a:t>
          </a:r>
          <a:r>
            <a:rPr kumimoji="1" lang="ja-JP" altLang="en-US" sz="900"/>
            <a:t>河川　</a:t>
          </a:r>
          <a:r>
            <a:rPr kumimoji="1" lang="en-US" altLang="ja-JP" sz="900"/>
            <a:t>3.</a:t>
          </a:r>
          <a:r>
            <a:rPr kumimoji="1" lang="ja-JP" altLang="en-US" sz="900"/>
            <a:t>ダム　</a:t>
          </a:r>
          <a:r>
            <a:rPr kumimoji="1" lang="en-US" altLang="ja-JP" sz="900"/>
            <a:t>4.</a:t>
          </a:r>
          <a:r>
            <a:rPr kumimoji="1" lang="ja-JP" altLang="en-US" sz="900"/>
            <a:t>砂防</a:t>
          </a:r>
          <a:endParaRPr kumimoji="1" lang="en-US" altLang="ja-JP" sz="900"/>
        </a:p>
        <a:p>
          <a:r>
            <a:rPr kumimoji="1" lang="en-US" altLang="ja-JP" sz="900"/>
            <a:t>5.</a:t>
          </a:r>
          <a:r>
            <a:rPr kumimoji="1" lang="ja-JP" altLang="en-US" sz="900"/>
            <a:t>港湾　</a:t>
          </a:r>
          <a:r>
            <a:rPr kumimoji="1" lang="en-US" altLang="ja-JP" sz="900"/>
            <a:t>6.</a:t>
          </a:r>
          <a:r>
            <a:rPr kumimoji="1" lang="ja-JP" altLang="en-US" sz="900"/>
            <a:t>海岸　</a:t>
          </a:r>
          <a:r>
            <a:rPr kumimoji="1" lang="en-US" altLang="ja-JP" sz="900"/>
            <a:t>7.</a:t>
          </a:r>
          <a:r>
            <a:rPr kumimoji="1" lang="ja-JP" altLang="en-US" sz="900"/>
            <a:t>下水道　</a:t>
          </a:r>
          <a:r>
            <a:rPr kumimoji="1" lang="en-US" altLang="ja-JP" sz="900"/>
            <a:t>8.</a:t>
          </a:r>
          <a:r>
            <a:rPr kumimoji="1" lang="ja-JP" altLang="en-US" sz="900"/>
            <a:t>公園</a:t>
          </a:r>
          <a:endParaRPr kumimoji="1" lang="en-US" altLang="ja-JP" sz="900"/>
        </a:p>
        <a:p>
          <a:r>
            <a:rPr kumimoji="1" lang="en-US" altLang="ja-JP" sz="900"/>
            <a:t>9.</a:t>
          </a:r>
          <a:r>
            <a:rPr kumimoji="1" lang="ja-JP" altLang="en-US" sz="900"/>
            <a:t>その他　</a:t>
          </a:r>
          <a:r>
            <a:rPr kumimoji="1" lang="en-US" altLang="ja-JP" sz="900"/>
            <a:t>10.</a:t>
          </a:r>
          <a:r>
            <a:rPr kumimoji="1" lang="ja-JP" altLang="en-US" sz="900"/>
            <a:t>全般</a:t>
          </a:r>
        </a:p>
      </xdr:txBody>
    </xdr:sp>
    <xdr:clientData/>
  </xdr:twoCellAnchor>
  <xdr:twoCellAnchor>
    <xdr:from>
      <xdr:col>23</xdr:col>
      <xdr:colOff>88335</xdr:colOff>
      <xdr:row>0</xdr:row>
      <xdr:rowOff>55176</xdr:rowOff>
    </xdr:from>
    <xdr:to>
      <xdr:col>31</xdr:col>
      <xdr:colOff>42687</xdr:colOff>
      <xdr:row>6</xdr:row>
      <xdr:rowOff>154967</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1756460" y="55176"/>
          <a:ext cx="1724083" cy="1166813"/>
        </a:xfrm>
        <a:prstGeom prst="rect">
          <a:avLst/>
        </a:prstGeom>
        <a:solidFill>
          <a:srgbClr val="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キーワード：</a:t>
          </a:r>
          <a:endParaRPr kumimoji="1" lang="en-US" altLang="ja-JP" sz="900"/>
        </a:p>
        <a:p>
          <a:r>
            <a:rPr kumimoji="1" lang="en-US" altLang="ja-JP" sz="900"/>
            <a:t>1.</a:t>
          </a:r>
          <a:r>
            <a:rPr kumimoji="1" lang="ja-JP" altLang="en-US" sz="900"/>
            <a:t>安全・安心　</a:t>
          </a:r>
          <a:r>
            <a:rPr kumimoji="1" lang="en-US" altLang="ja-JP" sz="900"/>
            <a:t>2.</a:t>
          </a:r>
          <a:r>
            <a:rPr kumimoji="1" lang="ja-JP" altLang="en-US" sz="900"/>
            <a:t>環境　</a:t>
          </a:r>
          <a:r>
            <a:rPr kumimoji="1" lang="en-US" altLang="ja-JP" sz="900"/>
            <a:t>3.</a:t>
          </a:r>
          <a:r>
            <a:rPr kumimoji="1" lang="ja-JP" altLang="en-US" sz="900"/>
            <a:t>情報化　</a:t>
          </a:r>
          <a:r>
            <a:rPr kumimoji="1" lang="en-US" altLang="ja-JP" sz="900"/>
            <a:t>4.</a:t>
          </a:r>
          <a:r>
            <a:rPr kumimoji="1" lang="ja-JP" altLang="en-US" sz="900"/>
            <a:t>コスト縮減・生産性の向上</a:t>
          </a:r>
          <a:endParaRPr kumimoji="1" lang="en-US" altLang="ja-JP" sz="900"/>
        </a:p>
        <a:p>
          <a:r>
            <a:rPr kumimoji="1" lang="en-US" altLang="ja-JP" sz="900"/>
            <a:t>5.</a:t>
          </a:r>
          <a:r>
            <a:rPr kumimoji="1" lang="ja-JP" altLang="en-US" sz="900"/>
            <a:t>公共工事の品質確保・向上</a:t>
          </a:r>
          <a:endParaRPr kumimoji="1" lang="en-US" altLang="ja-JP" sz="900"/>
        </a:p>
        <a:p>
          <a:r>
            <a:rPr kumimoji="1" lang="en-US" altLang="ja-JP" sz="900"/>
            <a:t>6.</a:t>
          </a:r>
          <a:r>
            <a:rPr kumimoji="1" lang="ja-JP" altLang="en-US" sz="900"/>
            <a:t>景観　</a:t>
          </a:r>
          <a:r>
            <a:rPr kumimoji="1" lang="en-US" altLang="ja-JP" sz="900"/>
            <a:t>7.</a:t>
          </a:r>
          <a:r>
            <a:rPr kumimoji="1" lang="ja-JP" altLang="en-US" sz="900"/>
            <a:t>伝統・歴史・文化</a:t>
          </a:r>
          <a:endParaRPr kumimoji="1" lang="en-US" altLang="ja-JP" sz="900"/>
        </a:p>
        <a:p>
          <a:r>
            <a:rPr kumimoji="1" lang="en-US" altLang="ja-JP" sz="900"/>
            <a:t>8.</a:t>
          </a:r>
          <a:r>
            <a:rPr kumimoji="1" lang="ja-JP" altLang="en-US" sz="900"/>
            <a:t>リサイクル</a:t>
          </a:r>
        </a:p>
      </xdr:txBody>
    </xdr:sp>
    <xdr:clientData/>
  </xdr:twoCellAnchor>
  <xdr:twoCellAnchor>
    <xdr:from>
      <xdr:col>35</xdr:col>
      <xdr:colOff>37094</xdr:colOff>
      <xdr:row>0</xdr:row>
      <xdr:rowOff>55177</xdr:rowOff>
    </xdr:from>
    <xdr:to>
      <xdr:col>46</xdr:col>
      <xdr:colOff>301472</xdr:colOff>
      <xdr:row>6</xdr:row>
      <xdr:rowOff>154968</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5821380" y="55177"/>
          <a:ext cx="2825789" cy="1172936"/>
        </a:xfrm>
        <a:prstGeom prst="rect">
          <a:avLst/>
        </a:prstGeom>
        <a:solidFill>
          <a:srgbClr val="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開発目標：</a:t>
          </a:r>
          <a:endParaRPr kumimoji="1" lang="en-US" altLang="ja-JP" sz="900"/>
        </a:p>
        <a:p>
          <a:r>
            <a:rPr kumimoji="1" lang="en-US" altLang="ja-JP" sz="900"/>
            <a:t>1.</a:t>
          </a:r>
          <a:r>
            <a:rPr kumimoji="1" lang="ja-JP" altLang="en-US" sz="900"/>
            <a:t>省人化　</a:t>
          </a:r>
          <a:r>
            <a:rPr kumimoji="1" lang="en-US" altLang="ja-JP" sz="900"/>
            <a:t>2.</a:t>
          </a:r>
          <a:r>
            <a:rPr kumimoji="1" lang="ja-JP" altLang="en-US" sz="900"/>
            <a:t>省力化　</a:t>
          </a:r>
          <a:r>
            <a:rPr kumimoji="1" lang="en-US" altLang="ja-JP" sz="900"/>
            <a:t>3.</a:t>
          </a:r>
          <a:r>
            <a:rPr kumimoji="1" lang="ja-JP" altLang="en-US" sz="900"/>
            <a:t>経済性向上　</a:t>
          </a:r>
          <a:r>
            <a:rPr kumimoji="1" lang="en-US" altLang="ja-JP" sz="900"/>
            <a:t>4.</a:t>
          </a:r>
          <a:r>
            <a:rPr kumimoji="1" lang="ja-JP" altLang="en-US" sz="900"/>
            <a:t>施工精度向上</a:t>
          </a:r>
          <a:endParaRPr kumimoji="1" lang="en-US" altLang="ja-JP" sz="900"/>
        </a:p>
        <a:p>
          <a:r>
            <a:rPr kumimoji="1" lang="en-US" altLang="ja-JP" sz="900"/>
            <a:t>5.</a:t>
          </a:r>
          <a:r>
            <a:rPr kumimoji="1" lang="ja-JP" altLang="en-US" sz="900"/>
            <a:t>長寿命化　</a:t>
          </a:r>
          <a:r>
            <a:rPr kumimoji="1" lang="en-US" altLang="ja-JP" sz="900"/>
            <a:t>6.</a:t>
          </a:r>
          <a:r>
            <a:rPr kumimoji="1" lang="ja-JP" altLang="en-US" sz="900"/>
            <a:t>安全性向上　</a:t>
          </a:r>
          <a:r>
            <a:rPr kumimoji="1" lang="en-US" altLang="ja-JP" sz="900"/>
            <a:t>7.</a:t>
          </a:r>
          <a:r>
            <a:rPr kumimoji="1" lang="ja-JP" altLang="en-US" sz="900"/>
            <a:t>作業環境の向上</a:t>
          </a:r>
          <a:endParaRPr kumimoji="1" lang="en-US" altLang="ja-JP" sz="900"/>
        </a:p>
        <a:p>
          <a:r>
            <a:rPr kumimoji="1" lang="en-US" altLang="ja-JP" sz="900"/>
            <a:t>8.</a:t>
          </a:r>
          <a:r>
            <a:rPr kumimoji="1" lang="ja-JP" altLang="en-US" sz="900"/>
            <a:t>周辺環境への影響抑制</a:t>
          </a:r>
          <a:r>
            <a:rPr kumimoji="1" lang="ja-JP" altLang="ja-JP" sz="900">
              <a:solidFill>
                <a:schemeClr val="dk1"/>
              </a:solidFill>
              <a:effectLst/>
              <a:latin typeface="+mn-lt"/>
              <a:ea typeface="+mn-ea"/>
              <a:cs typeface="+mn-cs"/>
            </a:rPr>
            <a:t>　</a:t>
          </a:r>
          <a:r>
            <a:rPr kumimoji="1" lang="en-US" altLang="ja-JP" sz="900"/>
            <a:t>9.  </a:t>
          </a:r>
          <a:r>
            <a:rPr kumimoji="1" lang="ja-JP" altLang="en-US" sz="900"/>
            <a:t>地球環境への影響抑制</a:t>
          </a:r>
          <a:endParaRPr kumimoji="1" lang="en-US" altLang="ja-JP" sz="900"/>
        </a:p>
        <a:p>
          <a:r>
            <a:rPr kumimoji="1" lang="en-US" altLang="ja-JP" sz="900"/>
            <a:t>10.</a:t>
          </a:r>
          <a:r>
            <a:rPr kumimoji="1" lang="ja-JP" altLang="en-US" sz="900"/>
            <a:t>省資源・省エネルギー</a:t>
          </a:r>
          <a:r>
            <a:rPr kumimoji="1" lang="ja-JP" altLang="ja-JP" sz="900">
              <a:solidFill>
                <a:schemeClr val="dk1"/>
              </a:solidFill>
              <a:effectLst/>
              <a:latin typeface="+mn-lt"/>
              <a:ea typeface="+mn-ea"/>
              <a:cs typeface="+mn-cs"/>
            </a:rPr>
            <a:t>　</a:t>
          </a:r>
          <a:r>
            <a:rPr kumimoji="1" lang="en-US" altLang="ja-JP" sz="900"/>
            <a:t>11.</a:t>
          </a:r>
          <a:r>
            <a:rPr kumimoji="1" lang="ja-JP" altLang="en-US" sz="900"/>
            <a:t>品質の向上</a:t>
          </a:r>
          <a:r>
            <a:rPr kumimoji="1" lang="ja-JP" altLang="ja-JP" sz="900">
              <a:solidFill>
                <a:schemeClr val="dk1"/>
              </a:solidFill>
              <a:effectLst/>
              <a:latin typeface="+mn-lt"/>
              <a:ea typeface="+mn-ea"/>
              <a:cs typeface="+mn-cs"/>
            </a:rPr>
            <a:t>　</a:t>
          </a:r>
          <a:endParaRPr kumimoji="1" lang="en-US" altLang="ja-JP" sz="900">
            <a:solidFill>
              <a:schemeClr val="dk1"/>
            </a:solidFill>
            <a:effectLst/>
            <a:latin typeface="+mn-lt"/>
            <a:ea typeface="+mn-ea"/>
            <a:cs typeface="+mn-cs"/>
          </a:endParaRPr>
        </a:p>
        <a:p>
          <a:r>
            <a:rPr kumimoji="1" lang="en-US" altLang="ja-JP" sz="900"/>
            <a:t>12.</a:t>
          </a:r>
          <a:r>
            <a:rPr kumimoji="1" lang="ja-JP" altLang="en-US" sz="900"/>
            <a:t>リサイクル性向上</a:t>
          </a:r>
        </a:p>
      </xdr:txBody>
    </xdr:sp>
    <xdr:clientData/>
  </xdr:twoCellAnchor>
  <xdr:twoCellAnchor>
    <xdr:from>
      <xdr:col>48</xdr:col>
      <xdr:colOff>78021</xdr:colOff>
      <xdr:row>0</xdr:row>
      <xdr:rowOff>55177</xdr:rowOff>
    </xdr:from>
    <xdr:to>
      <xdr:col>57</xdr:col>
      <xdr:colOff>167916</xdr:colOff>
      <xdr:row>6</xdr:row>
      <xdr:rowOff>154968</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9661421" y="55177"/>
          <a:ext cx="2252881" cy="1172936"/>
        </a:xfrm>
        <a:prstGeom prst="rect">
          <a:avLst/>
        </a:prstGeom>
        <a:solidFill>
          <a:srgbClr val="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活用の効果：</a:t>
          </a:r>
          <a:endParaRPr kumimoji="1" lang="en-US" altLang="ja-JP" sz="900"/>
        </a:p>
        <a:p>
          <a:r>
            <a:rPr kumimoji="1" lang="en-US" altLang="ja-JP" sz="900"/>
            <a:t>1.</a:t>
          </a:r>
          <a:r>
            <a:rPr kumimoji="1" lang="ja-JP" altLang="en-US" sz="900"/>
            <a:t>経済性　</a:t>
          </a:r>
          <a:r>
            <a:rPr kumimoji="1" lang="en-US" altLang="ja-JP" sz="900"/>
            <a:t>2.</a:t>
          </a:r>
          <a:r>
            <a:rPr kumimoji="1" lang="ja-JP" altLang="en-US" sz="900"/>
            <a:t>工程　</a:t>
          </a:r>
          <a:r>
            <a:rPr kumimoji="1" lang="en-US" altLang="ja-JP" sz="900"/>
            <a:t>3.</a:t>
          </a:r>
          <a:r>
            <a:rPr kumimoji="1" lang="ja-JP" altLang="en-US" sz="900"/>
            <a:t>品質・出来型</a:t>
          </a:r>
          <a:endParaRPr kumimoji="1" lang="en-US" altLang="ja-JP" sz="900"/>
        </a:p>
        <a:p>
          <a:r>
            <a:rPr kumimoji="1" lang="en-US" altLang="ja-JP" sz="900"/>
            <a:t>4.</a:t>
          </a:r>
          <a:r>
            <a:rPr kumimoji="1" lang="ja-JP" altLang="en-US" sz="900"/>
            <a:t>安全性   </a:t>
          </a:r>
          <a:r>
            <a:rPr kumimoji="1" lang="en-US" altLang="ja-JP" sz="900"/>
            <a:t>5.</a:t>
          </a:r>
          <a:r>
            <a:rPr kumimoji="1" lang="ja-JP" altLang="en-US" sz="900"/>
            <a:t>施工性　</a:t>
          </a:r>
          <a:r>
            <a:rPr kumimoji="1" lang="en-US" altLang="ja-JP" sz="900"/>
            <a:t>6.</a:t>
          </a:r>
          <a:r>
            <a:rPr kumimoji="1" lang="ja-JP" altLang="en-US" sz="900"/>
            <a:t>環境　</a:t>
          </a:r>
          <a:endParaRPr kumimoji="1" lang="en-US" altLang="ja-JP" sz="900"/>
        </a:p>
        <a:p>
          <a:r>
            <a:rPr kumimoji="1" lang="en-US" altLang="ja-JP" sz="900"/>
            <a:t>7.</a:t>
          </a:r>
          <a:r>
            <a:rPr kumimoji="1" lang="ja-JP" altLang="en-US" sz="900"/>
            <a:t>維持管理性</a:t>
          </a:r>
          <a:r>
            <a:rPr kumimoji="1" lang="ja-JP" altLang="ja-JP" sz="900">
              <a:solidFill>
                <a:schemeClr val="dk1"/>
              </a:solidFill>
              <a:effectLst/>
              <a:latin typeface="+mn-lt"/>
              <a:ea typeface="+mn-ea"/>
              <a:cs typeface="+mn-cs"/>
            </a:rPr>
            <a:t>　</a:t>
          </a:r>
          <a:r>
            <a:rPr kumimoji="1" lang="ja-JP" altLang="en-US" sz="900"/>
            <a:t> </a:t>
          </a:r>
          <a:r>
            <a:rPr kumimoji="1" lang="en-US" altLang="ja-JP" sz="900"/>
            <a:t>8.</a:t>
          </a:r>
          <a:r>
            <a:rPr kumimoji="1" lang="ja-JP" altLang="en-US" sz="900"/>
            <a:t>その他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1</xdr:rowOff>
    </xdr:from>
    <xdr:to>
      <xdr:col>4</xdr:col>
      <xdr:colOff>0</xdr:colOff>
      <xdr:row>5</xdr:row>
      <xdr:rowOff>141748</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276158" y="173183"/>
          <a:ext cx="2413114" cy="831272"/>
        </a:xfrm>
        <a:prstGeom prst="rect">
          <a:avLst/>
        </a:prstGeom>
        <a:solidFill>
          <a:srgbClr val="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900"/>
            <a:t>適用事業：</a:t>
          </a:r>
          <a:endParaRPr kumimoji="1" lang="en-US" altLang="ja-JP" sz="900"/>
        </a:p>
        <a:p>
          <a:pPr>
            <a:lnSpc>
              <a:spcPts val="1000"/>
            </a:lnSpc>
          </a:pPr>
          <a:r>
            <a:rPr kumimoji="1" lang="en-US" altLang="ja-JP" sz="900"/>
            <a:t>1.</a:t>
          </a:r>
          <a:r>
            <a:rPr kumimoji="1" lang="ja-JP" altLang="en-US" sz="900"/>
            <a:t>道路　</a:t>
          </a:r>
          <a:r>
            <a:rPr kumimoji="1" lang="en-US" altLang="ja-JP" sz="900"/>
            <a:t>2.</a:t>
          </a:r>
          <a:r>
            <a:rPr kumimoji="1" lang="ja-JP" altLang="en-US" sz="900"/>
            <a:t>河川　</a:t>
          </a:r>
          <a:r>
            <a:rPr kumimoji="1" lang="en-US" altLang="ja-JP" sz="900"/>
            <a:t>3.</a:t>
          </a:r>
          <a:r>
            <a:rPr kumimoji="1" lang="ja-JP" altLang="en-US" sz="900"/>
            <a:t>ダム　</a:t>
          </a:r>
          <a:r>
            <a:rPr kumimoji="1" lang="en-US" altLang="ja-JP" sz="900"/>
            <a:t>4.</a:t>
          </a:r>
          <a:r>
            <a:rPr kumimoji="1" lang="ja-JP" altLang="en-US" sz="900"/>
            <a:t>砂防</a:t>
          </a:r>
          <a:endParaRPr kumimoji="1" lang="en-US" altLang="ja-JP" sz="900"/>
        </a:p>
        <a:p>
          <a:pPr>
            <a:lnSpc>
              <a:spcPts val="1000"/>
            </a:lnSpc>
          </a:pPr>
          <a:r>
            <a:rPr kumimoji="1" lang="en-US" altLang="ja-JP" sz="900"/>
            <a:t>5.</a:t>
          </a:r>
          <a:r>
            <a:rPr kumimoji="1" lang="ja-JP" altLang="en-US" sz="900"/>
            <a:t>港湾　</a:t>
          </a:r>
          <a:r>
            <a:rPr kumimoji="1" lang="en-US" altLang="ja-JP" sz="900"/>
            <a:t>6.</a:t>
          </a:r>
          <a:r>
            <a:rPr kumimoji="1" lang="ja-JP" altLang="en-US" sz="900"/>
            <a:t>海岸　</a:t>
          </a:r>
          <a:r>
            <a:rPr kumimoji="1" lang="en-US" altLang="ja-JP" sz="900"/>
            <a:t>7.</a:t>
          </a:r>
          <a:r>
            <a:rPr kumimoji="1" lang="ja-JP" altLang="en-US" sz="900"/>
            <a:t>下水道　</a:t>
          </a:r>
          <a:r>
            <a:rPr kumimoji="1" lang="en-US" altLang="ja-JP" sz="900"/>
            <a:t>8.</a:t>
          </a:r>
          <a:r>
            <a:rPr kumimoji="1" lang="ja-JP" altLang="en-US" sz="900"/>
            <a:t>公園</a:t>
          </a:r>
          <a:endParaRPr kumimoji="1" lang="en-US" altLang="ja-JP" sz="900"/>
        </a:p>
        <a:p>
          <a:pPr>
            <a:lnSpc>
              <a:spcPts val="800"/>
            </a:lnSpc>
          </a:pPr>
          <a:r>
            <a:rPr kumimoji="1" lang="en-US" altLang="ja-JP" sz="900"/>
            <a:t>9.</a:t>
          </a:r>
          <a:r>
            <a:rPr kumimoji="1" lang="ja-JP" altLang="en-US" sz="900"/>
            <a:t>その他　</a:t>
          </a:r>
          <a:r>
            <a:rPr kumimoji="1" lang="en-US" altLang="ja-JP" sz="900"/>
            <a:t>10.</a:t>
          </a:r>
          <a:r>
            <a:rPr kumimoji="1" lang="ja-JP" altLang="en-US" sz="900"/>
            <a:t>全般</a:t>
          </a:r>
        </a:p>
      </xdr:txBody>
    </xdr:sp>
    <xdr:clientData/>
  </xdr:twoCellAnchor>
  <xdr:twoCellAnchor editAs="oneCell">
    <xdr:from>
      <xdr:col>2</xdr:col>
      <xdr:colOff>1295400</xdr:colOff>
      <xdr:row>59</xdr:row>
      <xdr:rowOff>838200</xdr:rowOff>
    </xdr:from>
    <xdr:to>
      <xdr:col>13</xdr:col>
      <xdr:colOff>457200</xdr:colOff>
      <xdr:row>71</xdr:row>
      <xdr:rowOff>381000</xdr:rowOff>
    </xdr:to>
    <xdr:pic>
      <xdr:nvPicPr>
        <xdr:cNvPr id="5806537" name="図 2">
          <a:extLst>
            <a:ext uri="{FF2B5EF4-FFF2-40B4-BE49-F238E27FC236}">
              <a16:creationId xmlns:a16="http://schemas.microsoft.com/office/drawing/2014/main" id="{00000000-0008-0000-0100-0000C99958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5040" y="21694140"/>
          <a:ext cx="8305800" cy="117043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335280</xdr:colOff>
      <xdr:row>59</xdr:row>
      <xdr:rowOff>838200</xdr:rowOff>
    </xdr:from>
    <xdr:to>
      <xdr:col>39</xdr:col>
      <xdr:colOff>335280</xdr:colOff>
      <xdr:row>71</xdr:row>
      <xdr:rowOff>403860</xdr:rowOff>
    </xdr:to>
    <xdr:pic>
      <xdr:nvPicPr>
        <xdr:cNvPr id="5806538" name="図 2">
          <a:extLst>
            <a:ext uri="{FF2B5EF4-FFF2-40B4-BE49-F238E27FC236}">
              <a16:creationId xmlns:a16="http://schemas.microsoft.com/office/drawing/2014/main" id="{00000000-0008-0000-0100-0000CA9958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668" t="613" r="1015"/>
        <a:stretch>
          <a:fillRect/>
        </a:stretch>
      </xdr:blipFill>
      <xdr:spPr bwMode="auto">
        <a:xfrm>
          <a:off x="14798040" y="21694140"/>
          <a:ext cx="8305800" cy="1172718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47</xdr:col>
      <xdr:colOff>523875</xdr:colOff>
      <xdr:row>8</xdr:row>
      <xdr:rowOff>357187</xdr:rowOff>
    </xdr:from>
    <xdr:to>
      <xdr:col>52</xdr:col>
      <xdr:colOff>71437</xdr:colOff>
      <xdr:row>10</xdr:row>
      <xdr:rowOff>530181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9337000" y="3071812"/>
          <a:ext cx="3000375" cy="1181100"/>
        </a:xfrm>
        <a:prstGeom prst="rect">
          <a:avLst/>
        </a:prstGeom>
        <a:solidFill>
          <a:srgbClr val="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t>登録区分：</a:t>
          </a:r>
          <a:endParaRPr kumimoji="1" lang="en-US" altLang="ja-JP" sz="900"/>
        </a:p>
        <a:p>
          <a:pPr>
            <a:lnSpc>
              <a:spcPts val="1100"/>
            </a:lnSpc>
          </a:pPr>
          <a:r>
            <a:rPr kumimoji="1" lang="en-US" altLang="ja-JP" sz="900"/>
            <a:t>1.</a:t>
          </a:r>
          <a:r>
            <a:rPr kumimoji="1" lang="ja-JP" altLang="en-US" sz="900"/>
            <a:t>点検・診断・モニタリングの効率化技術</a:t>
          </a:r>
        </a:p>
        <a:p>
          <a:pPr>
            <a:lnSpc>
              <a:spcPts val="1100"/>
            </a:lnSpc>
          </a:pPr>
          <a:r>
            <a:rPr kumimoji="1" lang="en-US" altLang="ja-JP" sz="900"/>
            <a:t>2.</a:t>
          </a:r>
          <a:r>
            <a:rPr kumimoji="1" lang="ja-JP" altLang="en-US" sz="900"/>
            <a:t>建設時・更新時に長寿命化を図る技術</a:t>
          </a:r>
        </a:p>
        <a:p>
          <a:pPr>
            <a:lnSpc>
              <a:spcPts val="1100"/>
            </a:lnSpc>
          </a:pPr>
          <a:r>
            <a:rPr kumimoji="1" lang="en-US" altLang="ja-JP" sz="900"/>
            <a:t>3.</a:t>
          </a:r>
          <a:r>
            <a:rPr kumimoji="1" lang="ja-JP" altLang="en-US" sz="900"/>
            <a:t>既設構造物の長寿命化を図る補修・補強技術</a:t>
          </a:r>
        </a:p>
        <a:p>
          <a:r>
            <a:rPr kumimoji="1" lang="en-US" altLang="ja-JP" sz="900"/>
            <a:t>4.</a:t>
          </a:r>
          <a:r>
            <a:rPr kumimoji="1" lang="ja-JP" altLang="en-US" sz="900"/>
            <a:t>維持管理に係るライフサイクルコストを縮減する技術</a:t>
          </a:r>
        </a:p>
        <a:p>
          <a:r>
            <a:rPr kumimoji="1" lang="en-US" altLang="ja-JP" sz="900"/>
            <a:t>5.</a:t>
          </a:r>
          <a:r>
            <a:rPr kumimoji="1" lang="ja-JP" altLang="en-US" sz="900"/>
            <a:t>既設構造物の維持管理を支援するシステム技術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1</xdr:row>
      <xdr:rowOff>1</xdr:rowOff>
    </xdr:from>
    <xdr:to>
      <xdr:col>5</xdr:col>
      <xdr:colOff>0</xdr:colOff>
      <xdr:row>5</xdr:row>
      <xdr:rowOff>141748</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71975" y="219076"/>
          <a:ext cx="0" cy="1014845"/>
        </a:xfrm>
        <a:prstGeom prst="rect">
          <a:avLst/>
        </a:prstGeom>
        <a:solidFill>
          <a:srgbClr val="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900"/>
            <a:t>適用事業：</a:t>
          </a:r>
          <a:endParaRPr kumimoji="1" lang="en-US" altLang="ja-JP" sz="900"/>
        </a:p>
        <a:p>
          <a:pPr>
            <a:lnSpc>
              <a:spcPts val="1000"/>
            </a:lnSpc>
          </a:pPr>
          <a:r>
            <a:rPr kumimoji="1" lang="en-US" altLang="ja-JP" sz="900"/>
            <a:t>1.</a:t>
          </a:r>
          <a:r>
            <a:rPr kumimoji="1" lang="ja-JP" altLang="en-US" sz="900"/>
            <a:t>道路　</a:t>
          </a:r>
          <a:r>
            <a:rPr kumimoji="1" lang="en-US" altLang="ja-JP" sz="900"/>
            <a:t>2.</a:t>
          </a:r>
          <a:r>
            <a:rPr kumimoji="1" lang="ja-JP" altLang="en-US" sz="900"/>
            <a:t>河川　</a:t>
          </a:r>
          <a:r>
            <a:rPr kumimoji="1" lang="en-US" altLang="ja-JP" sz="900"/>
            <a:t>3.</a:t>
          </a:r>
          <a:r>
            <a:rPr kumimoji="1" lang="ja-JP" altLang="en-US" sz="900"/>
            <a:t>ダム　</a:t>
          </a:r>
          <a:r>
            <a:rPr kumimoji="1" lang="en-US" altLang="ja-JP" sz="900"/>
            <a:t>4.</a:t>
          </a:r>
          <a:r>
            <a:rPr kumimoji="1" lang="ja-JP" altLang="en-US" sz="900"/>
            <a:t>砂防</a:t>
          </a:r>
          <a:endParaRPr kumimoji="1" lang="en-US" altLang="ja-JP" sz="900"/>
        </a:p>
        <a:p>
          <a:pPr>
            <a:lnSpc>
              <a:spcPts val="1000"/>
            </a:lnSpc>
          </a:pPr>
          <a:r>
            <a:rPr kumimoji="1" lang="en-US" altLang="ja-JP" sz="900"/>
            <a:t>5.</a:t>
          </a:r>
          <a:r>
            <a:rPr kumimoji="1" lang="ja-JP" altLang="en-US" sz="900"/>
            <a:t>港湾　</a:t>
          </a:r>
          <a:r>
            <a:rPr kumimoji="1" lang="en-US" altLang="ja-JP" sz="900"/>
            <a:t>6.</a:t>
          </a:r>
          <a:r>
            <a:rPr kumimoji="1" lang="ja-JP" altLang="en-US" sz="900"/>
            <a:t>海岸　</a:t>
          </a:r>
          <a:r>
            <a:rPr kumimoji="1" lang="en-US" altLang="ja-JP" sz="900"/>
            <a:t>7.</a:t>
          </a:r>
          <a:r>
            <a:rPr kumimoji="1" lang="ja-JP" altLang="en-US" sz="900"/>
            <a:t>下水道　</a:t>
          </a:r>
          <a:r>
            <a:rPr kumimoji="1" lang="en-US" altLang="ja-JP" sz="900"/>
            <a:t>8.</a:t>
          </a:r>
          <a:r>
            <a:rPr kumimoji="1" lang="ja-JP" altLang="en-US" sz="900"/>
            <a:t>公園</a:t>
          </a:r>
          <a:endParaRPr kumimoji="1" lang="en-US" altLang="ja-JP" sz="900"/>
        </a:p>
        <a:p>
          <a:pPr>
            <a:lnSpc>
              <a:spcPts val="800"/>
            </a:lnSpc>
          </a:pPr>
          <a:r>
            <a:rPr kumimoji="1" lang="en-US" altLang="ja-JP" sz="900"/>
            <a:t>9.</a:t>
          </a:r>
          <a:r>
            <a:rPr kumimoji="1" lang="ja-JP" altLang="en-US" sz="900"/>
            <a:t>その他　</a:t>
          </a:r>
          <a:r>
            <a:rPr kumimoji="1" lang="en-US" altLang="ja-JP" sz="900"/>
            <a:t>10.</a:t>
          </a:r>
          <a:r>
            <a:rPr kumimoji="1" lang="ja-JP" altLang="en-US" sz="900"/>
            <a:t>全般</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9</xdr:row>
      <xdr:rowOff>175260</xdr:rowOff>
    </xdr:from>
    <xdr:to>
      <xdr:col>7</xdr:col>
      <xdr:colOff>434340</xdr:colOff>
      <xdr:row>32</xdr:row>
      <xdr:rowOff>0</xdr:rowOff>
    </xdr:to>
    <xdr:graphicFrame macro="">
      <xdr:nvGraphicFramePr>
        <xdr:cNvPr id="5809608" name="グラフ 2">
          <a:extLst>
            <a:ext uri="{FF2B5EF4-FFF2-40B4-BE49-F238E27FC236}">
              <a16:creationId xmlns:a16="http://schemas.microsoft.com/office/drawing/2014/main" id="{00000000-0008-0000-0600-0000C8A55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220980</xdr:colOff>
      <xdr:row>10</xdr:row>
      <xdr:rowOff>0</xdr:rowOff>
    </xdr:from>
    <xdr:to>
      <xdr:col>15</xdr:col>
      <xdr:colOff>0</xdr:colOff>
      <xdr:row>32</xdr:row>
      <xdr:rowOff>7620</xdr:rowOff>
    </xdr:to>
    <xdr:graphicFrame macro="">
      <xdr:nvGraphicFramePr>
        <xdr:cNvPr id="5809609" name="グラフ 3">
          <a:extLst>
            <a:ext uri="{FF2B5EF4-FFF2-40B4-BE49-F238E27FC236}">
              <a16:creationId xmlns:a16="http://schemas.microsoft.com/office/drawing/2014/main" id="{00000000-0008-0000-0600-0000C9A55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9</xdr:row>
      <xdr:rowOff>0</xdr:rowOff>
    </xdr:from>
    <xdr:to>
      <xdr:col>22</xdr:col>
      <xdr:colOff>449580</xdr:colOff>
      <xdr:row>31</xdr:row>
      <xdr:rowOff>7620</xdr:rowOff>
    </xdr:to>
    <xdr:graphicFrame macro="">
      <xdr:nvGraphicFramePr>
        <xdr:cNvPr id="5809610" name="グラフ 4">
          <a:extLst>
            <a:ext uri="{FF2B5EF4-FFF2-40B4-BE49-F238E27FC236}">
              <a16:creationId xmlns:a16="http://schemas.microsoft.com/office/drawing/2014/main" id="{00000000-0008-0000-0600-0000CAA55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0</xdr:colOff>
      <xdr:row>9</xdr:row>
      <xdr:rowOff>0</xdr:rowOff>
    </xdr:from>
    <xdr:to>
      <xdr:col>30</xdr:col>
      <xdr:colOff>449580</xdr:colOff>
      <xdr:row>31</xdr:row>
      <xdr:rowOff>7620</xdr:rowOff>
    </xdr:to>
    <xdr:graphicFrame macro="">
      <xdr:nvGraphicFramePr>
        <xdr:cNvPr id="5809611" name="グラフ 5">
          <a:extLst>
            <a:ext uri="{FF2B5EF4-FFF2-40B4-BE49-F238E27FC236}">
              <a16:creationId xmlns:a16="http://schemas.microsoft.com/office/drawing/2014/main" id="{00000000-0008-0000-0600-0000CBA55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hyperlink" Target="https://www.pref.hiroshima.lg.jp/uploaded/attachment/527427.pdf" TargetMode="External"/><Relationship Id="rId299" Type="http://schemas.openxmlformats.org/officeDocument/2006/relationships/hyperlink" Target="https://www.pref.hiroshima.lg.jp/uploaded/attachment/575120.pdf" TargetMode="External"/><Relationship Id="rId21" Type="http://schemas.openxmlformats.org/officeDocument/2006/relationships/hyperlink" Target="https://www.pref.hiroshima.lg.jp/uploaded/attachment/512038.pdf" TargetMode="External"/><Relationship Id="rId63" Type="http://schemas.openxmlformats.org/officeDocument/2006/relationships/hyperlink" Target="https://www.pref.hiroshima.lg.jp/uploaded/attachment/552335.pdf" TargetMode="External"/><Relationship Id="rId159" Type="http://schemas.openxmlformats.org/officeDocument/2006/relationships/hyperlink" Target="https://www.pref.hiroshima.lg.jp/uploaded/attachment/552363.pdf" TargetMode="External"/><Relationship Id="rId324" Type="http://schemas.openxmlformats.org/officeDocument/2006/relationships/hyperlink" Target="http://192.168.61.164/uploaded/attachment/620055.pdf" TargetMode="External"/><Relationship Id="rId170" Type="http://schemas.openxmlformats.org/officeDocument/2006/relationships/hyperlink" Target="https://www.pref.hiroshima.lg.jp/uploaded/attachment/595328.pdf" TargetMode="External"/><Relationship Id="rId226" Type="http://schemas.openxmlformats.org/officeDocument/2006/relationships/hyperlink" Target="https://www.pref.hiroshima.lg.jp/uploaded/attachment/574991.pdf" TargetMode="External"/><Relationship Id="rId268" Type="http://schemas.openxmlformats.org/officeDocument/2006/relationships/hyperlink" Target="https://www.pref.hiroshima.lg.jp/uploaded/attachment/575074.pdf" TargetMode="External"/><Relationship Id="rId32" Type="http://schemas.openxmlformats.org/officeDocument/2006/relationships/hyperlink" Target="https://www.pref.hiroshima.lg.jp/uploaded/attachment/506212.pdf" TargetMode="External"/><Relationship Id="rId74" Type="http://schemas.openxmlformats.org/officeDocument/2006/relationships/hyperlink" Target="https://www.pref.hiroshima.lg.jp/uploaded/attachment/594700.pdf" TargetMode="External"/><Relationship Id="rId128" Type="http://schemas.openxmlformats.org/officeDocument/2006/relationships/hyperlink" Target="https://www.pref.hiroshima.lg.jp/uploaded/attachment/552349.pdf" TargetMode="External"/><Relationship Id="rId335" Type="http://schemas.openxmlformats.org/officeDocument/2006/relationships/hyperlink" Target="https://www.pref.hiroshima.lg.jp/uploaded/attachment/641319.pdf" TargetMode="External"/><Relationship Id="rId5" Type="http://schemas.openxmlformats.org/officeDocument/2006/relationships/hyperlink" Target="https://www.pref.hiroshima.lg.jp/uploaded/attachment/506185.pdf" TargetMode="External"/><Relationship Id="rId181" Type="http://schemas.openxmlformats.org/officeDocument/2006/relationships/hyperlink" Target="https://www.pref.hiroshima.lg.jp/uploaded/attachment/610309.pdf" TargetMode="External"/><Relationship Id="rId237" Type="http://schemas.openxmlformats.org/officeDocument/2006/relationships/hyperlink" Target="https://www.pref.hiroshima.lg.jp/uploaded/attachment/610311.pdf" TargetMode="External"/><Relationship Id="rId279" Type="http://schemas.openxmlformats.org/officeDocument/2006/relationships/hyperlink" Target="https://www.pref.hiroshima.lg.jp/uploaded/attachment/575085.pdf" TargetMode="External"/><Relationship Id="rId43" Type="http://schemas.openxmlformats.org/officeDocument/2006/relationships/hyperlink" Target="https://www.pref.hiroshima.lg.jp/uploaded/attachment/506201.pdf" TargetMode="External"/><Relationship Id="rId139" Type="http://schemas.openxmlformats.org/officeDocument/2006/relationships/hyperlink" Target="https://www.pref.hiroshima.lg.jp/uploaded/attachment/575139.pdf" TargetMode="External"/><Relationship Id="rId290" Type="http://schemas.openxmlformats.org/officeDocument/2006/relationships/hyperlink" Target="https://www.pref.hiroshima.lg.jp/uploaded/attachment/575111.pdf" TargetMode="External"/><Relationship Id="rId304" Type="http://schemas.openxmlformats.org/officeDocument/2006/relationships/hyperlink" Target="https://www.pref.hiroshima.lg.jp/uploaded/attachment/575125.pdf" TargetMode="External"/><Relationship Id="rId85" Type="http://schemas.openxmlformats.org/officeDocument/2006/relationships/hyperlink" Target="https://www.pref.hiroshima.lg.jp/uploaded/attachment/506254.pdf" TargetMode="External"/><Relationship Id="rId150" Type="http://schemas.openxmlformats.org/officeDocument/2006/relationships/hyperlink" Target="https://www.pref.hiroshima.lg.jp/uploaded/attachment/506239.pdf" TargetMode="External"/><Relationship Id="rId192" Type="http://schemas.openxmlformats.org/officeDocument/2006/relationships/hyperlink" Target="https://www.pref.hiroshima.lg.jp/uploaded/attachment/574959.pdf" TargetMode="External"/><Relationship Id="rId206" Type="http://schemas.openxmlformats.org/officeDocument/2006/relationships/hyperlink" Target="https://www.pref.hiroshima.lg.jp/uploaded/attachment/528019.pdf" TargetMode="External"/><Relationship Id="rId248" Type="http://schemas.openxmlformats.org/officeDocument/2006/relationships/hyperlink" Target="https://www.pref.hiroshima.lg.jp/uploaded/attachment/575054.pdf" TargetMode="External"/><Relationship Id="rId12" Type="http://schemas.openxmlformats.org/officeDocument/2006/relationships/hyperlink" Target="https://www.pref.hiroshima.lg.jp/uploaded/attachment/506191.pdf" TargetMode="External"/><Relationship Id="rId108" Type="http://schemas.openxmlformats.org/officeDocument/2006/relationships/hyperlink" Target="https://www.pref.hiroshima.lg.jp/uploaded/attachment/527416.pdf" TargetMode="External"/><Relationship Id="rId315" Type="http://schemas.openxmlformats.org/officeDocument/2006/relationships/hyperlink" Target="https://www.pref.hiroshima.lg.jp/uploaded/attachment/574998.pdf" TargetMode="External"/><Relationship Id="rId54" Type="http://schemas.openxmlformats.org/officeDocument/2006/relationships/hyperlink" Target="https://www.pref.hiroshima.lg.jp/uploaded/attachment/506226.pdf" TargetMode="External"/><Relationship Id="rId96" Type="http://schemas.openxmlformats.org/officeDocument/2006/relationships/hyperlink" Target="https://www.pref.hiroshima.lg.jp/uploaded/attachment/506262.pdf" TargetMode="External"/><Relationship Id="rId161" Type="http://schemas.openxmlformats.org/officeDocument/2006/relationships/hyperlink" Target="https://www.pref.hiroshima.lg.jp/uploaded/attachment/552365.pdf" TargetMode="External"/><Relationship Id="rId217" Type="http://schemas.openxmlformats.org/officeDocument/2006/relationships/hyperlink" Target="https://www.pref.hiroshima.lg.jp/uploaded/attachment/574981.pdf" TargetMode="External"/><Relationship Id="rId259" Type="http://schemas.openxmlformats.org/officeDocument/2006/relationships/hyperlink" Target="https://www.pref.hiroshima.lg.jp/uploaded/attachment/575065.pdf" TargetMode="External"/><Relationship Id="rId23" Type="http://schemas.openxmlformats.org/officeDocument/2006/relationships/hyperlink" Target="https://www.pref.hiroshima.lg.jp/uploaded/attachment/506220.pdf" TargetMode="External"/><Relationship Id="rId119" Type="http://schemas.openxmlformats.org/officeDocument/2006/relationships/hyperlink" Target="https://www.pref.hiroshima.lg.jp/uploaded/attachment/527429.pdf" TargetMode="External"/><Relationship Id="rId270" Type="http://schemas.openxmlformats.org/officeDocument/2006/relationships/hyperlink" Target="https://www.pref.hiroshima.lg.jp/uploaded/attachment/575076.pdf" TargetMode="External"/><Relationship Id="rId326" Type="http://schemas.openxmlformats.org/officeDocument/2006/relationships/hyperlink" Target="http://192.168.61.164/uploaded/attachment/620057.pdf" TargetMode="External"/><Relationship Id="rId65" Type="http://schemas.openxmlformats.org/officeDocument/2006/relationships/hyperlink" Target="https://www.pref.hiroshima.lg.jp/uploaded/attachment/552337.pdf" TargetMode="External"/><Relationship Id="rId130" Type="http://schemas.openxmlformats.org/officeDocument/2006/relationships/hyperlink" Target="https://www.pref.hiroshima.lg.jp/uploaded/attachment/552351.pdf" TargetMode="External"/><Relationship Id="rId172" Type="http://schemas.openxmlformats.org/officeDocument/2006/relationships/hyperlink" Target="https://www.pref.hiroshima.lg.jp/uploaded/attachment/574907.pdf" TargetMode="External"/><Relationship Id="rId228" Type="http://schemas.openxmlformats.org/officeDocument/2006/relationships/hyperlink" Target="https://www.pref.hiroshima.lg.jp/uploaded/attachment/574993.pdf" TargetMode="External"/><Relationship Id="rId281" Type="http://schemas.openxmlformats.org/officeDocument/2006/relationships/hyperlink" Target="https://www.pref.hiroshima.lg.jp/uploaded/attachment/575087.pdf" TargetMode="External"/><Relationship Id="rId337" Type="http://schemas.openxmlformats.org/officeDocument/2006/relationships/hyperlink" Target="https://www.pref.hiroshima.lg.jp/uploaded/attachment/641321.pdf" TargetMode="External"/><Relationship Id="rId34" Type="http://schemas.openxmlformats.org/officeDocument/2006/relationships/hyperlink" Target="https://www.pref.hiroshima.lg.jp/uploaded/attachment/506210.pdf" TargetMode="External"/><Relationship Id="rId76" Type="http://schemas.openxmlformats.org/officeDocument/2006/relationships/hyperlink" Target="https://www.pref.hiroshima.lg.jp/uploaded/attachment/594702.pdf" TargetMode="External"/><Relationship Id="rId141" Type="http://schemas.openxmlformats.org/officeDocument/2006/relationships/hyperlink" Target="https://www.pref.hiroshima.lg.jp/uploaded/attachment/594711.pdf" TargetMode="External"/><Relationship Id="rId7" Type="http://schemas.openxmlformats.org/officeDocument/2006/relationships/hyperlink" Target="https://www.pref.hiroshima.lg.jp/uploaded/attachment/506186.pdf" TargetMode="External"/><Relationship Id="rId183" Type="http://schemas.openxmlformats.org/officeDocument/2006/relationships/hyperlink" Target="https://www.pref.hiroshima.lg.jp/uploaded/attachment/574950.pdf" TargetMode="External"/><Relationship Id="rId239" Type="http://schemas.openxmlformats.org/officeDocument/2006/relationships/hyperlink" Target="https://www.pref.hiroshima.lg.jp/uploaded/attachment/575012.pdf" TargetMode="External"/><Relationship Id="rId250" Type="http://schemas.openxmlformats.org/officeDocument/2006/relationships/hyperlink" Target="https://www.pref.hiroshima.lg.jp/uploaded/attachment/575056.pdf" TargetMode="External"/><Relationship Id="rId292" Type="http://schemas.openxmlformats.org/officeDocument/2006/relationships/hyperlink" Target="https://www.pref.hiroshima.lg.jp/uploaded/attachment/594378.pdf" TargetMode="External"/><Relationship Id="rId306" Type="http://schemas.openxmlformats.org/officeDocument/2006/relationships/hyperlink" Target="https://www.pref.hiroshima.lg.jp/uploaded/attachment/575127.pdf" TargetMode="External"/><Relationship Id="rId45" Type="http://schemas.openxmlformats.org/officeDocument/2006/relationships/hyperlink" Target="https://www.pref.hiroshima.lg.jp/uploaded/attachment/506199.pdf" TargetMode="External"/><Relationship Id="rId87" Type="http://schemas.openxmlformats.org/officeDocument/2006/relationships/hyperlink" Target="https://www.pref.hiroshima.lg.jp/uploaded/attachment/506279.pdf" TargetMode="External"/><Relationship Id="rId110" Type="http://schemas.openxmlformats.org/officeDocument/2006/relationships/hyperlink" Target="https://www.pref.hiroshima.lg.jp/uploaded/attachment/527418.pdf" TargetMode="External"/><Relationship Id="rId152" Type="http://schemas.openxmlformats.org/officeDocument/2006/relationships/hyperlink" Target="https://www.pref.hiroshima.lg.jp/uploaded/attachment/594506.pdf" TargetMode="External"/><Relationship Id="rId194" Type="http://schemas.openxmlformats.org/officeDocument/2006/relationships/hyperlink" Target="https://www.pref.hiroshima.lg.jp/uploaded/attachment/574961.pdf" TargetMode="External"/><Relationship Id="rId208" Type="http://schemas.openxmlformats.org/officeDocument/2006/relationships/hyperlink" Target="https://www.pref.hiroshima.lg.jp/uploaded/attachment/574974.pdf" TargetMode="External"/><Relationship Id="rId240" Type="http://schemas.openxmlformats.org/officeDocument/2006/relationships/hyperlink" Target="https://www.pref.hiroshima.lg.jp/uploaded/attachment/575042.pdf" TargetMode="External"/><Relationship Id="rId261" Type="http://schemas.openxmlformats.org/officeDocument/2006/relationships/hyperlink" Target="https://www.pref.hiroshima.lg.jp/uploaded/attachment/575067.pdf" TargetMode="External"/><Relationship Id="rId14" Type="http://schemas.openxmlformats.org/officeDocument/2006/relationships/hyperlink" Target="https://www.pref.hiroshima.lg.jp/uploaded/attachment/552329.pdf" TargetMode="External"/><Relationship Id="rId35" Type="http://schemas.openxmlformats.org/officeDocument/2006/relationships/hyperlink" Target="https://www.pref.hiroshima.lg.jp/uploaded/attachment/506209.pdf" TargetMode="External"/><Relationship Id="rId56" Type="http://schemas.openxmlformats.org/officeDocument/2006/relationships/hyperlink" Target="https://www.pref.hiroshima.lg.jp/uploaded/attachment/506228.pdf" TargetMode="External"/><Relationship Id="rId77" Type="http://schemas.openxmlformats.org/officeDocument/2006/relationships/hyperlink" Target="https://www.pref.hiroshima.lg.jp/uploaded/attachment/594703.pdf" TargetMode="External"/><Relationship Id="rId100" Type="http://schemas.openxmlformats.org/officeDocument/2006/relationships/hyperlink" Target="http://192.168.61.164/uploaded/attachment/625673.pdf" TargetMode="External"/><Relationship Id="rId282" Type="http://schemas.openxmlformats.org/officeDocument/2006/relationships/hyperlink" Target="https://www.pref.hiroshima.lg.jp/uploaded/attachment/575088.pdf" TargetMode="External"/><Relationship Id="rId317" Type="http://schemas.openxmlformats.org/officeDocument/2006/relationships/hyperlink" Target="https://www.pref.hiroshima.lg.jp/uploaded/attachment/575000.pdf" TargetMode="External"/><Relationship Id="rId338" Type="http://schemas.openxmlformats.org/officeDocument/2006/relationships/hyperlink" Target="https://www.pref.hiroshima.lg.jp/uploaded/attachment/641322.pdf" TargetMode="External"/><Relationship Id="rId8" Type="http://schemas.openxmlformats.org/officeDocument/2006/relationships/hyperlink" Target="https://www.pref.hiroshima.lg.jp/uploaded/attachment/506187.pdf" TargetMode="External"/><Relationship Id="rId98" Type="http://schemas.openxmlformats.org/officeDocument/2006/relationships/hyperlink" Target="https://www.pref.hiroshima.lg.jp/uploaded/attachment/506264.pdf" TargetMode="External"/><Relationship Id="rId121" Type="http://schemas.openxmlformats.org/officeDocument/2006/relationships/hyperlink" Target="https://www.pref.hiroshima.lg.jp/uploaded/attachment/527431.pdf" TargetMode="External"/><Relationship Id="rId142" Type="http://schemas.openxmlformats.org/officeDocument/2006/relationships/hyperlink" Target="https://www.pref.hiroshima.lg.jp/uploaded/attachment/594717.pdf" TargetMode="External"/><Relationship Id="rId163" Type="http://schemas.openxmlformats.org/officeDocument/2006/relationships/hyperlink" Target="http://192.168.61.164/uploaded/attachment/620061.pdf" TargetMode="External"/><Relationship Id="rId184" Type="http://schemas.openxmlformats.org/officeDocument/2006/relationships/hyperlink" Target="https://www.pref.hiroshima.lg.jp/uploaded/attachment/574951.pdf" TargetMode="External"/><Relationship Id="rId219" Type="http://schemas.openxmlformats.org/officeDocument/2006/relationships/hyperlink" Target="https://www.pref.hiroshima.lg.jp/uploaded/attachment/574983.pdf" TargetMode="External"/><Relationship Id="rId230" Type="http://schemas.openxmlformats.org/officeDocument/2006/relationships/hyperlink" Target="https://www.pref.hiroshima.lg.jp/uploaded/attachment/575004.pdf" TargetMode="External"/><Relationship Id="rId251" Type="http://schemas.openxmlformats.org/officeDocument/2006/relationships/hyperlink" Target="https://www.pref.hiroshima.lg.jp/uploaded/attachment/575057.pdf" TargetMode="External"/><Relationship Id="rId25" Type="http://schemas.openxmlformats.org/officeDocument/2006/relationships/hyperlink" Target="https://www.pref.hiroshima.lg.jp/uploaded/attachment/506219.pdf" TargetMode="External"/><Relationship Id="rId46" Type="http://schemas.openxmlformats.org/officeDocument/2006/relationships/hyperlink" Target="https://www.pref.hiroshima.lg.jp/uploaded/attachment/506198.pdf" TargetMode="External"/><Relationship Id="rId67" Type="http://schemas.openxmlformats.org/officeDocument/2006/relationships/hyperlink" Target="https://www.pref.hiroshima.lg.jp/uploaded/attachment/552339.pdf" TargetMode="External"/><Relationship Id="rId272" Type="http://schemas.openxmlformats.org/officeDocument/2006/relationships/hyperlink" Target="https://www.pref.hiroshima.lg.jp/uploaded/attachment/575078.pdf" TargetMode="External"/><Relationship Id="rId293" Type="http://schemas.openxmlformats.org/officeDocument/2006/relationships/hyperlink" Target="https://www.pref.hiroshima.lg.jp/uploaded/attachment/575114.pdf" TargetMode="External"/><Relationship Id="rId307" Type="http://schemas.openxmlformats.org/officeDocument/2006/relationships/hyperlink" Target="https://www.pref.hiroshima.lg.jp/uploaded/attachment/575128.pdf" TargetMode="External"/><Relationship Id="rId328" Type="http://schemas.openxmlformats.org/officeDocument/2006/relationships/hyperlink" Target="http://192.168.61.164/uploaded/attachment/620059.pdf" TargetMode="External"/><Relationship Id="rId88" Type="http://schemas.openxmlformats.org/officeDocument/2006/relationships/hyperlink" Target="https://www.pref.hiroshima.lg.jp/uploaded/attachment/506255.pdf" TargetMode="External"/><Relationship Id="rId111" Type="http://schemas.openxmlformats.org/officeDocument/2006/relationships/hyperlink" Target="http://192.168.61.164/uploaded/attachment/620076.pdf" TargetMode="External"/><Relationship Id="rId132" Type="http://schemas.openxmlformats.org/officeDocument/2006/relationships/hyperlink" Target="http://192.168.61.164/uploaded/attachment/634979.pdf" TargetMode="External"/><Relationship Id="rId153" Type="http://schemas.openxmlformats.org/officeDocument/2006/relationships/hyperlink" Target="https://www.pref.hiroshima.lg.jp/uploaded/attachment/506242.pdf" TargetMode="External"/><Relationship Id="rId174" Type="http://schemas.openxmlformats.org/officeDocument/2006/relationships/hyperlink" Target="https://www.pref.hiroshima.lg.jp/uploaded/attachment/574919.pdf" TargetMode="External"/><Relationship Id="rId195" Type="http://schemas.openxmlformats.org/officeDocument/2006/relationships/hyperlink" Target="https://www.pref.hiroshima.lg.jp/uploaded/attachment/574962.pdf" TargetMode="External"/><Relationship Id="rId209" Type="http://schemas.openxmlformats.org/officeDocument/2006/relationships/hyperlink" Target="https://www.pref.hiroshima.lg.jp/uploaded/attachment/528026.pdf" TargetMode="External"/><Relationship Id="rId220" Type="http://schemas.openxmlformats.org/officeDocument/2006/relationships/hyperlink" Target="https://www.pref.hiroshima.lg.jp/uploaded/attachment/589024.pdf" TargetMode="External"/><Relationship Id="rId241" Type="http://schemas.openxmlformats.org/officeDocument/2006/relationships/hyperlink" Target="https://www.pref.hiroshima.lg.jp/uploaded/attachment/575044.pdf" TargetMode="External"/><Relationship Id="rId15" Type="http://schemas.openxmlformats.org/officeDocument/2006/relationships/hyperlink" Target="https://www.pref.hiroshima.lg.jp/uploaded/attachment/552330.pdf" TargetMode="External"/><Relationship Id="rId36" Type="http://schemas.openxmlformats.org/officeDocument/2006/relationships/hyperlink" Target="https://www.pref.hiroshima.lg.jp/uploaded/attachment/506208.pdf" TargetMode="External"/><Relationship Id="rId57" Type="http://schemas.openxmlformats.org/officeDocument/2006/relationships/hyperlink" Target="https://www.pref.hiroshima.lg.jp/uploaded/attachment/506229.pdf" TargetMode="External"/><Relationship Id="rId262" Type="http://schemas.openxmlformats.org/officeDocument/2006/relationships/hyperlink" Target="https://www.pref.hiroshima.lg.jp/uploaded/attachment/575068.pdf" TargetMode="External"/><Relationship Id="rId283" Type="http://schemas.openxmlformats.org/officeDocument/2006/relationships/hyperlink" Target="https://www.pref.hiroshima.lg.jp/uploaded/attachment/575089.pdf" TargetMode="External"/><Relationship Id="rId318" Type="http://schemas.openxmlformats.org/officeDocument/2006/relationships/hyperlink" Target="https://www.pref.hiroshima.lg.jp/uploaded/attachment/575001.pdf" TargetMode="External"/><Relationship Id="rId339" Type="http://schemas.openxmlformats.org/officeDocument/2006/relationships/hyperlink" Target="https://www.pref.hiroshima.lg.jp/uploaded/attachment/641323.pdf" TargetMode="External"/><Relationship Id="rId78" Type="http://schemas.openxmlformats.org/officeDocument/2006/relationships/hyperlink" Target="https://www.pref.hiroshima.lg.jp/uploaded/attachment/506247.pdf" TargetMode="External"/><Relationship Id="rId99" Type="http://schemas.openxmlformats.org/officeDocument/2006/relationships/hyperlink" Target="https://www.pref.hiroshima.lg.jp/uploaded/attachment/506265.pdf" TargetMode="External"/><Relationship Id="rId101" Type="http://schemas.openxmlformats.org/officeDocument/2006/relationships/hyperlink" Target="https://www.pref.hiroshima.lg.jp/uploaded/attachment/527406.pdf" TargetMode="External"/><Relationship Id="rId122" Type="http://schemas.openxmlformats.org/officeDocument/2006/relationships/hyperlink" Target="https://www.pref.hiroshima.lg.jp/uploaded/attachment/527433.pdf" TargetMode="External"/><Relationship Id="rId143" Type="http://schemas.openxmlformats.org/officeDocument/2006/relationships/hyperlink" Target="http://192.168.61.164/uploaded/attachment/620077.pdf" TargetMode="External"/><Relationship Id="rId164" Type="http://schemas.openxmlformats.org/officeDocument/2006/relationships/hyperlink" Target="https://www.pref.hiroshima.lg.jp/uploaded/attachment/552368.pdf" TargetMode="External"/><Relationship Id="rId185" Type="http://schemas.openxmlformats.org/officeDocument/2006/relationships/hyperlink" Target="https://www.pref.hiroshima.lg.jp/uploaded/attachment/574952.pdf" TargetMode="External"/><Relationship Id="rId9" Type="http://schemas.openxmlformats.org/officeDocument/2006/relationships/hyperlink" Target="https://www.pref.hiroshima.lg.jp/uploaded/attachment/608432.pdf" TargetMode="External"/><Relationship Id="rId210" Type="http://schemas.openxmlformats.org/officeDocument/2006/relationships/hyperlink" Target="https://www.pref.hiroshima.lg.jp/uploaded/attachment/574975.pdf" TargetMode="External"/><Relationship Id="rId26" Type="http://schemas.openxmlformats.org/officeDocument/2006/relationships/hyperlink" Target="https://www.pref.hiroshima.lg.jp/uploaded/attachment/506218.pdf" TargetMode="External"/><Relationship Id="rId231" Type="http://schemas.openxmlformats.org/officeDocument/2006/relationships/hyperlink" Target="https://www.pref.hiroshima.lg.jp/uploaded/attachment/575005.pdf" TargetMode="External"/><Relationship Id="rId252" Type="http://schemas.openxmlformats.org/officeDocument/2006/relationships/hyperlink" Target="https://www.pref.hiroshima.lg.jp/uploaded/attachment/575058.pdf" TargetMode="External"/><Relationship Id="rId273" Type="http://schemas.openxmlformats.org/officeDocument/2006/relationships/hyperlink" Target="https://www.pref.hiroshima.lg.jp/uploaded/attachment/575079.pdf" TargetMode="External"/><Relationship Id="rId294" Type="http://schemas.openxmlformats.org/officeDocument/2006/relationships/hyperlink" Target="https://www.pref.hiroshima.lg.jp/uploaded/attachment/575115.pdf" TargetMode="External"/><Relationship Id="rId308" Type="http://schemas.openxmlformats.org/officeDocument/2006/relationships/hyperlink" Target="https://www.pref.hiroshima.lg.jp/uploaded/attachment/528020.pdf" TargetMode="External"/><Relationship Id="rId329" Type="http://schemas.openxmlformats.org/officeDocument/2006/relationships/hyperlink" Target="http://192.168.61.164/uploaded/attachment/620060.pdf" TargetMode="External"/><Relationship Id="rId47" Type="http://schemas.openxmlformats.org/officeDocument/2006/relationships/hyperlink" Target="https://www.pref.hiroshima.lg.jp/uploaded/attachment/506327.pdf" TargetMode="External"/><Relationship Id="rId68" Type="http://schemas.openxmlformats.org/officeDocument/2006/relationships/hyperlink" Target="https://www.pref.hiroshima.lg.jp/uploaded/attachment/552340.pdf" TargetMode="External"/><Relationship Id="rId89" Type="http://schemas.openxmlformats.org/officeDocument/2006/relationships/hyperlink" Target="https://www.pref.hiroshima.lg.jp/uploaded/attachment/506280.pdf" TargetMode="External"/><Relationship Id="rId112" Type="http://schemas.openxmlformats.org/officeDocument/2006/relationships/hyperlink" Target="https://www.pref.hiroshima.lg.jp/uploaded/attachment/527421.pdf" TargetMode="External"/><Relationship Id="rId133" Type="http://schemas.openxmlformats.org/officeDocument/2006/relationships/hyperlink" Target="https://www.pref.hiroshima.lg.jp/uploaded/attachment/552354.pdf" TargetMode="External"/><Relationship Id="rId154" Type="http://schemas.openxmlformats.org/officeDocument/2006/relationships/hyperlink" Target="https://www.pref.hiroshima.lg.jp/uploaded/attachment/506243.pdf" TargetMode="External"/><Relationship Id="rId175" Type="http://schemas.openxmlformats.org/officeDocument/2006/relationships/hyperlink" Target="https://www.pref.hiroshima.lg.jp/uploaded/attachment/574931.pdf" TargetMode="External"/><Relationship Id="rId340" Type="http://schemas.openxmlformats.org/officeDocument/2006/relationships/hyperlink" Target="https://www.pref.hiroshima.lg.jp/uploaded/attachment/641324.pdf" TargetMode="External"/><Relationship Id="rId196" Type="http://schemas.openxmlformats.org/officeDocument/2006/relationships/hyperlink" Target="https://www.pref.hiroshima.lg.jp/uploaded/attachment/574963.pdf" TargetMode="External"/><Relationship Id="rId200" Type="http://schemas.openxmlformats.org/officeDocument/2006/relationships/hyperlink" Target="https://www.pref.hiroshima.lg.jp/uploaded/attachment/574967.pdf" TargetMode="External"/><Relationship Id="rId16" Type="http://schemas.openxmlformats.org/officeDocument/2006/relationships/hyperlink" Target="https://www.pref.hiroshima.lg.jp/uploaded/attachment/552331.pdf" TargetMode="External"/><Relationship Id="rId221" Type="http://schemas.openxmlformats.org/officeDocument/2006/relationships/hyperlink" Target="https://www.pref.hiroshima.lg.jp/uploaded/attachment/574986.pdf" TargetMode="External"/><Relationship Id="rId242" Type="http://schemas.openxmlformats.org/officeDocument/2006/relationships/hyperlink" Target="https://www.pref.hiroshima.lg.jp/uploaded/attachment/575045.pdf" TargetMode="External"/><Relationship Id="rId263" Type="http://schemas.openxmlformats.org/officeDocument/2006/relationships/hyperlink" Target="https://www.pref.hiroshima.lg.jp/uploaded/attachment/575069.pdf" TargetMode="External"/><Relationship Id="rId284" Type="http://schemas.openxmlformats.org/officeDocument/2006/relationships/hyperlink" Target="https://www.pref.hiroshima.lg.jp/uploaded/attachment/575090.pdf" TargetMode="External"/><Relationship Id="rId319" Type="http://schemas.openxmlformats.org/officeDocument/2006/relationships/hyperlink" Target="https://www.pref.hiroshima.lg.jp/uploaded/attachment/575002.pdf" TargetMode="External"/><Relationship Id="rId37" Type="http://schemas.openxmlformats.org/officeDocument/2006/relationships/hyperlink" Target="https://www.pref.hiroshima.lg.jp/uploaded/attachment/506207.pdf" TargetMode="External"/><Relationship Id="rId58" Type="http://schemas.openxmlformats.org/officeDocument/2006/relationships/hyperlink" Target="https://www.pref.hiroshima.lg.jp/uploaded/attachment/608435.pdf" TargetMode="External"/><Relationship Id="rId79" Type="http://schemas.openxmlformats.org/officeDocument/2006/relationships/hyperlink" Target="https://www.pref.hiroshima.lg.jp/uploaded/attachment/506281.pdf" TargetMode="External"/><Relationship Id="rId102" Type="http://schemas.openxmlformats.org/officeDocument/2006/relationships/hyperlink" Target="https://www.pref.hiroshima.lg.jp/uploaded/attachment/527408.pdf" TargetMode="External"/><Relationship Id="rId123" Type="http://schemas.openxmlformats.org/officeDocument/2006/relationships/hyperlink" Target="https://www.pref.hiroshima.lg.jp/uploaded/attachment/527434.pdf" TargetMode="External"/><Relationship Id="rId144" Type="http://schemas.openxmlformats.org/officeDocument/2006/relationships/hyperlink" Target="https://www.pref.hiroshima.lg.jp/uploaded/attachment/594720.pdf" TargetMode="External"/><Relationship Id="rId330" Type="http://schemas.openxmlformats.org/officeDocument/2006/relationships/hyperlink" Target="https://www.pref.hiroshima.lg.jp/uploaded/attachment/641314.pdf" TargetMode="External"/><Relationship Id="rId90" Type="http://schemas.openxmlformats.org/officeDocument/2006/relationships/hyperlink" Target="https://www.pref.hiroshima.lg.jp/uploaded/attachment/506256.pdf" TargetMode="External"/><Relationship Id="rId165" Type="http://schemas.openxmlformats.org/officeDocument/2006/relationships/hyperlink" Target="https://www.pref.hiroshima.lg.jp/uploaded/attachment/552369.pdf" TargetMode="External"/><Relationship Id="rId186" Type="http://schemas.openxmlformats.org/officeDocument/2006/relationships/hyperlink" Target="https://www.pref.hiroshima.lg.jp/uploaded/attachment/574953.pdf" TargetMode="External"/><Relationship Id="rId211" Type="http://schemas.openxmlformats.org/officeDocument/2006/relationships/hyperlink" Target="https://www.pref.hiroshima.lg.jp/uploaded/attachment/574976.pdf" TargetMode="External"/><Relationship Id="rId232" Type="http://schemas.openxmlformats.org/officeDocument/2006/relationships/hyperlink" Target="https://www.pref.hiroshima.lg.jp/uploaded/attachment/575006.pdf" TargetMode="External"/><Relationship Id="rId253" Type="http://schemas.openxmlformats.org/officeDocument/2006/relationships/hyperlink" Target="https://www.pref.hiroshima.lg.jp/uploaded/attachment/575059.pdf" TargetMode="External"/><Relationship Id="rId274" Type="http://schemas.openxmlformats.org/officeDocument/2006/relationships/hyperlink" Target="https://www.pref.hiroshima.lg.jp/uploaded/attachment/575080.pdf" TargetMode="External"/><Relationship Id="rId295" Type="http://schemas.openxmlformats.org/officeDocument/2006/relationships/hyperlink" Target="https://www.pref.hiroshima.lg.jp/uploaded/attachment/575116.pdf" TargetMode="External"/><Relationship Id="rId309" Type="http://schemas.openxmlformats.org/officeDocument/2006/relationships/hyperlink" Target="https://www.pref.hiroshima.lg.jp/uploaded/attachment/528021.pdf" TargetMode="External"/><Relationship Id="rId27" Type="http://schemas.openxmlformats.org/officeDocument/2006/relationships/hyperlink" Target="https://www.pref.hiroshima.lg.jp/uploaded/attachment/506217.pdf" TargetMode="External"/><Relationship Id="rId48" Type="http://schemas.openxmlformats.org/officeDocument/2006/relationships/hyperlink" Target="https://www.pref.hiroshima.lg.jp/uploaded/attachment/506329.pdf" TargetMode="External"/><Relationship Id="rId69" Type="http://schemas.openxmlformats.org/officeDocument/2006/relationships/hyperlink" Target="https://www.pref.hiroshima.lg.jp/uploaded/attachment/552341.pdf" TargetMode="External"/><Relationship Id="rId113" Type="http://schemas.openxmlformats.org/officeDocument/2006/relationships/hyperlink" Target="https://www.pref.hiroshima.lg.jp/uploaded/attachment/527422.pdf" TargetMode="External"/><Relationship Id="rId134" Type="http://schemas.openxmlformats.org/officeDocument/2006/relationships/hyperlink" Target="https://www.pref.hiroshima.lg.jp/uploaded/attachment/575134.pdf" TargetMode="External"/><Relationship Id="rId320" Type="http://schemas.openxmlformats.org/officeDocument/2006/relationships/hyperlink" Target="http://192.168.61.164/uploaded/attachment/620049.pdf" TargetMode="External"/><Relationship Id="rId80" Type="http://schemas.openxmlformats.org/officeDocument/2006/relationships/hyperlink" Target="https://www.pref.hiroshima.lg.jp/uploaded/attachment/506248.pdf" TargetMode="External"/><Relationship Id="rId155" Type="http://schemas.openxmlformats.org/officeDocument/2006/relationships/hyperlink" Target="http://192.168.61.164/uploaded/attachment/620078.pdf" TargetMode="External"/><Relationship Id="rId176" Type="http://schemas.openxmlformats.org/officeDocument/2006/relationships/hyperlink" Target="https://www.pref.hiroshima.lg.jp/uploaded/attachment/574943.pdf" TargetMode="External"/><Relationship Id="rId197" Type="http://schemas.openxmlformats.org/officeDocument/2006/relationships/hyperlink" Target="https://www.pref.hiroshima.lg.jp/uploaded/attachment/574964.pdf" TargetMode="External"/><Relationship Id="rId341" Type="http://schemas.openxmlformats.org/officeDocument/2006/relationships/hyperlink" Target="https://www.pref.hiroshima.lg.jp/uploaded/attachment/641325.pdf" TargetMode="External"/><Relationship Id="rId201" Type="http://schemas.openxmlformats.org/officeDocument/2006/relationships/hyperlink" Target="https://www.pref.hiroshima.lg.jp/uploaded/attachment/574968.pdf" TargetMode="External"/><Relationship Id="rId222" Type="http://schemas.openxmlformats.org/officeDocument/2006/relationships/hyperlink" Target="https://www.pref.hiroshima.lg.jp/uploaded/attachment/574987.pdf" TargetMode="External"/><Relationship Id="rId243" Type="http://schemas.openxmlformats.org/officeDocument/2006/relationships/hyperlink" Target="https://www.pref.hiroshima.lg.jp/uploaded/attachment/575047.pdf" TargetMode="External"/><Relationship Id="rId264" Type="http://schemas.openxmlformats.org/officeDocument/2006/relationships/hyperlink" Target="https://www.pref.hiroshima.lg.jp/uploaded/attachment/575070.pdf" TargetMode="External"/><Relationship Id="rId285" Type="http://schemas.openxmlformats.org/officeDocument/2006/relationships/hyperlink" Target="https://www.pref.hiroshima.lg.jp/uploaded/attachment/575091.pdf" TargetMode="External"/><Relationship Id="rId17" Type="http://schemas.openxmlformats.org/officeDocument/2006/relationships/hyperlink" Target="https://www.pref.hiroshima.lg.jp/uploaded/attachment/552332.pdf" TargetMode="External"/><Relationship Id="rId38" Type="http://schemas.openxmlformats.org/officeDocument/2006/relationships/hyperlink" Target="https://www.pref.hiroshima.lg.jp/uploaded/attachment/506206.pdf" TargetMode="External"/><Relationship Id="rId59" Type="http://schemas.openxmlformats.org/officeDocument/2006/relationships/hyperlink" Target="https://www.pref.hiroshima.lg.jp/uploaded/attachment/506231.pdf" TargetMode="External"/><Relationship Id="rId103" Type="http://schemas.openxmlformats.org/officeDocument/2006/relationships/hyperlink" Target="https://www.pref.hiroshima.lg.jp/uploaded/attachment/527411.pdf" TargetMode="External"/><Relationship Id="rId124" Type="http://schemas.openxmlformats.org/officeDocument/2006/relationships/hyperlink" Target="https://www.pref.hiroshima.lg.jp/uploaded/attachment/552345.pdf" TargetMode="External"/><Relationship Id="rId310" Type="http://schemas.openxmlformats.org/officeDocument/2006/relationships/hyperlink" Target="https://www.pref.hiroshima.lg.jp/uploaded/attachment/528022.pdf" TargetMode="External"/><Relationship Id="rId70" Type="http://schemas.openxmlformats.org/officeDocument/2006/relationships/hyperlink" Target="https://www.pref.hiroshima.lg.jp/uploaded/attachment/552342.pdf" TargetMode="External"/><Relationship Id="rId91" Type="http://schemas.openxmlformats.org/officeDocument/2006/relationships/hyperlink" Target="https://www.pref.hiroshima.lg.jp/uploaded/attachment/506257.pdf" TargetMode="External"/><Relationship Id="rId145" Type="http://schemas.openxmlformats.org/officeDocument/2006/relationships/hyperlink" Target="https://www.pref.hiroshima.lg.jp/uploaded/attachment/506277.pdf" TargetMode="External"/><Relationship Id="rId166" Type="http://schemas.openxmlformats.org/officeDocument/2006/relationships/hyperlink" Target="https://www.pref.hiroshima.lg.jp/uploaded/attachment/552370.pdf" TargetMode="External"/><Relationship Id="rId187" Type="http://schemas.openxmlformats.org/officeDocument/2006/relationships/hyperlink" Target="https://www.pref.hiroshima.lg.jp/uploaded/attachment/574954.pdf" TargetMode="External"/><Relationship Id="rId331" Type="http://schemas.openxmlformats.org/officeDocument/2006/relationships/hyperlink" Target="https://www.pref.hiroshima.lg.jp/uploaded/attachment/641315.pdf" TargetMode="External"/><Relationship Id="rId1" Type="http://schemas.openxmlformats.org/officeDocument/2006/relationships/hyperlink" Target="http://192.168.61.164/uploaded/attachment/650558.pdf" TargetMode="External"/><Relationship Id="rId212" Type="http://schemas.openxmlformats.org/officeDocument/2006/relationships/hyperlink" Target="https://www.pref.hiroshima.lg.jp/uploaded/attachment/574977.pdf" TargetMode="External"/><Relationship Id="rId233" Type="http://schemas.openxmlformats.org/officeDocument/2006/relationships/hyperlink" Target="https://www.pref.hiroshima.lg.jp/uploaded/attachment/575007.pdf" TargetMode="External"/><Relationship Id="rId254" Type="http://schemas.openxmlformats.org/officeDocument/2006/relationships/hyperlink" Target="https://www.pref.hiroshima.lg.jp/uploaded/attachment/575060.pdf" TargetMode="External"/><Relationship Id="rId28" Type="http://schemas.openxmlformats.org/officeDocument/2006/relationships/hyperlink" Target="https://www.pref.hiroshima.lg.jp/uploaded/attachment/506216.pdf" TargetMode="External"/><Relationship Id="rId49" Type="http://schemas.openxmlformats.org/officeDocument/2006/relationships/hyperlink" Target="https://www.pref.hiroshima.lg.jp/uploaded/attachment/506195.pdf" TargetMode="External"/><Relationship Id="rId114" Type="http://schemas.openxmlformats.org/officeDocument/2006/relationships/hyperlink" Target="https://www.pref.hiroshima.lg.jp/uploaded/attachment/527423.pdf" TargetMode="External"/><Relationship Id="rId275" Type="http://schemas.openxmlformats.org/officeDocument/2006/relationships/hyperlink" Target="https://www.pref.hiroshima.lg.jp/uploaded/attachment/575081.pdf" TargetMode="External"/><Relationship Id="rId296" Type="http://schemas.openxmlformats.org/officeDocument/2006/relationships/hyperlink" Target="https://www.pref.hiroshima.lg.jp/uploaded/attachment/575117.pdf" TargetMode="External"/><Relationship Id="rId300" Type="http://schemas.openxmlformats.org/officeDocument/2006/relationships/hyperlink" Target="https://www.pref.hiroshima.lg.jp/uploaded/attachment/575121.pdf" TargetMode="External"/><Relationship Id="rId60" Type="http://schemas.openxmlformats.org/officeDocument/2006/relationships/hyperlink" Target="https://www.pref.hiroshima.lg.jp/uploaded/attachment/506232.pdf" TargetMode="External"/><Relationship Id="rId81" Type="http://schemas.openxmlformats.org/officeDocument/2006/relationships/hyperlink" Target="https://www.pref.hiroshima.lg.jp/uploaded/attachment/506249.pdf" TargetMode="External"/><Relationship Id="rId135" Type="http://schemas.openxmlformats.org/officeDocument/2006/relationships/hyperlink" Target="https://www.pref.hiroshima.lg.jp/uploaded/attachment/575135.pdf" TargetMode="External"/><Relationship Id="rId156" Type="http://schemas.openxmlformats.org/officeDocument/2006/relationships/hyperlink" Target="https://www.pref.hiroshima.lg.jp/uploaded/attachment/506245.pdf" TargetMode="External"/><Relationship Id="rId177" Type="http://schemas.openxmlformats.org/officeDocument/2006/relationships/hyperlink" Target="https://www.pref.hiroshima.lg.jp/uploaded/attachment/574945.pdf" TargetMode="External"/><Relationship Id="rId198" Type="http://schemas.openxmlformats.org/officeDocument/2006/relationships/hyperlink" Target="https://www.pref.hiroshima.lg.jp/uploaded/attachment/574965.pdf" TargetMode="External"/><Relationship Id="rId321" Type="http://schemas.openxmlformats.org/officeDocument/2006/relationships/hyperlink" Target="http://192.168.61.164/uploaded/attachment/620051.pdf" TargetMode="External"/><Relationship Id="rId342" Type="http://schemas.openxmlformats.org/officeDocument/2006/relationships/hyperlink" Target="https://www.pref.hiroshima.lg.jp/uploaded/attachment/641329.pdf" TargetMode="External"/><Relationship Id="rId202" Type="http://schemas.openxmlformats.org/officeDocument/2006/relationships/hyperlink" Target="https://www.pref.hiroshima.lg.jp/uploaded/attachment/574969.pdf" TargetMode="External"/><Relationship Id="rId223" Type="http://schemas.openxmlformats.org/officeDocument/2006/relationships/hyperlink" Target="https://www.pref.hiroshima.lg.jp/uploaded/attachment/574988.pdf" TargetMode="External"/><Relationship Id="rId244" Type="http://schemas.openxmlformats.org/officeDocument/2006/relationships/hyperlink" Target="https://www.pref.hiroshima.lg.jp/uploaded/attachment/575049.pdf" TargetMode="External"/><Relationship Id="rId18" Type="http://schemas.openxmlformats.org/officeDocument/2006/relationships/hyperlink" Target="https://www.pref.hiroshima.lg.jp/uploaded/attachment/552333.pdf" TargetMode="External"/><Relationship Id="rId39" Type="http://schemas.openxmlformats.org/officeDocument/2006/relationships/hyperlink" Target="https://www.pref.hiroshima.lg.jp/uploaded/attachment/506205.pdf" TargetMode="External"/><Relationship Id="rId265" Type="http://schemas.openxmlformats.org/officeDocument/2006/relationships/hyperlink" Target="https://www.pref.hiroshima.lg.jp/uploaded/attachment/575071.pdf" TargetMode="External"/><Relationship Id="rId286" Type="http://schemas.openxmlformats.org/officeDocument/2006/relationships/hyperlink" Target="https://www.pref.hiroshima.lg.jp/uploaded/attachment/575092.pdf" TargetMode="External"/><Relationship Id="rId50" Type="http://schemas.openxmlformats.org/officeDocument/2006/relationships/hyperlink" Target="https://www.pref.hiroshima.lg.jp/uploaded/attachment/506194.pdf" TargetMode="External"/><Relationship Id="rId104" Type="http://schemas.openxmlformats.org/officeDocument/2006/relationships/hyperlink" Target="https://www.pref.hiroshima.lg.jp/uploaded/attachment/527412.pdf" TargetMode="External"/><Relationship Id="rId125" Type="http://schemas.openxmlformats.org/officeDocument/2006/relationships/hyperlink" Target="https://www.pref.hiroshima.lg.jp/uploaded/attachment/552346.pdf" TargetMode="External"/><Relationship Id="rId146" Type="http://schemas.openxmlformats.org/officeDocument/2006/relationships/hyperlink" Target="https://www.pref.hiroshima.lg.jp/uploaded/attachment/506235.pdf" TargetMode="External"/><Relationship Id="rId167" Type="http://schemas.openxmlformats.org/officeDocument/2006/relationships/hyperlink" Target="https://www.pref.hiroshima.lg.jp/uploaded/attachment/552371.pdf" TargetMode="External"/><Relationship Id="rId188" Type="http://schemas.openxmlformats.org/officeDocument/2006/relationships/hyperlink" Target="https://www.pref.hiroshima.lg.jp/uploaded/attachment/574955.pdf" TargetMode="External"/><Relationship Id="rId311" Type="http://schemas.openxmlformats.org/officeDocument/2006/relationships/hyperlink" Target="https://www.pref.hiroshima.lg.jp/uploaded/attachment/528027.pdf" TargetMode="External"/><Relationship Id="rId332" Type="http://schemas.openxmlformats.org/officeDocument/2006/relationships/hyperlink" Target="https://www.pref.hiroshima.lg.jp/uploaded/attachment/641316.pdf" TargetMode="External"/><Relationship Id="rId71" Type="http://schemas.openxmlformats.org/officeDocument/2006/relationships/hyperlink" Target="https://www.pref.hiroshima.lg.jp/uploaded/attachment/575131.pdf" TargetMode="External"/><Relationship Id="rId92" Type="http://schemas.openxmlformats.org/officeDocument/2006/relationships/hyperlink" Target="https://www.pref.hiroshima.lg.jp/uploaded/attachment/506258.pdf" TargetMode="External"/><Relationship Id="rId213" Type="http://schemas.openxmlformats.org/officeDocument/2006/relationships/hyperlink" Target="https://www.pref.hiroshima.lg.jp/uploaded/attachment/574978.pdf" TargetMode="External"/><Relationship Id="rId234" Type="http://schemas.openxmlformats.org/officeDocument/2006/relationships/hyperlink" Target="https://www.pref.hiroshima.lg.jp/uploaded/attachment/528051.pdf" TargetMode="External"/><Relationship Id="rId2" Type="http://schemas.openxmlformats.org/officeDocument/2006/relationships/hyperlink" Target="http://192.168.61.164/uploaded/attachment/620072.pdf" TargetMode="External"/><Relationship Id="rId29" Type="http://schemas.openxmlformats.org/officeDocument/2006/relationships/hyperlink" Target="https://www.pref.hiroshima.lg.jp/uploaded/attachment/506215.pdf" TargetMode="External"/><Relationship Id="rId255" Type="http://schemas.openxmlformats.org/officeDocument/2006/relationships/hyperlink" Target="https://www.pref.hiroshima.lg.jp/uploaded/attachment/575061.pdf" TargetMode="External"/><Relationship Id="rId276" Type="http://schemas.openxmlformats.org/officeDocument/2006/relationships/hyperlink" Target="https://www.pref.hiroshima.lg.jp/uploaded/attachment/575082.pdf" TargetMode="External"/><Relationship Id="rId297" Type="http://schemas.openxmlformats.org/officeDocument/2006/relationships/hyperlink" Target="https://www.pref.hiroshima.lg.jp/uploaded/attachment/575118.pdf" TargetMode="External"/><Relationship Id="rId40" Type="http://schemas.openxmlformats.org/officeDocument/2006/relationships/hyperlink" Target="https://www.pref.hiroshima.lg.jp/uploaded/attachment/506204.pdf" TargetMode="External"/><Relationship Id="rId115" Type="http://schemas.openxmlformats.org/officeDocument/2006/relationships/hyperlink" Target="https://www.pref.hiroshima.lg.jp/uploaded/attachment/527425.pdf" TargetMode="External"/><Relationship Id="rId136" Type="http://schemas.openxmlformats.org/officeDocument/2006/relationships/hyperlink" Target="https://www.pref.hiroshima.lg.jp/uploaded/attachment/575136.pdf" TargetMode="External"/><Relationship Id="rId157" Type="http://schemas.openxmlformats.org/officeDocument/2006/relationships/hyperlink" Target="https://www.pref.hiroshima.lg.jp/uploaded/attachment/506246.pdf" TargetMode="External"/><Relationship Id="rId178" Type="http://schemas.openxmlformats.org/officeDocument/2006/relationships/hyperlink" Target="https://www.pref.hiroshima.lg.jp/uploaded/attachment/527991.pdf" TargetMode="External"/><Relationship Id="rId301" Type="http://schemas.openxmlformats.org/officeDocument/2006/relationships/hyperlink" Target="https://www.pref.hiroshima.lg.jp/uploaded/attachment/575122.pdf" TargetMode="External"/><Relationship Id="rId322" Type="http://schemas.openxmlformats.org/officeDocument/2006/relationships/hyperlink" Target="http://192.168.61.164/uploaded/attachment/620053.pdf" TargetMode="External"/><Relationship Id="rId343" Type="http://schemas.openxmlformats.org/officeDocument/2006/relationships/hyperlink" Target="https://www.pref.hiroshima.lg.jp/uploaded/attachment/641330.pdf" TargetMode="External"/><Relationship Id="rId61" Type="http://schemas.openxmlformats.org/officeDocument/2006/relationships/hyperlink" Target="https://www.pref.hiroshima.lg.jp/uploaded/attachment/506233.pdf" TargetMode="External"/><Relationship Id="rId82" Type="http://schemas.openxmlformats.org/officeDocument/2006/relationships/hyperlink" Target="https://www.pref.hiroshima.lg.jp/uploaded/attachment/506250.pdf" TargetMode="External"/><Relationship Id="rId199" Type="http://schemas.openxmlformats.org/officeDocument/2006/relationships/hyperlink" Target="https://www.pref.hiroshima.lg.jp/uploaded/attachment/574966.pdf" TargetMode="External"/><Relationship Id="rId203" Type="http://schemas.openxmlformats.org/officeDocument/2006/relationships/hyperlink" Target="https://www.pref.hiroshima.lg.jp/uploaded/attachment/574970.pdf" TargetMode="External"/><Relationship Id="rId19" Type="http://schemas.openxmlformats.org/officeDocument/2006/relationships/hyperlink" Target="https://www.pref.hiroshima.lg.jp/uploaded/attachment/506223.pdf" TargetMode="External"/><Relationship Id="rId224" Type="http://schemas.openxmlformats.org/officeDocument/2006/relationships/hyperlink" Target="https://www.pref.hiroshima.lg.jp/uploaded/attachment/574989.pdf" TargetMode="External"/><Relationship Id="rId245" Type="http://schemas.openxmlformats.org/officeDocument/2006/relationships/hyperlink" Target="https://www.pref.hiroshima.lg.jp/uploaded/attachment/575051.pdf" TargetMode="External"/><Relationship Id="rId266" Type="http://schemas.openxmlformats.org/officeDocument/2006/relationships/hyperlink" Target="https://www.pref.hiroshima.lg.jp/uploaded/attachment/575072.pdf" TargetMode="External"/><Relationship Id="rId287" Type="http://schemas.openxmlformats.org/officeDocument/2006/relationships/hyperlink" Target="https://www.pref.hiroshima.lg.jp/uploaded/attachment/575108.pdf" TargetMode="External"/><Relationship Id="rId30" Type="http://schemas.openxmlformats.org/officeDocument/2006/relationships/hyperlink" Target="https://www.pref.hiroshima.lg.jp/uploaded/attachment/512039.pdf" TargetMode="External"/><Relationship Id="rId105" Type="http://schemas.openxmlformats.org/officeDocument/2006/relationships/hyperlink" Target="https://www.pref.hiroshima.lg.jp/uploaded/attachment/527413.pdf" TargetMode="External"/><Relationship Id="rId126" Type="http://schemas.openxmlformats.org/officeDocument/2006/relationships/hyperlink" Target="https://www.pref.hiroshima.lg.jp/uploaded/attachment/552347.pdf" TargetMode="External"/><Relationship Id="rId147" Type="http://schemas.openxmlformats.org/officeDocument/2006/relationships/hyperlink" Target="https://www.pref.hiroshima.lg.jp/uploaded/attachment/506236.pdf" TargetMode="External"/><Relationship Id="rId168" Type="http://schemas.openxmlformats.org/officeDocument/2006/relationships/hyperlink" Target="https://www.pref.hiroshima.lg.jp/uploaded/attachment/575140.pdf" TargetMode="External"/><Relationship Id="rId312" Type="http://schemas.openxmlformats.org/officeDocument/2006/relationships/hyperlink" Target="https://www.pref.hiroshima.lg.jp/uploaded/attachment/574995.pdf" TargetMode="External"/><Relationship Id="rId333" Type="http://schemas.openxmlformats.org/officeDocument/2006/relationships/hyperlink" Target="https://www.pref.hiroshima.lg.jp/uploaded/attachment/641317.pdf" TargetMode="External"/><Relationship Id="rId51" Type="http://schemas.openxmlformats.org/officeDocument/2006/relationships/hyperlink" Target="https://www.pref.hiroshima.lg.jp/uploaded/attachment/506193.pdf" TargetMode="External"/><Relationship Id="rId72" Type="http://schemas.openxmlformats.org/officeDocument/2006/relationships/hyperlink" Target="https://www.pref.hiroshima.lg.jp/uploaded/attachment/575132.pdf" TargetMode="External"/><Relationship Id="rId93" Type="http://schemas.openxmlformats.org/officeDocument/2006/relationships/hyperlink" Target="https://www.pref.hiroshima.lg.jp/uploaded/attachment/506259.pdf" TargetMode="External"/><Relationship Id="rId189" Type="http://schemas.openxmlformats.org/officeDocument/2006/relationships/hyperlink" Target="https://www.pref.hiroshima.lg.jp/uploaded/attachment/574956.pdf" TargetMode="External"/><Relationship Id="rId3" Type="http://schemas.openxmlformats.org/officeDocument/2006/relationships/hyperlink" Target="https://www.pref.hiroshima.lg.jp/uploaded/attachment/506184.pdf" TargetMode="External"/><Relationship Id="rId214" Type="http://schemas.openxmlformats.org/officeDocument/2006/relationships/hyperlink" Target="https://www.pref.hiroshima.lg.jp/uploaded/attachment/574979.pdf" TargetMode="External"/><Relationship Id="rId235" Type="http://schemas.openxmlformats.org/officeDocument/2006/relationships/hyperlink" Target="https://www.pref.hiroshima.lg.jp/uploaded/attachment/575008.pdf" TargetMode="External"/><Relationship Id="rId256" Type="http://schemas.openxmlformats.org/officeDocument/2006/relationships/hyperlink" Target="https://www.pref.hiroshima.lg.jp/uploaded/attachment/575062.pdf" TargetMode="External"/><Relationship Id="rId277" Type="http://schemas.openxmlformats.org/officeDocument/2006/relationships/hyperlink" Target="https://www.pref.hiroshima.lg.jp/uploaded/attachment/575083.pdf" TargetMode="External"/><Relationship Id="rId298" Type="http://schemas.openxmlformats.org/officeDocument/2006/relationships/hyperlink" Target="https://www.pref.hiroshima.lg.jp/uploaded/attachment/575119.pdf" TargetMode="External"/><Relationship Id="rId116" Type="http://schemas.openxmlformats.org/officeDocument/2006/relationships/hyperlink" Target="https://www.pref.hiroshima.lg.jp/uploaded/attachment/527450.pdf" TargetMode="External"/><Relationship Id="rId137" Type="http://schemas.openxmlformats.org/officeDocument/2006/relationships/hyperlink" Target="https://www.pref.hiroshima.lg.jp/uploaded/attachment/575137.pdf" TargetMode="External"/><Relationship Id="rId158" Type="http://schemas.openxmlformats.org/officeDocument/2006/relationships/hyperlink" Target="https://www.pref.hiroshima.lg.jp/uploaded/attachment/527451.pdf" TargetMode="External"/><Relationship Id="rId302" Type="http://schemas.openxmlformats.org/officeDocument/2006/relationships/hyperlink" Target="https://www.pref.hiroshima.lg.jp/uploaded/attachment/575123.pdf" TargetMode="External"/><Relationship Id="rId323" Type="http://schemas.openxmlformats.org/officeDocument/2006/relationships/hyperlink" Target="http://192.168.61.164/uploaded/attachment/620054.pdf" TargetMode="External"/><Relationship Id="rId344" Type="http://schemas.openxmlformats.org/officeDocument/2006/relationships/printerSettings" Target="../printerSettings/printerSettings4.bin"/><Relationship Id="rId20" Type="http://schemas.openxmlformats.org/officeDocument/2006/relationships/hyperlink" Target="https://www.pref.hiroshima.lg.jp/uploaded/attachment/506273.pdf" TargetMode="External"/><Relationship Id="rId41" Type="http://schemas.openxmlformats.org/officeDocument/2006/relationships/hyperlink" Target="https://www.pref.hiroshima.lg.jp/uploaded/attachment/506203.pdf" TargetMode="External"/><Relationship Id="rId62" Type="http://schemas.openxmlformats.org/officeDocument/2006/relationships/hyperlink" Target="https://www.pref.hiroshima.lg.jp/uploaded/attachment/506234.pdf" TargetMode="External"/><Relationship Id="rId83" Type="http://schemas.openxmlformats.org/officeDocument/2006/relationships/hyperlink" Target="https://www.pref.hiroshima.lg.jp/uploaded/attachment/506251.pdf" TargetMode="External"/><Relationship Id="rId179" Type="http://schemas.openxmlformats.org/officeDocument/2006/relationships/hyperlink" Target="https://www.pref.hiroshima.lg.jp/uploaded/attachment/574946.pdf" TargetMode="External"/><Relationship Id="rId190" Type="http://schemas.openxmlformats.org/officeDocument/2006/relationships/hyperlink" Target="https://www.pref.hiroshima.lg.jp/uploaded/attachment/574957.pdf" TargetMode="External"/><Relationship Id="rId204" Type="http://schemas.openxmlformats.org/officeDocument/2006/relationships/hyperlink" Target="https://www.pref.hiroshima.lg.jp/uploaded/attachment/574971.pdf" TargetMode="External"/><Relationship Id="rId225" Type="http://schemas.openxmlformats.org/officeDocument/2006/relationships/hyperlink" Target="https://www.pref.hiroshima.lg.jp/uploaded/attachment/608438.pdf" TargetMode="External"/><Relationship Id="rId246" Type="http://schemas.openxmlformats.org/officeDocument/2006/relationships/hyperlink" Target="https://www.pref.hiroshima.lg.jp/uploaded/attachment/575052.pdf" TargetMode="External"/><Relationship Id="rId267" Type="http://schemas.openxmlformats.org/officeDocument/2006/relationships/hyperlink" Target="https://www.pref.hiroshima.lg.jp/uploaded/attachment/575073.pdf" TargetMode="External"/><Relationship Id="rId288" Type="http://schemas.openxmlformats.org/officeDocument/2006/relationships/hyperlink" Target="https://www.pref.hiroshima.lg.jp/uploaded/attachment/575109.pdf" TargetMode="External"/><Relationship Id="rId106" Type="http://schemas.openxmlformats.org/officeDocument/2006/relationships/hyperlink" Target="https://www.pref.hiroshima.lg.jp/uploaded/attachment/527414.pdf" TargetMode="External"/><Relationship Id="rId127" Type="http://schemas.openxmlformats.org/officeDocument/2006/relationships/hyperlink" Target="https://www.pref.hiroshima.lg.jp/uploaded/attachment/552348.pdf" TargetMode="External"/><Relationship Id="rId313" Type="http://schemas.openxmlformats.org/officeDocument/2006/relationships/hyperlink" Target="https://www.pref.hiroshima.lg.jp/uploaded/attachment/574996.pdf" TargetMode="External"/><Relationship Id="rId10" Type="http://schemas.openxmlformats.org/officeDocument/2006/relationships/hyperlink" Target="https://www.pref.hiroshima.lg.jp/uploaded/attachment/506189.pdf" TargetMode="External"/><Relationship Id="rId31" Type="http://schemas.openxmlformats.org/officeDocument/2006/relationships/hyperlink" Target="https://www.pref.hiroshima.lg.jp/uploaded/attachment/506213.pdf" TargetMode="External"/><Relationship Id="rId52" Type="http://schemas.openxmlformats.org/officeDocument/2006/relationships/hyperlink" Target="http://192.168.61.164/uploaded/attachment/620073.pdf" TargetMode="External"/><Relationship Id="rId73" Type="http://schemas.openxmlformats.org/officeDocument/2006/relationships/hyperlink" Target="https://www.pref.hiroshima.lg.jp/uploaded/attachment/575133.pdf" TargetMode="External"/><Relationship Id="rId94" Type="http://schemas.openxmlformats.org/officeDocument/2006/relationships/hyperlink" Target="https://www.pref.hiroshima.lg.jp/uploaded/attachment/506260.pdf" TargetMode="External"/><Relationship Id="rId148" Type="http://schemas.openxmlformats.org/officeDocument/2006/relationships/hyperlink" Target="https://www.pref.hiroshima.lg.jp/uploaded/attachment/506237.pdf" TargetMode="External"/><Relationship Id="rId169" Type="http://schemas.openxmlformats.org/officeDocument/2006/relationships/hyperlink" Target="https://www.pref.hiroshima.lg.jp/uploaded/attachment/575141.pdf" TargetMode="External"/><Relationship Id="rId334" Type="http://schemas.openxmlformats.org/officeDocument/2006/relationships/hyperlink" Target="https://www.pref.hiroshima.lg.jp/uploaded/attachment/641318.pdf" TargetMode="External"/><Relationship Id="rId4" Type="http://schemas.openxmlformats.org/officeDocument/2006/relationships/hyperlink" Target="https://www.pref.hiroshima.lg.jp/uploaded/attachment/506267.pdf" TargetMode="External"/><Relationship Id="rId180" Type="http://schemas.openxmlformats.org/officeDocument/2006/relationships/hyperlink" Target="https://www.pref.hiroshima.lg.jp/uploaded/attachment/608437.pdf" TargetMode="External"/><Relationship Id="rId215" Type="http://schemas.openxmlformats.org/officeDocument/2006/relationships/hyperlink" Target="https://www.pref.hiroshima.lg.jp/uploaded/attachment/574980.pdf" TargetMode="External"/><Relationship Id="rId236" Type="http://schemas.openxmlformats.org/officeDocument/2006/relationships/hyperlink" Target="https://www.pref.hiroshima.lg.jp/uploaded/attachment/575009.pdf" TargetMode="External"/><Relationship Id="rId257" Type="http://schemas.openxmlformats.org/officeDocument/2006/relationships/hyperlink" Target="https://www.pref.hiroshima.lg.jp/uploaded/attachment/575063.pdf" TargetMode="External"/><Relationship Id="rId278" Type="http://schemas.openxmlformats.org/officeDocument/2006/relationships/hyperlink" Target="https://www.pref.hiroshima.lg.jp/uploaded/attachment/575084.pdf" TargetMode="External"/><Relationship Id="rId303" Type="http://schemas.openxmlformats.org/officeDocument/2006/relationships/hyperlink" Target="https://www.pref.hiroshima.lg.jp/uploaded/attachment/575124.pdf" TargetMode="External"/><Relationship Id="rId42" Type="http://schemas.openxmlformats.org/officeDocument/2006/relationships/hyperlink" Target="https://www.pref.hiroshima.lg.jp/uploaded/attachment/506202.pdf" TargetMode="External"/><Relationship Id="rId84" Type="http://schemas.openxmlformats.org/officeDocument/2006/relationships/hyperlink" Target="https://www.pref.hiroshima.lg.jp/uploaded/attachment/506252.pdf" TargetMode="External"/><Relationship Id="rId138" Type="http://schemas.openxmlformats.org/officeDocument/2006/relationships/hyperlink" Target="https://www.pref.hiroshima.lg.jp/uploaded/attachment/575138.pdf" TargetMode="External"/><Relationship Id="rId191" Type="http://schemas.openxmlformats.org/officeDocument/2006/relationships/hyperlink" Target="https://www.pref.hiroshima.lg.jp/uploaded/attachment/574958.pdf" TargetMode="External"/><Relationship Id="rId205" Type="http://schemas.openxmlformats.org/officeDocument/2006/relationships/hyperlink" Target="https://www.pref.hiroshima.lg.jp/uploaded/attachment/574972.pdf" TargetMode="External"/><Relationship Id="rId247" Type="http://schemas.openxmlformats.org/officeDocument/2006/relationships/hyperlink" Target="https://www.pref.hiroshima.lg.jp/uploaded/attachment/575053.pdf" TargetMode="External"/><Relationship Id="rId107" Type="http://schemas.openxmlformats.org/officeDocument/2006/relationships/hyperlink" Target="https://www.pref.hiroshima.lg.jp/uploaded/attachment/527415.pdf" TargetMode="External"/><Relationship Id="rId289" Type="http://schemas.openxmlformats.org/officeDocument/2006/relationships/hyperlink" Target="https://www.pref.hiroshima.lg.jp/uploaded/attachment/575110.pdf" TargetMode="External"/><Relationship Id="rId11" Type="http://schemas.openxmlformats.org/officeDocument/2006/relationships/hyperlink" Target="https://www.pref.hiroshima.lg.jp/uploaded/attachment/506190.pdf" TargetMode="External"/><Relationship Id="rId53" Type="http://schemas.openxmlformats.org/officeDocument/2006/relationships/hyperlink" Target="https://www.pref.hiroshima.lg.jp/uploaded/attachment/588960.pdf" TargetMode="External"/><Relationship Id="rId149" Type="http://schemas.openxmlformats.org/officeDocument/2006/relationships/hyperlink" Target="https://www.pref.hiroshima.lg.jp/uploaded/attachment/506238.pdf" TargetMode="External"/><Relationship Id="rId314" Type="http://schemas.openxmlformats.org/officeDocument/2006/relationships/hyperlink" Target="https://www.pref.hiroshima.lg.jp/uploaded/attachment/574997.pdf" TargetMode="External"/><Relationship Id="rId95" Type="http://schemas.openxmlformats.org/officeDocument/2006/relationships/hyperlink" Target="https://www.pref.hiroshima.lg.jp/uploaded/attachment/506261.pdf" TargetMode="External"/><Relationship Id="rId160" Type="http://schemas.openxmlformats.org/officeDocument/2006/relationships/hyperlink" Target="https://www.pref.hiroshima.lg.jp/uploaded/attachment/552364.pdf" TargetMode="External"/><Relationship Id="rId216" Type="http://schemas.openxmlformats.org/officeDocument/2006/relationships/hyperlink" Target="https://www.pref.hiroshima.lg.jp/uploaded/attachment/528034.pdf" TargetMode="External"/><Relationship Id="rId258" Type="http://schemas.openxmlformats.org/officeDocument/2006/relationships/hyperlink" Target="https://www.pref.hiroshima.lg.jp/uploaded/attachment/575064.pdf" TargetMode="External"/><Relationship Id="rId22" Type="http://schemas.openxmlformats.org/officeDocument/2006/relationships/hyperlink" Target="https://www.pref.hiroshima.lg.jp/uploaded/attachment/506221.pdf" TargetMode="External"/><Relationship Id="rId64" Type="http://schemas.openxmlformats.org/officeDocument/2006/relationships/hyperlink" Target="https://www.pref.hiroshima.lg.jp/uploaded/attachment/552336.pdf" TargetMode="External"/><Relationship Id="rId118" Type="http://schemas.openxmlformats.org/officeDocument/2006/relationships/hyperlink" Target="https://www.pref.hiroshima.lg.jp/uploaded/attachment/527428.pdf" TargetMode="External"/><Relationship Id="rId325" Type="http://schemas.openxmlformats.org/officeDocument/2006/relationships/hyperlink" Target="http://192.168.61.164/uploaded/attachment/575140.pdf" TargetMode="External"/><Relationship Id="rId171" Type="http://schemas.openxmlformats.org/officeDocument/2006/relationships/hyperlink" Target="http://192.168.61.164/uploaded/attachment/620075.pdf" TargetMode="External"/><Relationship Id="rId227" Type="http://schemas.openxmlformats.org/officeDocument/2006/relationships/hyperlink" Target="https://www.pref.hiroshima.lg.jp/uploaded/attachment/574992.pdf" TargetMode="External"/><Relationship Id="rId269" Type="http://schemas.openxmlformats.org/officeDocument/2006/relationships/hyperlink" Target="https://www.pref.hiroshima.lg.jp/uploaded/attachment/575075.pdf" TargetMode="External"/><Relationship Id="rId33" Type="http://schemas.openxmlformats.org/officeDocument/2006/relationships/hyperlink" Target="https://www.pref.hiroshima.lg.jp/uploaded/attachment/506211.pdf" TargetMode="External"/><Relationship Id="rId129" Type="http://schemas.openxmlformats.org/officeDocument/2006/relationships/hyperlink" Target="https://www.pref.hiroshima.lg.jp/uploaded/attachment/552350.pdf" TargetMode="External"/><Relationship Id="rId280" Type="http://schemas.openxmlformats.org/officeDocument/2006/relationships/hyperlink" Target="https://www.pref.hiroshima.lg.jp/uploaded/attachment/575086.pdf" TargetMode="External"/><Relationship Id="rId336" Type="http://schemas.openxmlformats.org/officeDocument/2006/relationships/hyperlink" Target="https://www.pref.hiroshima.lg.jp/uploaded/attachment/641320.pdf" TargetMode="External"/><Relationship Id="rId75" Type="http://schemas.openxmlformats.org/officeDocument/2006/relationships/hyperlink" Target="http://192.168.61.164/uploaded/attachment/620074.pdf" TargetMode="External"/><Relationship Id="rId140" Type="http://schemas.openxmlformats.org/officeDocument/2006/relationships/hyperlink" Target="https://www.pref.hiroshima.lg.jp/uploaded/attachment/594705.pdf" TargetMode="External"/><Relationship Id="rId182" Type="http://schemas.openxmlformats.org/officeDocument/2006/relationships/hyperlink" Target="https://www.pref.hiroshima.lg.jp/uploaded/attachment/574949.pdf" TargetMode="External"/><Relationship Id="rId6" Type="http://schemas.openxmlformats.org/officeDocument/2006/relationships/hyperlink" Target="https://www.pref.hiroshima.lg.jp/uploaded/attachment/506268.pdf" TargetMode="External"/><Relationship Id="rId238" Type="http://schemas.openxmlformats.org/officeDocument/2006/relationships/hyperlink" Target="https://www.pref.hiroshima.lg.jp/uploaded/attachment/575011.pdf" TargetMode="External"/><Relationship Id="rId291" Type="http://schemas.openxmlformats.org/officeDocument/2006/relationships/hyperlink" Target="https://www.pref.hiroshima.lg.jp/uploaded/attachment/575112.pdf" TargetMode="External"/><Relationship Id="rId305" Type="http://schemas.openxmlformats.org/officeDocument/2006/relationships/hyperlink" Target="https://www.pref.hiroshima.lg.jp/uploaded/attachment/575126.pdf" TargetMode="External"/><Relationship Id="rId44" Type="http://schemas.openxmlformats.org/officeDocument/2006/relationships/hyperlink" Target="https://www.pref.hiroshima.lg.jp/uploaded/attachment/506200.pdf" TargetMode="External"/><Relationship Id="rId86" Type="http://schemas.openxmlformats.org/officeDocument/2006/relationships/hyperlink" Target="https://www.pref.hiroshima.lg.jp/uploaded/attachment/506331.pdf" TargetMode="External"/><Relationship Id="rId151" Type="http://schemas.openxmlformats.org/officeDocument/2006/relationships/hyperlink" Target="https://www.pref.hiroshima.lg.jp/uploaded/attachment/506240.pdf" TargetMode="External"/><Relationship Id="rId193" Type="http://schemas.openxmlformats.org/officeDocument/2006/relationships/hyperlink" Target="https://www.pref.hiroshima.lg.jp/uploaded/attachment/574960.pdf" TargetMode="External"/><Relationship Id="rId207" Type="http://schemas.openxmlformats.org/officeDocument/2006/relationships/hyperlink" Target="https://www.pref.hiroshima.lg.jp/uploaded/attachment/574973.pdf" TargetMode="External"/><Relationship Id="rId249" Type="http://schemas.openxmlformats.org/officeDocument/2006/relationships/hyperlink" Target="https://www.pref.hiroshima.lg.jp/uploaded/attachment/575055.pdf" TargetMode="External"/><Relationship Id="rId13" Type="http://schemas.openxmlformats.org/officeDocument/2006/relationships/hyperlink" Target="https://www.pref.hiroshima.lg.jp/uploaded/attachment/552328.pdf" TargetMode="External"/><Relationship Id="rId109" Type="http://schemas.openxmlformats.org/officeDocument/2006/relationships/hyperlink" Target="https://www.pref.hiroshima.lg.jp/uploaded/attachment/527417.pdf" TargetMode="External"/><Relationship Id="rId260" Type="http://schemas.openxmlformats.org/officeDocument/2006/relationships/hyperlink" Target="https://www.pref.hiroshima.lg.jp/uploaded/attachment/575066.pdf" TargetMode="External"/><Relationship Id="rId316" Type="http://schemas.openxmlformats.org/officeDocument/2006/relationships/hyperlink" Target="https://www.pref.hiroshima.lg.jp/uploaded/attachment/574999.pdf" TargetMode="External"/><Relationship Id="rId55" Type="http://schemas.openxmlformats.org/officeDocument/2006/relationships/hyperlink" Target="https://www.pref.hiroshima.lg.jp/uploaded/attachment/506227.pdf" TargetMode="External"/><Relationship Id="rId97" Type="http://schemas.openxmlformats.org/officeDocument/2006/relationships/hyperlink" Target="https://www.pref.hiroshima.lg.jp/uploaded/attachment/506263.pdf" TargetMode="External"/><Relationship Id="rId120" Type="http://schemas.openxmlformats.org/officeDocument/2006/relationships/hyperlink" Target="https://www.pref.hiroshima.lg.jp/uploaded/attachment/527430.pdf" TargetMode="External"/><Relationship Id="rId162" Type="http://schemas.openxmlformats.org/officeDocument/2006/relationships/hyperlink" Target="https://www.pref.hiroshima.lg.jp/uploaded/attachment/552366.pdf" TargetMode="External"/><Relationship Id="rId218" Type="http://schemas.openxmlformats.org/officeDocument/2006/relationships/hyperlink" Target="https://www.pref.hiroshima.lg.jp/uploaded/attachment/574982.pdf" TargetMode="External"/><Relationship Id="rId271" Type="http://schemas.openxmlformats.org/officeDocument/2006/relationships/hyperlink" Target="https://www.pref.hiroshima.lg.jp/uploaded/attachment/575077.pdf" TargetMode="External"/><Relationship Id="rId24" Type="http://schemas.openxmlformats.org/officeDocument/2006/relationships/hyperlink" Target="https://www.pref.hiroshima.lg.jp/uploaded/attachment/506274.pdf" TargetMode="External"/><Relationship Id="rId66" Type="http://schemas.openxmlformats.org/officeDocument/2006/relationships/hyperlink" Target="https://www.pref.hiroshima.lg.jp/uploaded/attachment/552338.pdf" TargetMode="External"/><Relationship Id="rId131" Type="http://schemas.openxmlformats.org/officeDocument/2006/relationships/hyperlink" Target="https://www.pref.hiroshima.lg.jp/uploaded/attachment/552352.pdf" TargetMode="External"/><Relationship Id="rId327" Type="http://schemas.openxmlformats.org/officeDocument/2006/relationships/hyperlink" Target="http://192.168.61.164/uploaded/attachment/620058.pdf" TargetMode="External"/><Relationship Id="rId173" Type="http://schemas.openxmlformats.org/officeDocument/2006/relationships/hyperlink" Target="https://www.pref.hiroshima.lg.jp/uploaded/attachment/574917.pdf" TargetMode="External"/><Relationship Id="rId229" Type="http://schemas.openxmlformats.org/officeDocument/2006/relationships/hyperlink" Target="https://www.pref.hiroshima.lg.jp/uploaded/attachment/574994.pdf"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DK104"/>
  <sheetViews>
    <sheetView workbookViewId="0"/>
  </sheetViews>
  <sheetFormatPr defaultColWidth="9" defaultRowHeight="14.25"/>
  <cols>
    <col min="1" max="2" width="9" style="1"/>
    <col min="3" max="3" width="12" style="1" customWidth="1"/>
    <col min="4" max="4" width="20.125" style="1" customWidth="1"/>
    <col min="5" max="5" width="24.625" style="1" customWidth="1"/>
    <col min="6" max="7" width="9.25" style="1" customWidth="1"/>
    <col min="8" max="8" width="12" style="1" bestFit="1" customWidth="1"/>
    <col min="9" max="22" width="2.75" style="1" bestFit="1" customWidth="1"/>
    <col min="23" max="23" width="4" style="1" bestFit="1" customWidth="1"/>
    <col min="24" max="31" width="2.75" style="1" bestFit="1" customWidth="1"/>
    <col min="32" max="35" width="9.25" style="1" customWidth="1"/>
    <col min="36" max="44" width="2.75" style="1" bestFit="1" customWidth="1"/>
    <col min="45" max="47" width="4" style="1" bestFit="1" customWidth="1"/>
    <col min="48" max="48" width="72.25" style="1" bestFit="1" customWidth="1"/>
    <col min="49" max="49" width="3.125" style="1" bestFit="1" customWidth="1"/>
    <col min="50" max="57" width="3.125" style="1" customWidth="1"/>
    <col min="58" max="58" width="3.125" style="1" bestFit="1" customWidth="1"/>
    <col min="59" max="59" width="9.25" style="1" bestFit="1" customWidth="1"/>
    <col min="60" max="61" width="9" style="1"/>
    <col min="62" max="76" width="9.25" style="1" bestFit="1" customWidth="1"/>
    <col min="77" max="77" width="22.75" style="1" customWidth="1"/>
    <col min="78" max="78" width="9.25" style="1" customWidth="1"/>
    <col min="79" max="83" width="9.25" style="1" bestFit="1" customWidth="1"/>
    <col min="84" max="88" width="9" style="1"/>
    <col min="89" max="89" width="9.25" style="1" bestFit="1" customWidth="1"/>
    <col min="90" max="91" width="9.25" style="1" customWidth="1"/>
    <col min="92" max="96" width="9" style="1"/>
    <col min="97" max="97" width="9.25" style="1" bestFit="1" customWidth="1"/>
    <col min="98" max="98" width="9" style="1"/>
    <col min="99" max="99" width="9.25" style="1" bestFit="1" customWidth="1"/>
    <col min="100" max="105" width="9" style="1"/>
    <col min="106" max="107" width="9.25" style="1" bestFit="1" customWidth="1"/>
    <col min="108" max="108" width="29.25" style="1" customWidth="1"/>
    <col min="109" max="109" width="9.25" style="1" bestFit="1" customWidth="1"/>
    <col min="110" max="16384" width="9" style="1"/>
  </cols>
  <sheetData>
    <row r="8" spans="1:115" ht="14.25" customHeight="1">
      <c r="A8" s="384" t="s">
        <v>31</v>
      </c>
      <c r="B8" s="384"/>
      <c r="C8" s="384" t="s">
        <v>0</v>
      </c>
      <c r="D8" s="384" t="s">
        <v>1</v>
      </c>
      <c r="E8" s="384" t="s">
        <v>2</v>
      </c>
      <c r="F8" s="385" t="s">
        <v>3</v>
      </c>
      <c r="G8" s="385" t="s">
        <v>4</v>
      </c>
      <c r="H8" s="384" t="s">
        <v>5</v>
      </c>
      <c r="I8" s="384" t="s">
        <v>6</v>
      </c>
      <c r="J8" s="384"/>
      <c r="K8" s="384"/>
      <c r="L8" s="384"/>
      <c r="M8" s="384"/>
      <c r="N8" s="384" t="s">
        <v>7</v>
      </c>
      <c r="O8" s="384"/>
      <c r="P8" s="384"/>
      <c r="Q8" s="384"/>
      <c r="R8" s="384"/>
      <c r="S8" s="384"/>
      <c r="T8" s="384"/>
      <c r="U8" s="384"/>
      <c r="V8" s="384"/>
      <c r="W8" s="384"/>
      <c r="X8" s="384" t="s">
        <v>35</v>
      </c>
      <c r="Y8" s="384"/>
      <c r="Z8" s="384"/>
      <c r="AA8" s="384"/>
      <c r="AB8" s="384"/>
      <c r="AC8" s="384"/>
      <c r="AD8" s="384"/>
      <c r="AE8" s="384"/>
      <c r="AF8" s="384" t="s">
        <v>8</v>
      </c>
      <c r="AG8" s="384"/>
      <c r="AH8" s="384"/>
      <c r="AI8" s="384"/>
      <c r="AJ8" s="384" t="s">
        <v>9</v>
      </c>
      <c r="AK8" s="384"/>
      <c r="AL8" s="384"/>
      <c r="AM8" s="384"/>
      <c r="AN8" s="384"/>
      <c r="AO8" s="384"/>
      <c r="AP8" s="384"/>
      <c r="AQ8" s="384"/>
      <c r="AR8" s="384"/>
      <c r="AS8" s="384"/>
      <c r="AT8" s="384"/>
      <c r="AU8" s="384"/>
      <c r="AV8" s="384" t="s">
        <v>10</v>
      </c>
      <c r="AW8" s="384"/>
      <c r="AX8" s="384"/>
      <c r="AY8" s="384"/>
      <c r="AZ8" s="384"/>
      <c r="BA8" s="384"/>
      <c r="BB8" s="384"/>
      <c r="BC8" s="384"/>
      <c r="BD8" s="384"/>
      <c r="BE8" s="384"/>
      <c r="BF8" s="384"/>
      <c r="BG8" s="388" t="s">
        <v>11</v>
      </c>
      <c r="BH8" s="388" t="s">
        <v>12</v>
      </c>
      <c r="BI8" s="388" t="s">
        <v>13</v>
      </c>
      <c r="BJ8" s="388" t="s">
        <v>14</v>
      </c>
      <c r="BK8" s="391" t="s">
        <v>15</v>
      </c>
      <c r="BL8" s="392"/>
      <c r="BM8" s="392"/>
      <c r="BN8" s="392"/>
      <c r="BO8" s="392"/>
      <c r="BP8" s="392"/>
      <c r="BQ8" s="393"/>
      <c r="BR8" s="391" t="s">
        <v>16</v>
      </c>
      <c r="BS8" s="392"/>
      <c r="BT8" s="392"/>
      <c r="BU8" s="392"/>
      <c r="BV8" s="392"/>
      <c r="BW8" s="392"/>
      <c r="BX8" s="393"/>
      <c r="BY8" s="385" t="s">
        <v>75</v>
      </c>
      <c r="BZ8" s="384" t="s">
        <v>17</v>
      </c>
      <c r="CA8" s="384"/>
      <c r="CB8" s="384" t="s">
        <v>85</v>
      </c>
      <c r="CC8" s="384"/>
      <c r="CD8" s="390" t="s">
        <v>86</v>
      </c>
      <c r="CE8" s="390"/>
      <c r="CF8" s="391" t="s">
        <v>76</v>
      </c>
      <c r="CG8" s="392"/>
      <c r="CH8" s="392"/>
      <c r="CI8" s="392"/>
      <c r="CJ8" s="392"/>
      <c r="CK8" s="392"/>
      <c r="CL8" s="392"/>
      <c r="CM8" s="393"/>
      <c r="CN8" s="394" t="s">
        <v>36</v>
      </c>
      <c r="CO8" s="395"/>
      <c r="CP8" s="395"/>
      <c r="CQ8" s="396"/>
      <c r="CR8" s="385" t="s">
        <v>37</v>
      </c>
      <c r="CS8" s="385" t="s">
        <v>38</v>
      </c>
      <c r="CT8" s="385" t="s">
        <v>39</v>
      </c>
      <c r="CU8" s="385" t="s">
        <v>40</v>
      </c>
      <c r="CV8" s="384" t="s">
        <v>41</v>
      </c>
      <c r="CW8" s="384"/>
      <c r="CX8" s="384"/>
      <c r="CY8" s="384"/>
      <c r="CZ8" s="384"/>
      <c r="DA8" s="384"/>
      <c r="DB8" s="387" t="s">
        <v>84</v>
      </c>
      <c r="DC8" s="398" t="s">
        <v>83</v>
      </c>
      <c r="DD8" s="398" t="s">
        <v>82</v>
      </c>
      <c r="DE8" s="384" t="s">
        <v>80</v>
      </c>
      <c r="DF8" s="384"/>
      <c r="DG8" s="384"/>
      <c r="DH8" s="384"/>
      <c r="DI8" s="384"/>
      <c r="DJ8" s="384"/>
      <c r="DK8" s="397" t="s">
        <v>81</v>
      </c>
    </row>
    <row r="9" spans="1:115">
      <c r="A9" s="3" t="s">
        <v>32</v>
      </c>
      <c r="B9" s="3" t="s">
        <v>33</v>
      </c>
      <c r="C9" s="384"/>
      <c r="D9" s="384"/>
      <c r="E9" s="384"/>
      <c r="F9" s="386"/>
      <c r="G9" s="386"/>
      <c r="H9" s="384"/>
      <c r="I9" s="4">
        <v>1</v>
      </c>
      <c r="J9" s="4">
        <v>2</v>
      </c>
      <c r="K9" s="4">
        <v>3</v>
      </c>
      <c r="L9" s="4">
        <v>4</v>
      </c>
      <c r="M9" s="4">
        <v>5</v>
      </c>
      <c r="N9" s="4">
        <v>1</v>
      </c>
      <c r="O9" s="4">
        <v>2</v>
      </c>
      <c r="P9" s="4">
        <v>3</v>
      </c>
      <c r="Q9" s="4">
        <v>4</v>
      </c>
      <c r="R9" s="4">
        <v>5</v>
      </c>
      <c r="S9" s="4">
        <v>6</v>
      </c>
      <c r="T9" s="4">
        <v>7</v>
      </c>
      <c r="U9" s="4">
        <v>8</v>
      </c>
      <c r="V9" s="4">
        <v>9</v>
      </c>
      <c r="W9" s="4">
        <v>10</v>
      </c>
      <c r="X9" s="4">
        <v>1</v>
      </c>
      <c r="Y9" s="4">
        <v>2</v>
      </c>
      <c r="Z9" s="4">
        <v>3</v>
      </c>
      <c r="AA9" s="4">
        <v>4</v>
      </c>
      <c r="AB9" s="4">
        <v>5</v>
      </c>
      <c r="AC9" s="4">
        <v>6</v>
      </c>
      <c r="AD9" s="4">
        <v>7</v>
      </c>
      <c r="AE9" s="4">
        <v>8</v>
      </c>
      <c r="AF9" s="5" t="s">
        <v>18</v>
      </c>
      <c r="AG9" s="5" t="s">
        <v>19</v>
      </c>
      <c r="AH9" s="5" t="s">
        <v>20</v>
      </c>
      <c r="AI9" s="5" t="s">
        <v>21</v>
      </c>
      <c r="AJ9" s="4">
        <v>1</v>
      </c>
      <c r="AK9" s="4">
        <v>2</v>
      </c>
      <c r="AL9" s="4">
        <v>3</v>
      </c>
      <c r="AM9" s="4">
        <v>4</v>
      </c>
      <c r="AN9" s="4">
        <v>5</v>
      </c>
      <c r="AO9" s="4">
        <v>6</v>
      </c>
      <c r="AP9" s="4">
        <v>7</v>
      </c>
      <c r="AQ9" s="4">
        <v>8</v>
      </c>
      <c r="AR9" s="4">
        <v>9</v>
      </c>
      <c r="AS9" s="4">
        <v>10</v>
      </c>
      <c r="AT9" s="4">
        <v>11</v>
      </c>
      <c r="AU9" s="4">
        <v>12</v>
      </c>
      <c r="AV9" s="4" t="s">
        <v>22</v>
      </c>
      <c r="AW9" s="4">
        <v>1</v>
      </c>
      <c r="AX9" s="4" t="s">
        <v>88</v>
      </c>
      <c r="AY9" s="4">
        <v>2</v>
      </c>
      <c r="AZ9" s="4" t="s">
        <v>89</v>
      </c>
      <c r="BA9" s="4">
        <v>3</v>
      </c>
      <c r="BB9" s="4">
        <v>4</v>
      </c>
      <c r="BC9" s="4">
        <v>5</v>
      </c>
      <c r="BD9" s="4">
        <v>6</v>
      </c>
      <c r="BE9" s="4">
        <v>7</v>
      </c>
      <c r="BF9" s="4">
        <v>8</v>
      </c>
      <c r="BG9" s="389"/>
      <c r="BH9" s="389"/>
      <c r="BI9" s="389"/>
      <c r="BJ9" s="389"/>
      <c r="BK9" s="3" t="s">
        <v>42</v>
      </c>
      <c r="BL9" s="3" t="s">
        <v>43</v>
      </c>
      <c r="BM9" s="3" t="s">
        <v>44</v>
      </c>
      <c r="BN9" s="3" t="s">
        <v>45</v>
      </c>
      <c r="BO9" s="3" t="s">
        <v>46</v>
      </c>
      <c r="BP9" s="3" t="s">
        <v>47</v>
      </c>
      <c r="BQ9" s="3" t="s">
        <v>48</v>
      </c>
      <c r="BR9" s="3" t="s">
        <v>42</v>
      </c>
      <c r="BS9" s="3" t="s">
        <v>43</v>
      </c>
      <c r="BT9" s="3" t="s">
        <v>44</v>
      </c>
      <c r="BU9" s="3" t="s">
        <v>45</v>
      </c>
      <c r="BV9" s="3" t="s">
        <v>46</v>
      </c>
      <c r="BW9" s="3" t="s">
        <v>47</v>
      </c>
      <c r="BX9" s="3" t="s">
        <v>48</v>
      </c>
      <c r="BY9" s="386"/>
      <c r="BZ9" s="9" t="s">
        <v>125</v>
      </c>
      <c r="CA9" s="4" t="s">
        <v>126</v>
      </c>
      <c r="CB9" s="4" t="s">
        <v>23</v>
      </c>
      <c r="CC9" s="4" t="s">
        <v>50</v>
      </c>
      <c r="CD9" s="4" t="s">
        <v>23</v>
      </c>
      <c r="CE9" s="4" t="s">
        <v>87</v>
      </c>
      <c r="CF9" s="4" t="s">
        <v>51</v>
      </c>
      <c r="CG9" s="4" t="s">
        <v>52</v>
      </c>
      <c r="CH9" s="4" t="s">
        <v>53</v>
      </c>
      <c r="CI9" s="4" t="s">
        <v>54</v>
      </c>
      <c r="CJ9" s="4" t="s">
        <v>55</v>
      </c>
      <c r="CK9" s="4" t="s">
        <v>49</v>
      </c>
      <c r="CL9" s="4" t="s">
        <v>56</v>
      </c>
      <c r="CM9" s="4" t="s">
        <v>57</v>
      </c>
      <c r="CN9" s="3" t="s">
        <v>58</v>
      </c>
      <c r="CO9" s="3" t="s">
        <v>59</v>
      </c>
      <c r="CP9" s="3" t="s">
        <v>60</v>
      </c>
      <c r="CQ9" s="3" t="s">
        <v>61</v>
      </c>
      <c r="CR9" s="386"/>
      <c r="CS9" s="386"/>
      <c r="CT9" s="386"/>
      <c r="CU9" s="386"/>
      <c r="CV9" s="6" t="s">
        <v>24</v>
      </c>
      <c r="CW9" s="6" t="s">
        <v>25</v>
      </c>
      <c r="CX9" s="6" t="s">
        <v>26</v>
      </c>
      <c r="CY9" s="6" t="s">
        <v>62</v>
      </c>
      <c r="CZ9" s="6" t="s">
        <v>63</v>
      </c>
      <c r="DA9" s="6" t="s">
        <v>64</v>
      </c>
      <c r="DB9" s="387"/>
      <c r="DC9" s="398"/>
      <c r="DD9" s="398"/>
      <c r="DE9" s="6" t="s">
        <v>27</v>
      </c>
      <c r="DF9" s="6" t="s">
        <v>28</v>
      </c>
      <c r="DG9" s="6" t="s">
        <v>29</v>
      </c>
      <c r="DH9" s="6" t="s">
        <v>30</v>
      </c>
      <c r="DI9" s="6" t="s">
        <v>65</v>
      </c>
      <c r="DJ9" s="6" t="s">
        <v>66</v>
      </c>
      <c r="DK9" s="397"/>
    </row>
    <row r="10" spans="1:115" ht="27" hidden="1" customHeight="1">
      <c r="A10" s="7" t="s">
        <v>90</v>
      </c>
      <c r="B10" s="7" t="s">
        <v>91</v>
      </c>
      <c r="C10" s="7">
        <v>0</v>
      </c>
      <c r="D10" s="7" t="s">
        <v>92</v>
      </c>
      <c r="E10" s="7" t="s">
        <v>93</v>
      </c>
      <c r="F10" s="7">
        <v>0</v>
      </c>
      <c r="G10" s="7">
        <v>0</v>
      </c>
      <c r="H10" s="10">
        <v>39539</v>
      </c>
      <c r="I10" s="7" t="s">
        <v>69</v>
      </c>
      <c r="J10" s="8" t="s">
        <v>68</v>
      </c>
      <c r="K10" s="7" t="s">
        <v>68</v>
      </c>
      <c r="L10" s="8" t="s">
        <v>68</v>
      </c>
      <c r="M10" s="7" t="s">
        <v>68</v>
      </c>
      <c r="N10" s="7" t="s">
        <v>69</v>
      </c>
      <c r="O10" s="7" t="s">
        <v>68</v>
      </c>
      <c r="P10" s="7" t="s">
        <v>68</v>
      </c>
      <c r="Q10" s="7" t="s">
        <v>68</v>
      </c>
      <c r="R10" s="7" t="s">
        <v>68</v>
      </c>
      <c r="S10" s="7" t="s">
        <v>68</v>
      </c>
      <c r="T10" s="7" t="s">
        <v>68</v>
      </c>
      <c r="U10" s="7" t="s">
        <v>68</v>
      </c>
      <c r="V10" s="7" t="s">
        <v>68</v>
      </c>
      <c r="W10" s="7" t="s">
        <v>68</v>
      </c>
      <c r="X10" s="7" t="s">
        <v>69</v>
      </c>
      <c r="Y10" s="7" t="s">
        <v>68</v>
      </c>
      <c r="Z10" s="7" t="s">
        <v>68</v>
      </c>
      <c r="AA10" s="7" t="s">
        <v>69</v>
      </c>
      <c r="AB10" s="7" t="s">
        <v>68</v>
      </c>
      <c r="AC10" s="7" t="s">
        <v>68</v>
      </c>
      <c r="AD10" s="7" t="s">
        <v>68</v>
      </c>
      <c r="AE10" s="7" t="s">
        <v>68</v>
      </c>
      <c r="AF10" s="7" t="s">
        <v>94</v>
      </c>
      <c r="AG10" s="7">
        <v>39713</v>
      </c>
      <c r="AH10" s="7" t="s">
        <v>245</v>
      </c>
      <c r="AI10" s="7" t="s">
        <v>95</v>
      </c>
      <c r="AJ10" s="7" t="s">
        <v>68</v>
      </c>
      <c r="AK10" s="7" t="s">
        <v>68</v>
      </c>
      <c r="AL10" s="7" t="s">
        <v>69</v>
      </c>
      <c r="AM10" s="7" t="s">
        <v>68</v>
      </c>
      <c r="AN10" s="7" t="s">
        <v>68</v>
      </c>
      <c r="AO10" s="7" t="s">
        <v>69</v>
      </c>
      <c r="AP10" s="7" t="s">
        <v>68</v>
      </c>
      <c r="AQ10" s="7" t="s">
        <v>68</v>
      </c>
      <c r="AR10" s="7" t="s">
        <v>68</v>
      </c>
      <c r="AS10" s="7" t="s">
        <v>68</v>
      </c>
      <c r="AT10" s="7" t="s">
        <v>68</v>
      </c>
      <c r="AU10" s="7" t="s">
        <v>68</v>
      </c>
      <c r="AV10" s="7" t="s">
        <v>96</v>
      </c>
      <c r="AW10" s="7">
        <v>1</v>
      </c>
      <c r="AX10" s="7">
        <v>0.182</v>
      </c>
      <c r="AY10" s="7">
        <v>1</v>
      </c>
      <c r="AZ10" s="7">
        <v>0.185</v>
      </c>
      <c r="BA10" s="7">
        <v>2</v>
      </c>
      <c r="BB10" s="7">
        <v>1</v>
      </c>
      <c r="BC10" s="7">
        <v>1</v>
      </c>
      <c r="BD10" s="7">
        <v>2</v>
      </c>
      <c r="BE10" s="7" t="s">
        <v>97</v>
      </c>
      <c r="BF10" s="7" t="s">
        <v>97</v>
      </c>
      <c r="BG10" s="7" t="s">
        <v>211</v>
      </c>
      <c r="BH10" s="7" t="s">
        <v>98</v>
      </c>
      <c r="BI10" s="7" t="s">
        <v>97</v>
      </c>
      <c r="BJ10" s="7" t="s">
        <v>97</v>
      </c>
      <c r="BK10" s="7" t="s">
        <v>99</v>
      </c>
      <c r="BL10" s="7" t="s">
        <v>100</v>
      </c>
      <c r="BM10" s="7" t="s">
        <v>101</v>
      </c>
      <c r="BN10" s="7" t="s">
        <v>102</v>
      </c>
      <c r="BO10" s="7" t="s">
        <v>103</v>
      </c>
      <c r="BP10" s="7" t="s">
        <v>104</v>
      </c>
      <c r="BQ10" s="7" t="s">
        <v>105</v>
      </c>
      <c r="BR10" s="7" t="s">
        <v>99</v>
      </c>
      <c r="BS10" s="7" t="s">
        <v>106</v>
      </c>
      <c r="BT10" s="7" t="s">
        <v>107</v>
      </c>
      <c r="BU10" s="7" t="s">
        <v>102</v>
      </c>
      <c r="BV10" s="7" t="s">
        <v>103</v>
      </c>
      <c r="BW10" s="7" t="s">
        <v>108</v>
      </c>
      <c r="BX10" s="7" t="s">
        <v>109</v>
      </c>
      <c r="BY10" s="7" t="s">
        <v>110</v>
      </c>
      <c r="BZ10" s="7" t="s">
        <v>111</v>
      </c>
      <c r="CA10" s="7" t="s">
        <v>112</v>
      </c>
      <c r="CB10" s="7" t="s">
        <v>113</v>
      </c>
      <c r="CC10" s="7" t="s">
        <v>114</v>
      </c>
      <c r="CD10" s="7" t="s">
        <v>115</v>
      </c>
      <c r="CE10" s="7" t="s">
        <v>116</v>
      </c>
      <c r="CF10" s="7" t="b">
        <v>1</v>
      </c>
      <c r="CG10" s="7" t="b">
        <v>0</v>
      </c>
      <c r="CH10" s="7" t="b">
        <v>0</v>
      </c>
      <c r="CI10" s="7" t="b">
        <v>0</v>
      </c>
      <c r="CJ10" s="7" t="b">
        <v>0</v>
      </c>
      <c r="CK10" s="7" t="s">
        <v>117</v>
      </c>
      <c r="CL10" s="7" t="s">
        <v>209</v>
      </c>
      <c r="CM10" s="7" t="s">
        <v>118</v>
      </c>
      <c r="CN10" s="7" t="s">
        <v>119</v>
      </c>
      <c r="CO10" s="7" t="s">
        <v>120</v>
      </c>
      <c r="CP10" s="7" t="s">
        <v>120</v>
      </c>
      <c r="CQ10" s="7" t="s">
        <v>120</v>
      </c>
      <c r="CR10" s="7">
        <v>0</v>
      </c>
      <c r="CS10" s="7">
        <v>0</v>
      </c>
      <c r="CT10" s="7">
        <v>0</v>
      </c>
      <c r="CU10" s="7">
        <v>0</v>
      </c>
      <c r="CV10" s="7" t="b">
        <v>0</v>
      </c>
      <c r="CW10" s="7" t="b">
        <v>1</v>
      </c>
      <c r="CX10" s="7" t="b">
        <v>0</v>
      </c>
      <c r="CY10" s="7">
        <v>0</v>
      </c>
      <c r="CZ10" s="7">
        <v>0</v>
      </c>
      <c r="DA10" s="7">
        <v>0</v>
      </c>
      <c r="DB10" s="7" t="s">
        <v>121</v>
      </c>
      <c r="DC10" s="7" t="s">
        <v>120</v>
      </c>
      <c r="DD10" s="7" t="s">
        <v>122</v>
      </c>
      <c r="DE10" s="7">
        <v>0</v>
      </c>
      <c r="DF10" s="7">
        <v>0</v>
      </c>
      <c r="DG10" s="7">
        <v>17</v>
      </c>
      <c r="DH10" s="7" t="s">
        <v>123</v>
      </c>
      <c r="DI10" s="7">
        <v>0</v>
      </c>
      <c r="DJ10" s="7">
        <v>0</v>
      </c>
      <c r="DK10" s="7" t="s">
        <v>124</v>
      </c>
    </row>
    <row r="11" spans="1:115" hidden="1">
      <c r="A11" s="2" t="s">
        <v>90</v>
      </c>
      <c r="B11" s="2" t="s">
        <v>91</v>
      </c>
      <c r="C11" s="2">
        <v>0</v>
      </c>
      <c r="D11" s="2" t="s">
        <v>127</v>
      </c>
      <c r="E11" s="2" t="s">
        <v>67</v>
      </c>
      <c r="F11" s="2">
        <v>0</v>
      </c>
      <c r="G11" s="2">
        <v>0</v>
      </c>
      <c r="H11" s="10">
        <v>39539</v>
      </c>
      <c r="I11" s="2" t="s">
        <v>68</v>
      </c>
      <c r="J11" s="2" t="s">
        <v>68</v>
      </c>
      <c r="K11" s="2" t="s">
        <v>69</v>
      </c>
      <c r="L11" s="2" t="s">
        <v>69</v>
      </c>
      <c r="M11" s="2" t="s">
        <v>68</v>
      </c>
      <c r="N11" s="2" t="s">
        <v>69</v>
      </c>
      <c r="O11" s="2" t="s">
        <v>68</v>
      </c>
      <c r="P11" s="2" t="s">
        <v>68</v>
      </c>
      <c r="Q11" s="2" t="s">
        <v>68</v>
      </c>
      <c r="R11" s="2" t="s">
        <v>68</v>
      </c>
      <c r="S11" s="2" t="s">
        <v>68</v>
      </c>
      <c r="T11" s="2" t="s">
        <v>68</v>
      </c>
      <c r="U11" s="2" t="s">
        <v>68</v>
      </c>
      <c r="V11" s="2" t="s">
        <v>68</v>
      </c>
      <c r="W11" s="2" t="s">
        <v>68</v>
      </c>
      <c r="X11" s="2" t="s">
        <v>68</v>
      </c>
      <c r="Y11" s="2" t="s">
        <v>69</v>
      </c>
      <c r="Z11" s="2" t="s">
        <v>68</v>
      </c>
      <c r="AA11" s="2" t="s">
        <v>69</v>
      </c>
      <c r="AB11" s="2" t="s">
        <v>69</v>
      </c>
      <c r="AC11" s="2" t="s">
        <v>68</v>
      </c>
      <c r="AD11" s="2" t="s">
        <v>68</v>
      </c>
      <c r="AE11" s="2" t="s">
        <v>68</v>
      </c>
      <c r="AF11" s="2" t="s">
        <v>70</v>
      </c>
      <c r="AG11" s="2">
        <v>40540</v>
      </c>
      <c r="AH11" s="2" t="s">
        <v>246</v>
      </c>
      <c r="AI11" s="2" t="s">
        <v>71</v>
      </c>
      <c r="AJ11" s="2" t="s">
        <v>68</v>
      </c>
      <c r="AK11" s="2" t="s">
        <v>68</v>
      </c>
      <c r="AL11" s="2" t="s">
        <v>69</v>
      </c>
      <c r="AM11" s="2" t="s">
        <v>68</v>
      </c>
      <c r="AN11" s="2" t="s">
        <v>69</v>
      </c>
      <c r="AO11" s="2" t="s">
        <v>68</v>
      </c>
      <c r="AP11" s="2" t="s">
        <v>68</v>
      </c>
      <c r="AQ11" s="2" t="s">
        <v>69</v>
      </c>
      <c r="AR11" s="2" t="s">
        <v>68</v>
      </c>
      <c r="AS11" s="2" t="s">
        <v>68</v>
      </c>
      <c r="AT11" s="2" t="s">
        <v>69</v>
      </c>
      <c r="AU11" s="2" t="s">
        <v>68</v>
      </c>
      <c r="AV11" s="2" t="s">
        <v>128</v>
      </c>
      <c r="AW11" s="2">
        <v>1</v>
      </c>
      <c r="AX11" s="2">
        <v>0.35799999999999998</v>
      </c>
      <c r="AY11" s="2">
        <v>1</v>
      </c>
      <c r="AZ11" s="2">
        <v>0.375</v>
      </c>
      <c r="BA11" s="2">
        <v>1</v>
      </c>
      <c r="BB11" s="2">
        <v>2</v>
      </c>
      <c r="BC11" s="2">
        <v>1</v>
      </c>
      <c r="BD11" s="2">
        <v>1</v>
      </c>
      <c r="BE11" s="2">
        <v>1</v>
      </c>
      <c r="BF11" s="2" t="s">
        <v>97</v>
      </c>
      <c r="BG11" s="2">
        <v>1</v>
      </c>
      <c r="BH11" s="2" t="s">
        <v>129</v>
      </c>
      <c r="BI11" s="2" t="s">
        <v>97</v>
      </c>
      <c r="BJ11" s="2" t="s">
        <v>97</v>
      </c>
      <c r="BK11" s="2" t="s">
        <v>130</v>
      </c>
      <c r="BL11" s="2">
        <v>0</v>
      </c>
      <c r="BM11" s="2" t="s">
        <v>131</v>
      </c>
      <c r="BN11" s="2" t="s">
        <v>132</v>
      </c>
      <c r="BO11" s="2" t="s">
        <v>133</v>
      </c>
      <c r="BP11" s="2" t="s">
        <v>134</v>
      </c>
      <c r="BQ11" s="2" t="s">
        <v>135</v>
      </c>
      <c r="BR11" s="2" t="s">
        <v>136</v>
      </c>
      <c r="BS11" s="2" t="s">
        <v>137</v>
      </c>
      <c r="BT11" s="2" t="s">
        <v>138</v>
      </c>
      <c r="BU11" s="2" t="s">
        <v>139</v>
      </c>
      <c r="BV11" s="2" t="s">
        <v>140</v>
      </c>
      <c r="BW11" s="2" t="s">
        <v>141</v>
      </c>
      <c r="BX11" s="2" t="s">
        <v>142</v>
      </c>
      <c r="BY11" s="2" t="s">
        <v>143</v>
      </c>
      <c r="BZ11" s="2" t="s">
        <v>144</v>
      </c>
      <c r="CA11" s="2" t="s">
        <v>145</v>
      </c>
      <c r="CB11" s="2" t="s">
        <v>146</v>
      </c>
      <c r="CC11" s="2" t="s">
        <v>147</v>
      </c>
      <c r="CD11" s="2" t="s">
        <v>148</v>
      </c>
      <c r="CE11" s="2" t="s">
        <v>149</v>
      </c>
      <c r="CF11" s="2" t="b">
        <v>0</v>
      </c>
      <c r="CG11" s="2" t="b">
        <v>1</v>
      </c>
      <c r="CH11" s="2" t="b">
        <v>0</v>
      </c>
      <c r="CI11" s="2" t="b">
        <v>0</v>
      </c>
      <c r="CJ11" s="2" t="b">
        <v>1</v>
      </c>
      <c r="CK11" s="2" t="s">
        <v>150</v>
      </c>
      <c r="CL11" s="2" t="s">
        <v>234</v>
      </c>
      <c r="CM11" s="2" t="s">
        <v>226</v>
      </c>
      <c r="CN11" s="2" t="s">
        <v>120</v>
      </c>
      <c r="CO11" s="2" t="s">
        <v>120</v>
      </c>
      <c r="CP11" s="2" t="s">
        <v>120</v>
      </c>
      <c r="CQ11" s="2" t="s">
        <v>120</v>
      </c>
      <c r="CR11" s="2">
        <v>0</v>
      </c>
      <c r="CS11" s="2">
        <v>0</v>
      </c>
      <c r="CT11" s="2">
        <v>0</v>
      </c>
      <c r="CU11" s="2">
        <v>0</v>
      </c>
      <c r="CV11" s="2" t="b">
        <v>0</v>
      </c>
      <c r="CW11" s="2" t="b">
        <v>1</v>
      </c>
      <c r="CX11" s="2" t="b">
        <v>0</v>
      </c>
      <c r="CY11" s="2">
        <v>0</v>
      </c>
      <c r="CZ11" s="2">
        <v>0</v>
      </c>
      <c r="DA11" s="2">
        <v>0</v>
      </c>
      <c r="DB11" s="2" t="s">
        <v>152</v>
      </c>
      <c r="DC11" s="2" t="s">
        <v>153</v>
      </c>
      <c r="DD11" s="2" t="s">
        <v>154</v>
      </c>
      <c r="DE11" s="2">
        <v>0</v>
      </c>
      <c r="DF11" s="2">
        <v>0</v>
      </c>
      <c r="DG11" s="2">
        <v>28</v>
      </c>
      <c r="DH11" s="2" t="s">
        <v>123</v>
      </c>
      <c r="DI11" s="2">
        <v>0</v>
      </c>
      <c r="DJ11" s="2">
        <v>0</v>
      </c>
      <c r="DK11" s="2" t="s">
        <v>155</v>
      </c>
    </row>
    <row r="12" spans="1:115" hidden="1">
      <c r="A12" s="2" t="s">
        <v>90</v>
      </c>
      <c r="B12" s="2" t="s">
        <v>91</v>
      </c>
      <c r="C12" s="2">
        <v>0</v>
      </c>
      <c r="D12" s="2" t="s">
        <v>156</v>
      </c>
      <c r="E12" s="2" t="s">
        <v>157</v>
      </c>
      <c r="F12" s="2">
        <v>0</v>
      </c>
      <c r="G12" s="2">
        <v>0</v>
      </c>
      <c r="H12" s="10">
        <v>39173</v>
      </c>
      <c r="I12" s="2" t="s">
        <v>68</v>
      </c>
      <c r="J12" s="2" t="s">
        <v>68</v>
      </c>
      <c r="K12" s="2" t="s">
        <v>68</v>
      </c>
      <c r="L12" s="2" t="s">
        <v>68</v>
      </c>
      <c r="M12" s="2" t="s">
        <v>69</v>
      </c>
      <c r="N12" s="2" t="s">
        <v>69</v>
      </c>
      <c r="O12" s="2" t="s">
        <v>68</v>
      </c>
      <c r="P12" s="2" t="s">
        <v>68</v>
      </c>
      <c r="Q12" s="2" t="s">
        <v>68</v>
      </c>
      <c r="R12" s="2" t="s">
        <v>68</v>
      </c>
      <c r="S12" s="2" t="s">
        <v>68</v>
      </c>
      <c r="T12" s="2" t="s">
        <v>68</v>
      </c>
      <c r="U12" s="2" t="s">
        <v>68</v>
      </c>
      <c r="V12" s="2" t="s">
        <v>68</v>
      </c>
      <c r="W12" s="2" t="s">
        <v>68</v>
      </c>
      <c r="X12" s="2" t="s">
        <v>68</v>
      </c>
      <c r="Y12" s="2" t="s">
        <v>68</v>
      </c>
      <c r="Z12" s="2" t="s">
        <v>69</v>
      </c>
      <c r="AA12" s="2" t="s">
        <v>69</v>
      </c>
      <c r="AB12" s="2" t="s">
        <v>68</v>
      </c>
      <c r="AC12" s="2" t="s">
        <v>68</v>
      </c>
      <c r="AD12" s="2" t="s">
        <v>68</v>
      </c>
      <c r="AE12" s="2" t="s">
        <v>68</v>
      </c>
      <c r="AF12" s="2" t="s">
        <v>158</v>
      </c>
      <c r="AG12" s="2">
        <v>40660</v>
      </c>
      <c r="AH12" s="2" t="s">
        <v>159</v>
      </c>
      <c r="AI12" s="2" t="s">
        <v>95</v>
      </c>
      <c r="AJ12" s="2" t="s">
        <v>68</v>
      </c>
      <c r="AK12" s="2" t="s">
        <v>69</v>
      </c>
      <c r="AL12" s="2" t="s">
        <v>69</v>
      </c>
      <c r="AM12" s="2" t="s">
        <v>68</v>
      </c>
      <c r="AN12" s="2" t="s">
        <v>68</v>
      </c>
      <c r="AO12" s="2" t="s">
        <v>68</v>
      </c>
      <c r="AP12" s="2" t="s">
        <v>68</v>
      </c>
      <c r="AQ12" s="2" t="s">
        <v>68</v>
      </c>
      <c r="AR12" s="2" t="s">
        <v>68</v>
      </c>
      <c r="AS12" s="2" t="s">
        <v>68</v>
      </c>
      <c r="AT12" s="2" t="s">
        <v>68</v>
      </c>
      <c r="AU12" s="2" t="s">
        <v>68</v>
      </c>
      <c r="AV12" s="2" t="s">
        <v>160</v>
      </c>
      <c r="AW12" s="2">
        <v>1</v>
      </c>
      <c r="AX12" s="2">
        <v>0.23699999999999999</v>
      </c>
      <c r="AY12" s="2">
        <v>1</v>
      </c>
      <c r="AZ12" s="2">
        <v>0.43530000000000002</v>
      </c>
      <c r="BA12" s="2">
        <v>2</v>
      </c>
      <c r="BB12" s="2" t="s">
        <v>97</v>
      </c>
      <c r="BC12" s="2" t="s">
        <v>97</v>
      </c>
      <c r="BD12" s="2" t="s">
        <v>97</v>
      </c>
      <c r="BE12" s="2" t="s">
        <v>97</v>
      </c>
      <c r="BF12" s="2" t="s">
        <v>210</v>
      </c>
      <c r="BG12" s="2">
        <v>1</v>
      </c>
      <c r="BH12" s="2" t="s">
        <v>161</v>
      </c>
      <c r="BI12" s="2" t="s">
        <v>97</v>
      </c>
      <c r="BJ12" s="2" t="s">
        <v>97</v>
      </c>
      <c r="BK12" s="2" t="s">
        <v>161</v>
      </c>
      <c r="BL12" s="2" t="s">
        <v>162</v>
      </c>
      <c r="BM12" s="2" t="s">
        <v>163</v>
      </c>
      <c r="BN12" s="2" t="s">
        <v>164</v>
      </c>
      <c r="BO12" s="2" t="s">
        <v>165</v>
      </c>
      <c r="BP12" s="2" t="s">
        <v>166</v>
      </c>
      <c r="BQ12" s="2" t="s">
        <v>167</v>
      </c>
      <c r="BR12" s="2" t="s">
        <v>161</v>
      </c>
      <c r="BS12" s="2" t="s">
        <v>168</v>
      </c>
      <c r="BT12" s="2" t="s">
        <v>169</v>
      </c>
      <c r="BU12" s="2" t="s">
        <v>164</v>
      </c>
      <c r="BV12" s="2" t="s">
        <v>170</v>
      </c>
      <c r="BW12" s="2" t="s">
        <v>166</v>
      </c>
      <c r="BX12" s="2" t="s">
        <v>171</v>
      </c>
      <c r="BY12" s="2" t="s">
        <v>172</v>
      </c>
      <c r="BZ12" s="2" t="s">
        <v>173</v>
      </c>
      <c r="CA12" s="2" t="s">
        <v>174</v>
      </c>
      <c r="CB12" s="2" t="s">
        <v>175</v>
      </c>
      <c r="CC12" s="2" t="s">
        <v>176</v>
      </c>
      <c r="CD12" s="2" t="s">
        <v>177</v>
      </c>
      <c r="CE12" s="2" t="s">
        <v>178</v>
      </c>
      <c r="CF12" s="2" t="b">
        <v>0</v>
      </c>
      <c r="CG12" s="2" t="b">
        <v>1</v>
      </c>
      <c r="CH12" s="2" t="b">
        <v>0</v>
      </c>
      <c r="CI12" s="2" t="b">
        <v>0</v>
      </c>
      <c r="CJ12" s="2" t="b">
        <v>1</v>
      </c>
      <c r="CK12" s="2" t="s">
        <v>179</v>
      </c>
      <c r="CL12" s="2" t="s">
        <v>234</v>
      </c>
      <c r="CM12" s="2" t="s">
        <v>151</v>
      </c>
      <c r="CN12" s="2" t="s">
        <v>120</v>
      </c>
      <c r="CO12" s="2" t="s">
        <v>120</v>
      </c>
      <c r="CP12" s="2" t="s">
        <v>120</v>
      </c>
      <c r="CQ12" s="2" t="s">
        <v>120</v>
      </c>
      <c r="CR12" s="2">
        <v>0</v>
      </c>
      <c r="CS12" s="2">
        <v>0</v>
      </c>
      <c r="CT12" s="2">
        <v>0</v>
      </c>
      <c r="CU12" s="2">
        <v>0</v>
      </c>
      <c r="CV12" s="2" t="b">
        <v>0</v>
      </c>
      <c r="CW12" s="2" t="b">
        <v>1</v>
      </c>
      <c r="CX12" s="2" t="b">
        <v>0</v>
      </c>
      <c r="CY12" s="2">
        <v>0</v>
      </c>
      <c r="CZ12" s="2">
        <v>0</v>
      </c>
      <c r="DA12" s="2">
        <v>0</v>
      </c>
      <c r="DB12" s="2" t="s">
        <v>72</v>
      </c>
      <c r="DC12" s="2" t="s">
        <v>120</v>
      </c>
      <c r="DD12" s="2" t="s">
        <v>181</v>
      </c>
      <c r="DE12" s="2">
        <v>0</v>
      </c>
      <c r="DF12" s="2">
        <v>0</v>
      </c>
      <c r="DG12" s="2">
        <v>64</v>
      </c>
      <c r="DH12" s="2" t="s">
        <v>123</v>
      </c>
      <c r="DI12" s="2">
        <v>0</v>
      </c>
      <c r="DJ12" s="2">
        <v>0</v>
      </c>
      <c r="DK12" s="2" t="s">
        <v>180</v>
      </c>
    </row>
    <row r="13" spans="1:115">
      <c r="A13" s="2" t="s">
        <v>90</v>
      </c>
      <c r="B13" s="2" t="s">
        <v>91</v>
      </c>
      <c r="C13" s="2" t="s">
        <v>251</v>
      </c>
      <c r="D13" s="2" t="s">
        <v>252</v>
      </c>
      <c r="E13" s="2" t="s">
        <v>253</v>
      </c>
      <c r="F13" s="2" t="s">
        <v>251</v>
      </c>
      <c r="G13" s="2" t="s">
        <v>251</v>
      </c>
      <c r="H13" s="2" t="s">
        <v>185</v>
      </c>
      <c r="I13" s="2" t="s">
        <v>68</v>
      </c>
      <c r="J13" s="2" t="s">
        <v>69</v>
      </c>
      <c r="K13" s="2" t="s">
        <v>68</v>
      </c>
      <c r="L13" s="2" t="s">
        <v>68</v>
      </c>
      <c r="M13" s="2" t="s">
        <v>68</v>
      </c>
      <c r="N13" s="2" t="s">
        <v>69</v>
      </c>
      <c r="O13" s="2" t="s">
        <v>69</v>
      </c>
      <c r="P13" s="2" t="s">
        <v>69</v>
      </c>
      <c r="Q13" s="2" t="s">
        <v>68</v>
      </c>
      <c r="R13" s="2" t="s">
        <v>69</v>
      </c>
      <c r="S13" s="2" t="s">
        <v>68</v>
      </c>
      <c r="T13" s="2" t="s">
        <v>68</v>
      </c>
      <c r="U13" s="2" t="s">
        <v>68</v>
      </c>
      <c r="V13" s="2" t="s">
        <v>68</v>
      </c>
      <c r="W13" s="2" t="s">
        <v>68</v>
      </c>
      <c r="X13" s="2" t="s">
        <v>68</v>
      </c>
      <c r="Y13" s="2" t="s">
        <v>68</v>
      </c>
      <c r="Z13" s="2" t="s">
        <v>68</v>
      </c>
      <c r="AA13" s="2" t="s">
        <v>69</v>
      </c>
      <c r="AB13" s="2" t="s">
        <v>69</v>
      </c>
      <c r="AC13" s="2" t="s">
        <v>68</v>
      </c>
      <c r="AD13" s="2" t="s">
        <v>68</v>
      </c>
      <c r="AE13" s="2" t="s">
        <v>68</v>
      </c>
      <c r="AF13" s="2" t="s">
        <v>254</v>
      </c>
      <c r="AG13" s="2">
        <v>37698</v>
      </c>
      <c r="AH13" s="2" t="s">
        <v>1528</v>
      </c>
      <c r="AI13" s="2" t="s">
        <v>71</v>
      </c>
      <c r="AJ13" s="2" t="s">
        <v>68</v>
      </c>
      <c r="AK13" s="2" t="s">
        <v>69</v>
      </c>
      <c r="AL13" s="2" t="s">
        <v>69</v>
      </c>
      <c r="AM13" s="2" t="s">
        <v>68</v>
      </c>
      <c r="AN13" s="2" t="s">
        <v>69</v>
      </c>
      <c r="AO13" s="2" t="s">
        <v>68</v>
      </c>
      <c r="AP13" s="2" t="s">
        <v>68</v>
      </c>
      <c r="AQ13" s="2" t="s">
        <v>68</v>
      </c>
      <c r="AR13" s="2" t="s">
        <v>68</v>
      </c>
      <c r="AS13" s="2" t="s">
        <v>68</v>
      </c>
      <c r="AT13" s="2" t="s">
        <v>68</v>
      </c>
      <c r="AU13" s="2" t="s">
        <v>68</v>
      </c>
      <c r="AV13" s="2" t="s">
        <v>255</v>
      </c>
      <c r="AW13" s="2">
        <v>1</v>
      </c>
      <c r="AX13" s="2">
        <v>20</v>
      </c>
      <c r="AY13" s="2">
        <v>2</v>
      </c>
      <c r="AZ13" s="2">
        <v>0</v>
      </c>
      <c r="BA13" s="2">
        <v>2</v>
      </c>
      <c r="BB13" s="2">
        <v>2</v>
      </c>
      <c r="BC13" s="2">
        <v>2</v>
      </c>
      <c r="BD13" s="2">
        <v>2</v>
      </c>
      <c r="BE13" s="2">
        <v>2</v>
      </c>
      <c r="BF13" s="2">
        <v>2</v>
      </c>
      <c r="BG13" s="2">
        <v>1</v>
      </c>
      <c r="BH13" s="2" t="s">
        <v>256</v>
      </c>
      <c r="BI13" s="2" t="s">
        <v>256</v>
      </c>
      <c r="BJ13" s="2">
        <v>0</v>
      </c>
      <c r="BK13" s="2" t="s">
        <v>256</v>
      </c>
      <c r="BL13" s="2" t="s">
        <v>257</v>
      </c>
      <c r="BM13" s="2" t="s">
        <v>258</v>
      </c>
      <c r="BN13" s="2" t="s">
        <v>259</v>
      </c>
      <c r="BO13" s="2" t="s">
        <v>260</v>
      </c>
      <c r="BP13" s="2" t="s">
        <v>261</v>
      </c>
      <c r="BQ13" s="2" t="s">
        <v>262</v>
      </c>
      <c r="BR13" s="2" t="s">
        <v>256</v>
      </c>
      <c r="BS13" s="2" t="s">
        <v>263</v>
      </c>
      <c r="BT13" s="2" t="s">
        <v>264</v>
      </c>
      <c r="BU13" s="2" t="s">
        <v>265</v>
      </c>
      <c r="BV13" s="2" t="s">
        <v>266</v>
      </c>
      <c r="BW13" s="2" t="s">
        <v>267</v>
      </c>
      <c r="BX13" s="2">
        <v>0</v>
      </c>
      <c r="BY13" s="2" t="s">
        <v>268</v>
      </c>
      <c r="BZ13" s="2" t="s">
        <v>269</v>
      </c>
      <c r="CA13" s="2" t="s">
        <v>1005</v>
      </c>
      <c r="CB13" s="2" t="s">
        <v>270</v>
      </c>
      <c r="CC13" s="2" t="s">
        <v>271</v>
      </c>
      <c r="CD13" s="2" t="s">
        <v>272</v>
      </c>
      <c r="CE13" s="2" t="s">
        <v>271</v>
      </c>
      <c r="CF13" s="2" t="b">
        <v>0</v>
      </c>
      <c r="CG13" s="2" t="b">
        <v>1</v>
      </c>
      <c r="CH13" s="2" t="b">
        <v>0</v>
      </c>
      <c r="CI13" s="2" t="b">
        <v>1</v>
      </c>
      <c r="CJ13" s="2" t="b">
        <v>0</v>
      </c>
      <c r="CK13" s="2" t="s">
        <v>273</v>
      </c>
      <c r="CL13" s="2" t="s">
        <v>389</v>
      </c>
      <c r="CM13" s="2" t="s">
        <v>212</v>
      </c>
      <c r="CN13" s="2">
        <v>0</v>
      </c>
      <c r="CO13" s="2">
        <v>0</v>
      </c>
      <c r="CP13" s="2">
        <v>0</v>
      </c>
      <c r="CQ13" s="2">
        <v>0</v>
      </c>
      <c r="CR13" s="2">
        <v>0</v>
      </c>
      <c r="CS13" s="2">
        <v>0</v>
      </c>
      <c r="CT13" s="2">
        <v>0</v>
      </c>
      <c r="CU13" s="2">
        <v>0</v>
      </c>
      <c r="CV13" s="2" t="b">
        <v>0</v>
      </c>
      <c r="CW13" s="2" t="b">
        <v>0</v>
      </c>
      <c r="CX13" s="2" t="b">
        <v>0</v>
      </c>
      <c r="CY13" s="2">
        <v>0</v>
      </c>
      <c r="CZ13" s="2">
        <v>0</v>
      </c>
      <c r="DA13" s="2">
        <v>0</v>
      </c>
      <c r="DB13" s="2" t="s">
        <v>274</v>
      </c>
      <c r="DC13" s="2" t="s">
        <v>275</v>
      </c>
      <c r="DD13" s="2" t="s">
        <v>276</v>
      </c>
      <c r="DE13" s="2">
        <v>4</v>
      </c>
      <c r="DF13" s="2" t="s">
        <v>277</v>
      </c>
      <c r="DG13" s="2">
        <v>82</v>
      </c>
      <c r="DH13" s="2" t="s">
        <v>278</v>
      </c>
      <c r="DI13" s="2">
        <v>35</v>
      </c>
      <c r="DJ13" s="2" t="s">
        <v>279</v>
      </c>
      <c r="DK13" s="2" t="s">
        <v>280</v>
      </c>
    </row>
    <row r="14" spans="1:115">
      <c r="A14" s="2" t="s">
        <v>90</v>
      </c>
      <c r="B14" s="2" t="s">
        <v>91</v>
      </c>
      <c r="C14" s="2" t="s">
        <v>251</v>
      </c>
      <c r="D14" s="2" t="s">
        <v>281</v>
      </c>
      <c r="E14" s="2" t="s">
        <v>282</v>
      </c>
      <c r="F14" s="2" t="s">
        <v>251</v>
      </c>
      <c r="G14" s="2" t="s">
        <v>251</v>
      </c>
      <c r="H14" s="2">
        <v>2002</v>
      </c>
      <c r="I14" s="2" t="s">
        <v>68</v>
      </c>
      <c r="J14" s="2" t="s">
        <v>69</v>
      </c>
      <c r="K14" s="2" t="s">
        <v>68</v>
      </c>
      <c r="L14" s="2" t="s">
        <v>68</v>
      </c>
      <c r="M14" s="2" t="s">
        <v>68</v>
      </c>
      <c r="N14" s="2" t="s">
        <v>69</v>
      </c>
      <c r="O14" s="2" t="s">
        <v>69</v>
      </c>
      <c r="P14" s="2" t="s">
        <v>69</v>
      </c>
      <c r="Q14" s="2" t="s">
        <v>68</v>
      </c>
      <c r="R14" s="2" t="s">
        <v>69</v>
      </c>
      <c r="S14" s="2" t="s">
        <v>68</v>
      </c>
      <c r="T14" s="2" t="s">
        <v>68</v>
      </c>
      <c r="U14" s="2" t="s">
        <v>68</v>
      </c>
      <c r="V14" s="2" t="s">
        <v>68</v>
      </c>
      <c r="W14" s="2" t="s">
        <v>68</v>
      </c>
      <c r="X14" s="2" t="s">
        <v>68</v>
      </c>
      <c r="Y14" s="2" t="s">
        <v>68</v>
      </c>
      <c r="Z14" s="2" t="s">
        <v>68</v>
      </c>
      <c r="AA14" s="2" t="s">
        <v>68</v>
      </c>
      <c r="AB14" s="2" t="s">
        <v>69</v>
      </c>
      <c r="AC14" s="2" t="s">
        <v>68</v>
      </c>
      <c r="AD14" s="2" t="s">
        <v>68</v>
      </c>
      <c r="AE14" s="2" t="s">
        <v>68</v>
      </c>
      <c r="AF14" s="2" t="s">
        <v>283</v>
      </c>
      <c r="AG14" s="2">
        <v>39763</v>
      </c>
      <c r="AH14" s="2" t="s">
        <v>248</v>
      </c>
      <c r="AI14" s="2" t="s">
        <v>71</v>
      </c>
      <c r="AJ14" s="2" t="s">
        <v>68</v>
      </c>
      <c r="AK14" s="2" t="s">
        <v>68</v>
      </c>
      <c r="AL14" s="2" t="s">
        <v>68</v>
      </c>
      <c r="AM14" s="2" t="s">
        <v>68</v>
      </c>
      <c r="AN14" s="2" t="s">
        <v>69</v>
      </c>
      <c r="AO14" s="2" t="s">
        <v>68</v>
      </c>
      <c r="AP14" s="2" t="s">
        <v>68</v>
      </c>
      <c r="AQ14" s="2" t="s">
        <v>68</v>
      </c>
      <c r="AR14" s="2" t="s">
        <v>68</v>
      </c>
      <c r="AS14" s="2" t="s">
        <v>68</v>
      </c>
      <c r="AT14" s="2" t="s">
        <v>68</v>
      </c>
      <c r="AU14" s="2" t="s">
        <v>68</v>
      </c>
      <c r="AV14" s="2" t="s">
        <v>284</v>
      </c>
      <c r="AW14" s="2">
        <v>3</v>
      </c>
      <c r="AX14" s="2">
        <v>8</v>
      </c>
      <c r="AY14" s="2">
        <v>3</v>
      </c>
      <c r="AZ14" s="2">
        <v>58</v>
      </c>
      <c r="BA14" s="2">
        <v>1</v>
      </c>
      <c r="BB14" s="2">
        <v>2</v>
      </c>
      <c r="BC14" s="2">
        <v>3</v>
      </c>
      <c r="BD14" s="2">
        <v>2</v>
      </c>
      <c r="BE14" s="2">
        <v>2</v>
      </c>
      <c r="BF14" s="2">
        <v>2</v>
      </c>
      <c r="BG14" s="2">
        <v>1</v>
      </c>
      <c r="BH14" s="2" t="s">
        <v>256</v>
      </c>
      <c r="BI14" s="2" t="s">
        <v>256</v>
      </c>
      <c r="BJ14" s="2">
        <v>0</v>
      </c>
      <c r="BK14" s="2" t="s">
        <v>256</v>
      </c>
      <c r="BL14" s="2" t="s">
        <v>285</v>
      </c>
      <c r="BM14" s="2" t="s">
        <v>258</v>
      </c>
      <c r="BN14" s="2" t="s">
        <v>259</v>
      </c>
      <c r="BO14" s="2" t="s">
        <v>260</v>
      </c>
      <c r="BP14" s="2" t="s">
        <v>261</v>
      </c>
      <c r="BQ14" s="2" t="s">
        <v>262</v>
      </c>
      <c r="BR14" s="2" t="s">
        <v>256</v>
      </c>
      <c r="BS14" s="2" t="s">
        <v>263</v>
      </c>
      <c r="BT14" s="2" t="s">
        <v>264</v>
      </c>
      <c r="BU14" s="2" t="s">
        <v>265</v>
      </c>
      <c r="BV14" s="2" t="s">
        <v>266</v>
      </c>
      <c r="BW14" s="2" t="s">
        <v>267</v>
      </c>
      <c r="BX14" s="2" t="s">
        <v>286</v>
      </c>
      <c r="BY14" s="2" t="s">
        <v>287</v>
      </c>
      <c r="BZ14" s="2" t="s">
        <v>288</v>
      </c>
      <c r="CA14" s="2" t="s">
        <v>1006</v>
      </c>
      <c r="CB14" s="2" t="s">
        <v>289</v>
      </c>
      <c r="CC14" s="2" t="s">
        <v>290</v>
      </c>
      <c r="CD14" s="2" t="s">
        <v>291</v>
      </c>
      <c r="CE14" s="2" t="s">
        <v>292</v>
      </c>
      <c r="CF14" s="2" t="b">
        <v>0</v>
      </c>
      <c r="CG14" s="2" t="b">
        <v>1</v>
      </c>
      <c r="CH14" s="2" t="b">
        <v>0</v>
      </c>
      <c r="CI14" s="2" t="b">
        <v>1</v>
      </c>
      <c r="CJ14" s="2" t="b">
        <v>0</v>
      </c>
      <c r="CK14" s="2" t="s">
        <v>293</v>
      </c>
      <c r="CL14" s="2" t="s">
        <v>389</v>
      </c>
      <c r="CM14" s="2" t="s">
        <v>212</v>
      </c>
      <c r="CN14" s="2">
        <v>0</v>
      </c>
      <c r="CO14" s="2">
        <v>0</v>
      </c>
      <c r="CP14" s="2">
        <v>0</v>
      </c>
      <c r="CQ14" s="2">
        <v>0</v>
      </c>
      <c r="CR14" s="2">
        <v>0</v>
      </c>
      <c r="CS14" s="2">
        <v>0</v>
      </c>
      <c r="CT14" s="2">
        <v>0</v>
      </c>
      <c r="CU14" s="2">
        <v>0</v>
      </c>
      <c r="CV14" s="2" t="b">
        <v>1</v>
      </c>
      <c r="CW14" s="2" t="b">
        <v>0</v>
      </c>
      <c r="CX14" s="2" t="b">
        <v>0</v>
      </c>
      <c r="CY14" s="2" t="s">
        <v>294</v>
      </c>
      <c r="CZ14" s="2">
        <v>41730</v>
      </c>
      <c r="DA14" s="2" t="s">
        <v>295</v>
      </c>
      <c r="DB14" s="2" t="s">
        <v>296</v>
      </c>
      <c r="DC14" s="2" t="s">
        <v>297</v>
      </c>
      <c r="DD14" s="2" t="s">
        <v>298</v>
      </c>
      <c r="DE14" s="2">
        <v>8</v>
      </c>
      <c r="DF14" s="2" t="s">
        <v>299</v>
      </c>
      <c r="DG14" s="2">
        <v>53</v>
      </c>
      <c r="DH14" s="2" t="s">
        <v>300</v>
      </c>
      <c r="DI14" s="2">
        <v>0</v>
      </c>
      <c r="DJ14" s="2">
        <v>0</v>
      </c>
      <c r="DK14" s="2" t="s">
        <v>301</v>
      </c>
    </row>
    <row r="15" spans="1:115">
      <c r="A15" s="2" t="s">
        <v>90</v>
      </c>
      <c r="B15" s="2" t="s">
        <v>91</v>
      </c>
      <c r="C15" s="2" t="s">
        <v>251</v>
      </c>
      <c r="D15" s="2" t="s">
        <v>304</v>
      </c>
      <c r="E15" s="2" t="s">
        <v>305</v>
      </c>
      <c r="F15" s="2" t="s">
        <v>251</v>
      </c>
      <c r="G15" s="2" t="s">
        <v>251</v>
      </c>
      <c r="H15" s="2">
        <v>2006</v>
      </c>
      <c r="I15" s="2" t="s">
        <v>68</v>
      </c>
      <c r="J15" s="2" t="s">
        <v>69</v>
      </c>
      <c r="K15" s="2" t="s">
        <v>68</v>
      </c>
      <c r="L15" s="2" t="s">
        <v>68</v>
      </c>
      <c r="M15" s="2" t="s">
        <v>68</v>
      </c>
      <c r="N15" s="2" t="s">
        <v>69</v>
      </c>
      <c r="O15" s="2" t="s">
        <v>69</v>
      </c>
      <c r="P15" s="2" t="s">
        <v>69</v>
      </c>
      <c r="Q15" s="2" t="s">
        <v>68</v>
      </c>
      <c r="R15" s="2" t="s">
        <v>69</v>
      </c>
      <c r="S15" s="2" t="s">
        <v>68</v>
      </c>
      <c r="T15" s="2" t="s">
        <v>68</v>
      </c>
      <c r="U15" s="2" t="s">
        <v>68</v>
      </c>
      <c r="V15" s="2" t="s">
        <v>68</v>
      </c>
      <c r="W15" s="2" t="s">
        <v>68</v>
      </c>
      <c r="X15" s="2" t="s">
        <v>68</v>
      </c>
      <c r="Y15" s="2" t="s">
        <v>68</v>
      </c>
      <c r="Z15" s="2" t="s">
        <v>68</v>
      </c>
      <c r="AA15" s="2" t="s">
        <v>68</v>
      </c>
      <c r="AB15" s="2" t="s">
        <v>69</v>
      </c>
      <c r="AC15" s="2" t="s">
        <v>68</v>
      </c>
      <c r="AD15" s="2" t="s">
        <v>68</v>
      </c>
      <c r="AE15" s="2" t="s">
        <v>68</v>
      </c>
      <c r="AF15" s="2" t="s">
        <v>283</v>
      </c>
      <c r="AG15" s="2">
        <v>39735</v>
      </c>
      <c r="AH15" s="2" t="s">
        <v>247</v>
      </c>
      <c r="AI15" s="2" t="s">
        <v>71</v>
      </c>
      <c r="AJ15" s="2" t="s">
        <v>68</v>
      </c>
      <c r="AK15" s="2" t="s">
        <v>68</v>
      </c>
      <c r="AL15" s="2" t="s">
        <v>68</v>
      </c>
      <c r="AM15" s="2" t="s">
        <v>68</v>
      </c>
      <c r="AN15" s="2" t="s">
        <v>69</v>
      </c>
      <c r="AO15" s="2" t="s">
        <v>68</v>
      </c>
      <c r="AP15" s="2" t="s">
        <v>68</v>
      </c>
      <c r="AQ15" s="2" t="s">
        <v>68</v>
      </c>
      <c r="AR15" s="2" t="s">
        <v>68</v>
      </c>
      <c r="AS15" s="2" t="s">
        <v>68</v>
      </c>
      <c r="AT15" s="2" t="s">
        <v>69</v>
      </c>
      <c r="AU15" s="2" t="s">
        <v>68</v>
      </c>
      <c r="AV15" s="2" t="s">
        <v>284</v>
      </c>
      <c r="AW15" s="2">
        <v>3</v>
      </c>
      <c r="AX15" s="2">
        <v>-1.72</v>
      </c>
      <c r="AY15" s="2">
        <v>3</v>
      </c>
      <c r="AZ15" s="2">
        <v>-16.670000000000002</v>
      </c>
      <c r="BA15" s="2">
        <v>1</v>
      </c>
      <c r="BB15" s="2">
        <v>2</v>
      </c>
      <c r="BC15" s="2">
        <v>2</v>
      </c>
      <c r="BD15" s="2">
        <v>2</v>
      </c>
      <c r="BE15" s="2">
        <v>2</v>
      </c>
      <c r="BF15" s="2">
        <v>2</v>
      </c>
      <c r="BG15" s="2">
        <v>1</v>
      </c>
      <c r="BH15" s="2" t="s">
        <v>256</v>
      </c>
      <c r="BI15" s="2" t="s">
        <v>256</v>
      </c>
      <c r="BJ15" s="2">
        <v>0</v>
      </c>
      <c r="BK15" s="2" t="s">
        <v>256</v>
      </c>
      <c r="BL15" s="2" t="s">
        <v>257</v>
      </c>
      <c r="BM15" s="2" t="s">
        <v>258</v>
      </c>
      <c r="BN15" s="2" t="s">
        <v>259</v>
      </c>
      <c r="BO15" s="2" t="s">
        <v>260</v>
      </c>
      <c r="BP15" s="2" t="s">
        <v>261</v>
      </c>
      <c r="BQ15" s="2" t="s">
        <v>306</v>
      </c>
      <c r="BR15" s="2" t="s">
        <v>256</v>
      </c>
      <c r="BS15" s="2" t="s">
        <v>263</v>
      </c>
      <c r="BT15" s="2" t="s">
        <v>264</v>
      </c>
      <c r="BU15" s="2" t="s">
        <v>265</v>
      </c>
      <c r="BV15" s="2" t="s">
        <v>266</v>
      </c>
      <c r="BW15" s="2" t="s">
        <v>267</v>
      </c>
      <c r="BX15" s="2" t="s">
        <v>286</v>
      </c>
      <c r="BY15" s="2" t="s">
        <v>307</v>
      </c>
      <c r="BZ15" s="2" t="s">
        <v>308</v>
      </c>
      <c r="CA15" s="2" t="s">
        <v>1007</v>
      </c>
      <c r="CB15" s="2" t="s">
        <v>309</v>
      </c>
      <c r="CC15" s="2" t="s">
        <v>310</v>
      </c>
      <c r="CD15" s="2" t="s">
        <v>311</v>
      </c>
      <c r="CE15" s="2" t="s">
        <v>312</v>
      </c>
      <c r="CF15" s="2" t="b">
        <v>0</v>
      </c>
      <c r="CG15" s="2" t="b">
        <v>1</v>
      </c>
      <c r="CH15" s="2" t="b">
        <v>0</v>
      </c>
      <c r="CI15" s="2" t="b">
        <v>1</v>
      </c>
      <c r="CJ15" s="2" t="b">
        <v>0</v>
      </c>
      <c r="CK15" s="2" t="s">
        <v>313</v>
      </c>
      <c r="CL15" s="2" t="s">
        <v>389</v>
      </c>
      <c r="CM15" s="2" t="s">
        <v>212</v>
      </c>
      <c r="CN15" s="2">
        <v>0</v>
      </c>
      <c r="CO15" s="2">
        <v>0</v>
      </c>
      <c r="CP15" s="2">
        <v>0</v>
      </c>
      <c r="CQ15" s="2">
        <v>0</v>
      </c>
      <c r="CR15" s="2">
        <v>0</v>
      </c>
      <c r="CS15" s="2">
        <v>0</v>
      </c>
      <c r="CT15" s="2">
        <v>0</v>
      </c>
      <c r="CU15" s="2">
        <v>0</v>
      </c>
      <c r="CV15" s="2" t="b">
        <v>0</v>
      </c>
      <c r="CW15" s="2" t="b">
        <v>0</v>
      </c>
      <c r="CX15" s="2" t="b">
        <v>0</v>
      </c>
      <c r="CY15" s="2">
        <v>0</v>
      </c>
      <c r="CZ15" s="2">
        <v>0</v>
      </c>
      <c r="DA15" s="2">
        <v>0</v>
      </c>
      <c r="DB15" s="2" t="s">
        <v>296</v>
      </c>
      <c r="DC15" s="2" t="s">
        <v>314</v>
      </c>
      <c r="DD15" s="2" t="s">
        <v>315</v>
      </c>
      <c r="DE15" s="2">
        <v>3</v>
      </c>
      <c r="DF15" s="2" t="s">
        <v>316</v>
      </c>
      <c r="DG15" s="2">
        <v>29</v>
      </c>
      <c r="DH15" s="2" t="s">
        <v>317</v>
      </c>
      <c r="DI15" s="2">
        <v>0</v>
      </c>
      <c r="DJ15" s="2">
        <v>0</v>
      </c>
      <c r="DK15" s="2" t="s">
        <v>318</v>
      </c>
    </row>
    <row r="16" spans="1:115">
      <c r="A16" s="2" t="s">
        <v>90</v>
      </c>
      <c r="B16" s="2" t="s">
        <v>91</v>
      </c>
      <c r="C16" s="2" t="s">
        <v>251</v>
      </c>
      <c r="D16" s="2" t="s">
        <v>1008</v>
      </c>
      <c r="E16" s="2" t="s">
        <v>1009</v>
      </c>
      <c r="F16" s="2" t="s">
        <v>251</v>
      </c>
      <c r="G16" s="2" t="s">
        <v>251</v>
      </c>
      <c r="H16" s="2" t="s">
        <v>1814</v>
      </c>
      <c r="I16" s="2" t="s">
        <v>69</v>
      </c>
      <c r="J16" s="2" t="s">
        <v>68</v>
      </c>
      <c r="K16" s="2" t="s">
        <v>69</v>
      </c>
      <c r="L16" s="2" t="s">
        <v>69</v>
      </c>
      <c r="M16" s="2" t="s">
        <v>69</v>
      </c>
      <c r="N16" s="2" t="s">
        <v>68</v>
      </c>
      <c r="O16" s="2" t="s">
        <v>68</v>
      </c>
      <c r="P16" s="2" t="s">
        <v>68</v>
      </c>
      <c r="Q16" s="2" t="s">
        <v>68</v>
      </c>
      <c r="R16" s="2" t="s">
        <v>68</v>
      </c>
      <c r="S16" s="2" t="s">
        <v>68</v>
      </c>
      <c r="T16" s="2" t="s">
        <v>68</v>
      </c>
      <c r="U16" s="2" t="s">
        <v>68</v>
      </c>
      <c r="V16" s="2" t="s">
        <v>68</v>
      </c>
      <c r="W16" s="2" t="s">
        <v>69</v>
      </c>
      <c r="X16" s="2" t="s">
        <v>69</v>
      </c>
      <c r="Y16" s="2" t="s">
        <v>68</v>
      </c>
      <c r="Z16" s="2" t="s">
        <v>69</v>
      </c>
      <c r="AA16" s="2" t="s">
        <v>69</v>
      </c>
      <c r="AB16" s="2" t="s">
        <v>69</v>
      </c>
      <c r="AC16" s="2" t="s">
        <v>68</v>
      </c>
      <c r="AD16" s="2" t="s">
        <v>68</v>
      </c>
      <c r="AE16" s="2" t="s">
        <v>68</v>
      </c>
      <c r="AF16" s="2" t="s">
        <v>254</v>
      </c>
      <c r="AG16" s="2">
        <v>40973</v>
      </c>
      <c r="AH16" s="2" t="s">
        <v>249</v>
      </c>
      <c r="AI16" s="2" t="s">
        <v>95</v>
      </c>
      <c r="AJ16" s="2" t="s">
        <v>68</v>
      </c>
      <c r="AK16" s="2" t="s">
        <v>69</v>
      </c>
      <c r="AL16" s="2" t="s">
        <v>69</v>
      </c>
      <c r="AM16" s="2" t="s">
        <v>69</v>
      </c>
      <c r="AN16" s="2" t="s">
        <v>68</v>
      </c>
      <c r="AO16" s="2" t="s">
        <v>68</v>
      </c>
      <c r="AP16" s="2" t="s">
        <v>68</v>
      </c>
      <c r="AQ16" s="2" t="s">
        <v>68</v>
      </c>
      <c r="AR16" s="2" t="s">
        <v>68</v>
      </c>
      <c r="AS16" s="2" t="s">
        <v>68</v>
      </c>
      <c r="AT16" s="2" t="s">
        <v>69</v>
      </c>
      <c r="AU16" s="2" t="s">
        <v>68</v>
      </c>
      <c r="AV16" s="2" t="s">
        <v>1010</v>
      </c>
      <c r="AW16" s="2">
        <v>1</v>
      </c>
      <c r="AX16" s="2">
        <v>0</v>
      </c>
      <c r="AY16" s="2">
        <v>1</v>
      </c>
      <c r="AZ16" s="2">
        <v>0</v>
      </c>
      <c r="BA16" s="2">
        <v>1</v>
      </c>
      <c r="BB16" s="2">
        <v>2</v>
      </c>
      <c r="BC16" s="2">
        <v>1</v>
      </c>
      <c r="BD16" s="2">
        <v>2</v>
      </c>
      <c r="BE16" s="2">
        <v>1</v>
      </c>
      <c r="BF16" s="2" t="s">
        <v>118</v>
      </c>
      <c r="BG16" s="2" t="s">
        <v>397</v>
      </c>
      <c r="BH16" s="2" t="s">
        <v>1810</v>
      </c>
      <c r="BI16" s="2" t="s">
        <v>189</v>
      </c>
      <c r="BJ16" s="2" t="s">
        <v>118</v>
      </c>
      <c r="BK16" s="2" t="s">
        <v>190</v>
      </c>
      <c r="BL16" s="2" t="s">
        <v>191</v>
      </c>
      <c r="BM16" s="2" t="s">
        <v>1815</v>
      </c>
      <c r="BN16" s="2" t="s">
        <v>193</v>
      </c>
      <c r="BO16" s="2" t="s">
        <v>194</v>
      </c>
      <c r="BP16" s="2" t="s">
        <v>195</v>
      </c>
      <c r="BQ16" s="2" t="s">
        <v>196</v>
      </c>
      <c r="BR16" s="2" t="s">
        <v>190</v>
      </c>
      <c r="BS16" s="2" t="s">
        <v>191</v>
      </c>
      <c r="BT16" s="2" t="s">
        <v>197</v>
      </c>
      <c r="BU16" s="2" t="s">
        <v>193</v>
      </c>
      <c r="BV16" s="2" t="s">
        <v>194</v>
      </c>
      <c r="BW16" s="2" t="s">
        <v>195</v>
      </c>
      <c r="BX16" s="2" t="s">
        <v>198</v>
      </c>
      <c r="BY16" s="2" t="s">
        <v>1011</v>
      </c>
      <c r="BZ16" s="2" t="s">
        <v>1012</v>
      </c>
      <c r="CA16" s="2" t="s">
        <v>1013</v>
      </c>
      <c r="CB16" s="2" t="s">
        <v>1014</v>
      </c>
      <c r="CC16" s="2" t="s">
        <v>1015</v>
      </c>
      <c r="CD16" s="2" t="s">
        <v>1016</v>
      </c>
      <c r="CE16" s="2" t="s">
        <v>1017</v>
      </c>
      <c r="CF16" s="2" t="b">
        <v>0</v>
      </c>
      <c r="CG16" s="2" t="b">
        <v>1</v>
      </c>
      <c r="CH16" s="2" t="b">
        <v>0</v>
      </c>
      <c r="CI16" s="2" t="b">
        <v>1</v>
      </c>
      <c r="CJ16" s="2" t="b">
        <v>0</v>
      </c>
      <c r="CK16" s="2" t="s">
        <v>1018</v>
      </c>
      <c r="CL16" s="2" t="s">
        <v>389</v>
      </c>
      <c r="CM16" s="2" t="s">
        <v>212</v>
      </c>
      <c r="CN16" s="2" t="s">
        <v>234</v>
      </c>
      <c r="CO16" s="2" t="s">
        <v>120</v>
      </c>
      <c r="CP16" s="2" t="s">
        <v>120</v>
      </c>
      <c r="CQ16" s="2" t="s">
        <v>120</v>
      </c>
      <c r="CR16" s="2">
        <v>4393756</v>
      </c>
      <c r="CS16" s="2" t="s">
        <v>1019</v>
      </c>
      <c r="CT16" s="2" t="s">
        <v>1020</v>
      </c>
      <c r="CU16" s="2" t="s">
        <v>1020</v>
      </c>
      <c r="CV16" s="2" t="b">
        <v>0</v>
      </c>
      <c r="CW16" s="2" t="b">
        <v>1</v>
      </c>
      <c r="CX16" s="2" t="b">
        <v>0</v>
      </c>
      <c r="CY16" s="2">
        <v>0</v>
      </c>
      <c r="CZ16" s="2">
        <v>0</v>
      </c>
      <c r="DA16" s="2">
        <v>0</v>
      </c>
      <c r="DB16" s="2" t="s">
        <v>203</v>
      </c>
      <c r="DC16" s="2"/>
      <c r="DD16" s="2" t="s">
        <v>1021</v>
      </c>
      <c r="DE16" s="2">
        <v>0</v>
      </c>
      <c r="DF16" s="2" t="s">
        <v>1022</v>
      </c>
      <c r="DG16" s="2">
        <v>12</v>
      </c>
      <c r="DH16" s="2" t="s">
        <v>1023</v>
      </c>
      <c r="DI16" s="2">
        <v>11</v>
      </c>
      <c r="DJ16" s="2" t="s">
        <v>1024</v>
      </c>
      <c r="DK16" s="2" t="s">
        <v>1025</v>
      </c>
    </row>
    <row r="17" spans="1:115">
      <c r="A17" s="2" t="s">
        <v>90</v>
      </c>
      <c r="B17" s="2" t="s">
        <v>91</v>
      </c>
      <c r="C17" s="2">
        <v>0</v>
      </c>
      <c r="D17" s="2" t="s">
        <v>183</v>
      </c>
      <c r="E17" s="2" t="s">
        <v>184</v>
      </c>
      <c r="F17" s="2">
        <v>0</v>
      </c>
      <c r="G17" s="2">
        <v>0</v>
      </c>
      <c r="H17" s="2" t="s">
        <v>185</v>
      </c>
      <c r="I17" s="2" t="s">
        <v>69</v>
      </c>
      <c r="J17" s="2" t="s">
        <v>69</v>
      </c>
      <c r="K17" s="2" t="s">
        <v>68</v>
      </c>
      <c r="L17" s="2" t="s">
        <v>69</v>
      </c>
      <c r="M17" s="2" t="s">
        <v>69</v>
      </c>
      <c r="N17" s="2" t="s">
        <v>68</v>
      </c>
      <c r="O17" s="2" t="s">
        <v>68</v>
      </c>
      <c r="P17" s="2" t="s">
        <v>68</v>
      </c>
      <c r="Q17" s="2" t="s">
        <v>68</v>
      </c>
      <c r="R17" s="2" t="s">
        <v>68</v>
      </c>
      <c r="S17" s="2" t="s">
        <v>68</v>
      </c>
      <c r="T17" s="2" t="s">
        <v>68</v>
      </c>
      <c r="U17" s="2" t="s">
        <v>68</v>
      </c>
      <c r="V17" s="2" t="s">
        <v>68</v>
      </c>
      <c r="W17" s="2" t="s">
        <v>69</v>
      </c>
      <c r="X17" s="2" t="s">
        <v>69</v>
      </c>
      <c r="Y17" s="2" t="s">
        <v>68</v>
      </c>
      <c r="Z17" s="2" t="s">
        <v>69</v>
      </c>
      <c r="AA17" s="2" t="s">
        <v>69</v>
      </c>
      <c r="AB17" s="2" t="s">
        <v>69</v>
      </c>
      <c r="AC17" s="2" t="s">
        <v>68</v>
      </c>
      <c r="AD17" s="2" t="s">
        <v>68</v>
      </c>
      <c r="AE17" s="2" t="s">
        <v>68</v>
      </c>
      <c r="AF17" s="2" t="s">
        <v>186</v>
      </c>
      <c r="AG17" s="2" t="s">
        <v>187</v>
      </c>
      <c r="AH17" s="2">
        <v>0</v>
      </c>
      <c r="AI17" s="2" t="s">
        <v>95</v>
      </c>
      <c r="AJ17" s="2" t="s">
        <v>68</v>
      </c>
      <c r="AK17" s="2" t="s">
        <v>69</v>
      </c>
      <c r="AL17" s="2" t="s">
        <v>69</v>
      </c>
      <c r="AM17" s="2" t="s">
        <v>69</v>
      </c>
      <c r="AN17" s="2" t="s">
        <v>69</v>
      </c>
      <c r="AO17" s="2" t="s">
        <v>69</v>
      </c>
      <c r="AP17" s="2" t="s">
        <v>68</v>
      </c>
      <c r="AQ17" s="2" t="s">
        <v>68</v>
      </c>
      <c r="AR17" s="2" t="s">
        <v>68</v>
      </c>
      <c r="AS17" s="2" t="s">
        <v>68</v>
      </c>
      <c r="AT17" s="2" t="s">
        <v>69</v>
      </c>
      <c r="AU17" s="2" t="s">
        <v>68</v>
      </c>
      <c r="AV17" s="2" t="s">
        <v>188</v>
      </c>
      <c r="AW17" s="2">
        <v>1</v>
      </c>
      <c r="AX17" s="2">
        <v>10.3</v>
      </c>
      <c r="AY17" s="2">
        <v>2</v>
      </c>
      <c r="AZ17" s="2">
        <v>0</v>
      </c>
      <c r="BA17" s="2">
        <v>1</v>
      </c>
      <c r="BB17" s="2">
        <v>2</v>
      </c>
      <c r="BC17" s="2">
        <v>1</v>
      </c>
      <c r="BD17" s="2" t="s">
        <v>118</v>
      </c>
      <c r="BE17" s="2">
        <v>1</v>
      </c>
      <c r="BF17" s="2" t="s">
        <v>118</v>
      </c>
      <c r="BG17" s="2">
        <v>1</v>
      </c>
      <c r="BH17" s="2" t="s">
        <v>189</v>
      </c>
      <c r="BI17" s="2" t="s">
        <v>189</v>
      </c>
      <c r="BJ17" s="2" t="s">
        <v>118</v>
      </c>
      <c r="BK17" s="2" t="s">
        <v>189</v>
      </c>
      <c r="BL17" s="2" t="s">
        <v>191</v>
      </c>
      <c r="BM17" s="2" t="s">
        <v>192</v>
      </c>
      <c r="BN17" s="2" t="s">
        <v>193</v>
      </c>
      <c r="BO17" s="2" t="s">
        <v>194</v>
      </c>
      <c r="BP17" s="2" t="s">
        <v>195</v>
      </c>
      <c r="BQ17" s="2" t="s">
        <v>196</v>
      </c>
      <c r="BR17" s="2" t="s">
        <v>189</v>
      </c>
      <c r="BS17" s="2" t="s">
        <v>191</v>
      </c>
      <c r="BT17" s="2" t="s">
        <v>197</v>
      </c>
      <c r="BU17" s="2" t="s">
        <v>193</v>
      </c>
      <c r="BV17" s="2" t="s">
        <v>194</v>
      </c>
      <c r="BW17" s="2" t="s">
        <v>195</v>
      </c>
      <c r="BX17" s="2" t="s">
        <v>198</v>
      </c>
      <c r="BY17" s="2" t="s">
        <v>1026</v>
      </c>
      <c r="BZ17" s="2" t="s">
        <v>1027</v>
      </c>
      <c r="CA17" s="2" t="s">
        <v>199</v>
      </c>
      <c r="CB17" s="2" t="s">
        <v>200</v>
      </c>
      <c r="CC17" s="2" t="s">
        <v>201</v>
      </c>
      <c r="CD17" s="2" t="s">
        <v>1028</v>
      </c>
      <c r="CE17" s="2" t="s">
        <v>202</v>
      </c>
      <c r="CF17" s="2" t="b">
        <v>1</v>
      </c>
      <c r="CG17" s="2" t="b">
        <v>0</v>
      </c>
      <c r="CH17" s="2" t="b">
        <v>0</v>
      </c>
      <c r="CI17" s="2" t="b">
        <v>0</v>
      </c>
      <c r="CJ17" s="2" t="b">
        <v>0</v>
      </c>
      <c r="CK17" s="2" t="s">
        <v>1029</v>
      </c>
      <c r="CL17" s="2" t="s">
        <v>118</v>
      </c>
      <c r="CM17" s="2" t="s">
        <v>118</v>
      </c>
      <c r="CN17" s="2" t="s">
        <v>234</v>
      </c>
      <c r="CO17" s="2" t="s">
        <v>120</v>
      </c>
      <c r="CP17" s="2" t="s">
        <v>120</v>
      </c>
      <c r="CQ17" s="2" t="s">
        <v>120</v>
      </c>
      <c r="CR17" s="2" t="s">
        <v>1030</v>
      </c>
      <c r="CS17" s="2" t="s">
        <v>1031</v>
      </c>
      <c r="CT17" s="2" t="s">
        <v>1032</v>
      </c>
      <c r="CU17" s="2" t="s">
        <v>1033</v>
      </c>
      <c r="CV17" s="2" t="b">
        <v>0</v>
      </c>
      <c r="CW17" s="2" t="b">
        <v>1</v>
      </c>
      <c r="CX17" s="2" t="b">
        <v>0</v>
      </c>
      <c r="CY17" s="2">
        <v>0</v>
      </c>
      <c r="CZ17" s="2">
        <v>0</v>
      </c>
      <c r="DA17" s="2">
        <v>0</v>
      </c>
      <c r="DB17" s="2" t="s">
        <v>820</v>
      </c>
      <c r="DC17" s="2"/>
      <c r="DD17" s="2" t="s">
        <v>204</v>
      </c>
      <c r="DE17" s="2">
        <v>2</v>
      </c>
      <c r="DF17" s="2" t="s">
        <v>205</v>
      </c>
      <c r="DG17" s="2">
        <v>76</v>
      </c>
      <c r="DH17" s="2" t="s">
        <v>206</v>
      </c>
      <c r="DI17" s="2">
        <v>14</v>
      </c>
      <c r="DJ17" s="2" t="s">
        <v>207</v>
      </c>
      <c r="DK17" s="2" t="s">
        <v>208</v>
      </c>
    </row>
    <row r="18" spans="1:115">
      <c r="A18" s="2" t="s">
        <v>90</v>
      </c>
      <c r="B18" s="2" t="s">
        <v>91</v>
      </c>
      <c r="C18" s="2" t="s">
        <v>251</v>
      </c>
      <c r="D18" s="2" t="s">
        <v>1034</v>
      </c>
      <c r="E18" s="2" t="s">
        <v>1035</v>
      </c>
      <c r="F18" s="2" t="s">
        <v>251</v>
      </c>
      <c r="G18" s="2" t="s">
        <v>251</v>
      </c>
      <c r="H18" s="2" t="s">
        <v>1036</v>
      </c>
      <c r="I18" s="2" t="s">
        <v>69</v>
      </c>
      <c r="J18" s="2" t="s">
        <v>69</v>
      </c>
      <c r="K18" s="2" t="s">
        <v>68</v>
      </c>
      <c r="L18" s="2" t="s">
        <v>69</v>
      </c>
      <c r="M18" s="2" t="s">
        <v>69</v>
      </c>
      <c r="N18" s="2" t="s">
        <v>69</v>
      </c>
      <c r="O18" s="2" t="s">
        <v>69</v>
      </c>
      <c r="P18" s="2" t="s">
        <v>68</v>
      </c>
      <c r="Q18" s="2" t="s">
        <v>68</v>
      </c>
      <c r="R18" s="2" t="s">
        <v>69</v>
      </c>
      <c r="S18" s="2" t="s">
        <v>68</v>
      </c>
      <c r="T18" s="2" t="s">
        <v>68</v>
      </c>
      <c r="U18" s="2" t="s">
        <v>68</v>
      </c>
      <c r="V18" s="2" t="s">
        <v>68</v>
      </c>
      <c r="W18" s="2" t="s">
        <v>69</v>
      </c>
      <c r="X18" s="2" t="s">
        <v>69</v>
      </c>
      <c r="Y18" s="2" t="s">
        <v>68</v>
      </c>
      <c r="Z18" s="2" t="s">
        <v>68</v>
      </c>
      <c r="AA18" s="2" t="s">
        <v>69</v>
      </c>
      <c r="AB18" s="2" t="s">
        <v>69</v>
      </c>
      <c r="AC18" s="2" t="s">
        <v>68</v>
      </c>
      <c r="AD18" s="2" t="s">
        <v>68</v>
      </c>
      <c r="AE18" s="2" t="s">
        <v>68</v>
      </c>
      <c r="AF18" s="2" t="s">
        <v>94</v>
      </c>
      <c r="AG18" s="2" t="s">
        <v>1037</v>
      </c>
      <c r="AH18" s="2" t="s">
        <v>250</v>
      </c>
      <c r="AI18" s="2" t="s">
        <v>71</v>
      </c>
      <c r="AJ18" s="2" t="s">
        <v>68</v>
      </c>
      <c r="AK18" s="2" t="s">
        <v>68</v>
      </c>
      <c r="AL18" s="2" t="s">
        <v>68</v>
      </c>
      <c r="AM18" s="2" t="s">
        <v>69</v>
      </c>
      <c r="AN18" s="2" t="s">
        <v>69</v>
      </c>
      <c r="AO18" s="2" t="s">
        <v>68</v>
      </c>
      <c r="AP18" s="2" t="s">
        <v>68</v>
      </c>
      <c r="AQ18" s="2" t="s">
        <v>68</v>
      </c>
      <c r="AR18" s="2" t="s">
        <v>68</v>
      </c>
      <c r="AS18" s="2" t="s">
        <v>68</v>
      </c>
      <c r="AT18" s="2" t="s">
        <v>69</v>
      </c>
      <c r="AU18" s="2" t="s">
        <v>68</v>
      </c>
      <c r="AV18" s="2" t="s">
        <v>1038</v>
      </c>
      <c r="AW18" s="2">
        <v>1</v>
      </c>
      <c r="AX18" s="2">
        <v>14.29</v>
      </c>
      <c r="AY18" s="2">
        <v>1</v>
      </c>
      <c r="AZ18" s="2">
        <v>75</v>
      </c>
      <c r="BA18" s="2">
        <v>1</v>
      </c>
      <c r="BB18" s="2">
        <v>1</v>
      </c>
      <c r="BC18" s="2">
        <v>1</v>
      </c>
      <c r="BD18" s="2">
        <v>1</v>
      </c>
      <c r="BE18" s="2">
        <v>1</v>
      </c>
      <c r="BF18" s="2" t="s">
        <v>118</v>
      </c>
      <c r="BG18" s="7" t="s">
        <v>1039</v>
      </c>
      <c r="BH18" s="2" t="s">
        <v>1040</v>
      </c>
      <c r="BI18" s="2" t="s">
        <v>1040</v>
      </c>
      <c r="BJ18" s="2" t="s">
        <v>1041</v>
      </c>
      <c r="BK18" s="2" t="s">
        <v>1040</v>
      </c>
      <c r="BL18" s="2" t="s">
        <v>263</v>
      </c>
      <c r="BM18" s="2" t="s">
        <v>1042</v>
      </c>
      <c r="BN18" s="2" t="s">
        <v>1043</v>
      </c>
      <c r="BO18" s="2" t="s">
        <v>1044</v>
      </c>
      <c r="BP18" s="2" t="s">
        <v>1045</v>
      </c>
      <c r="BQ18" s="2">
        <v>0</v>
      </c>
      <c r="BR18" s="2" t="s">
        <v>1046</v>
      </c>
      <c r="BS18" s="2" t="s">
        <v>1047</v>
      </c>
      <c r="BT18" s="2" t="s">
        <v>1048</v>
      </c>
      <c r="BU18" s="2" t="s">
        <v>1043</v>
      </c>
      <c r="BV18" s="2" t="s">
        <v>1049</v>
      </c>
      <c r="BW18" s="2" t="s">
        <v>1050</v>
      </c>
      <c r="BX18" s="2">
        <v>0</v>
      </c>
      <c r="BY18" s="2" t="s">
        <v>1051</v>
      </c>
      <c r="BZ18" s="2" t="s">
        <v>1052</v>
      </c>
      <c r="CA18" s="2" t="s">
        <v>1053</v>
      </c>
      <c r="CB18" s="2" t="s">
        <v>1054</v>
      </c>
      <c r="CC18" s="2" t="s">
        <v>1055</v>
      </c>
      <c r="CD18" s="2" t="s">
        <v>1056</v>
      </c>
      <c r="CE18" s="2" t="s">
        <v>1057</v>
      </c>
      <c r="CF18" s="2" t="b">
        <v>0</v>
      </c>
      <c r="CG18" s="2" t="b">
        <v>1</v>
      </c>
      <c r="CH18" s="2" t="b">
        <v>0</v>
      </c>
      <c r="CI18" s="2" t="b">
        <v>1</v>
      </c>
      <c r="CJ18" s="2" t="b">
        <v>1</v>
      </c>
      <c r="CK18" s="2" t="s">
        <v>1058</v>
      </c>
      <c r="CL18" s="2" t="s">
        <v>389</v>
      </c>
      <c r="CM18" s="2" t="s">
        <v>212</v>
      </c>
      <c r="CN18" s="2" t="s">
        <v>416</v>
      </c>
      <c r="CO18" s="2">
        <v>0</v>
      </c>
      <c r="CP18" s="2">
        <v>0</v>
      </c>
      <c r="CQ18" s="2">
        <v>0</v>
      </c>
      <c r="CR18" s="2">
        <v>0</v>
      </c>
      <c r="CS18" s="2">
        <v>0</v>
      </c>
      <c r="CT18" s="2" t="s">
        <v>1040</v>
      </c>
      <c r="CU18" s="2">
        <v>0</v>
      </c>
      <c r="CV18" s="2" t="b">
        <v>0</v>
      </c>
      <c r="CW18" s="2" t="b">
        <v>0</v>
      </c>
      <c r="CX18" s="2" t="b">
        <v>0</v>
      </c>
      <c r="CY18" s="2">
        <v>0</v>
      </c>
      <c r="CZ18" s="2">
        <v>0</v>
      </c>
      <c r="DA18" s="2">
        <v>0</v>
      </c>
      <c r="DB18" s="2" t="s">
        <v>1059</v>
      </c>
      <c r="DC18" s="2" t="s">
        <v>1060</v>
      </c>
      <c r="DD18" s="2" t="s">
        <v>1061</v>
      </c>
      <c r="DE18" s="2" t="s">
        <v>769</v>
      </c>
      <c r="DF18" s="2">
        <v>0</v>
      </c>
      <c r="DG18" s="2" t="s">
        <v>1062</v>
      </c>
      <c r="DH18" s="2" t="s">
        <v>1063</v>
      </c>
      <c r="DI18" s="2" t="s">
        <v>1064</v>
      </c>
      <c r="DJ18" s="2" t="s">
        <v>1065</v>
      </c>
      <c r="DK18" s="2" t="s">
        <v>1066</v>
      </c>
    </row>
    <row r="19" spans="1:115">
      <c r="A19" s="2" t="s">
        <v>90</v>
      </c>
      <c r="B19" s="2" t="s">
        <v>91</v>
      </c>
      <c r="C19" s="2" t="s">
        <v>251</v>
      </c>
      <c r="D19" s="2" t="s">
        <v>1067</v>
      </c>
      <c r="E19" s="2" t="s">
        <v>1068</v>
      </c>
      <c r="F19" s="2" t="s">
        <v>251</v>
      </c>
      <c r="G19" s="2" t="s">
        <v>251</v>
      </c>
      <c r="H19" s="38">
        <v>41425</v>
      </c>
      <c r="I19" s="2" t="s">
        <v>68</v>
      </c>
      <c r="J19" s="2" t="s">
        <v>68</v>
      </c>
      <c r="K19" s="2" t="s">
        <v>69</v>
      </c>
      <c r="L19" s="2" t="s">
        <v>68</v>
      </c>
      <c r="M19" s="2" t="s">
        <v>68</v>
      </c>
      <c r="N19" s="2" t="s">
        <v>68</v>
      </c>
      <c r="O19" s="2" t="s">
        <v>69</v>
      </c>
      <c r="P19" s="2" t="s">
        <v>68</v>
      </c>
      <c r="Q19" s="2" t="s">
        <v>68</v>
      </c>
      <c r="R19" s="2" t="s">
        <v>69</v>
      </c>
      <c r="S19" s="2" t="s">
        <v>69</v>
      </c>
      <c r="T19" s="2" t="s">
        <v>68</v>
      </c>
      <c r="U19" s="2" t="s">
        <v>68</v>
      </c>
      <c r="V19" s="2" t="s">
        <v>69</v>
      </c>
      <c r="W19" s="2" t="s">
        <v>68</v>
      </c>
      <c r="X19" s="2" t="s">
        <v>69</v>
      </c>
      <c r="Y19" s="2" t="s">
        <v>69</v>
      </c>
      <c r="Z19" s="2" t="s">
        <v>68</v>
      </c>
      <c r="AA19" s="2" t="s">
        <v>68</v>
      </c>
      <c r="AB19" s="2" t="s">
        <v>68</v>
      </c>
      <c r="AC19" s="2" t="s">
        <v>69</v>
      </c>
      <c r="AD19" s="2" t="s">
        <v>68</v>
      </c>
      <c r="AE19" s="2" t="s">
        <v>68</v>
      </c>
      <c r="AF19" s="2" t="s">
        <v>186</v>
      </c>
      <c r="AG19" s="2">
        <v>41915</v>
      </c>
      <c r="AH19" s="2" t="s">
        <v>1069</v>
      </c>
      <c r="AI19" s="2" t="s">
        <v>95</v>
      </c>
      <c r="AJ19" s="2" t="s">
        <v>69</v>
      </c>
      <c r="AK19" s="2" t="s">
        <v>68</v>
      </c>
      <c r="AL19" s="2" t="s">
        <v>68</v>
      </c>
      <c r="AM19" s="2" t="s">
        <v>68</v>
      </c>
      <c r="AN19" s="2" t="s">
        <v>69</v>
      </c>
      <c r="AO19" s="2" t="s">
        <v>69</v>
      </c>
      <c r="AP19" s="2" t="s">
        <v>68</v>
      </c>
      <c r="AQ19" s="2" t="s">
        <v>69</v>
      </c>
      <c r="AR19" s="2" t="s">
        <v>68</v>
      </c>
      <c r="AS19" s="2" t="s">
        <v>68</v>
      </c>
      <c r="AT19" s="2" t="s">
        <v>68</v>
      </c>
      <c r="AU19" s="2" t="s">
        <v>68</v>
      </c>
      <c r="AV19" s="2" t="s">
        <v>1070</v>
      </c>
      <c r="AW19" s="2">
        <v>3</v>
      </c>
      <c r="AX19" s="2" t="s">
        <v>1071</v>
      </c>
      <c r="AY19" s="2">
        <v>1</v>
      </c>
      <c r="AZ19" s="2">
        <v>31.43</v>
      </c>
      <c r="BA19" s="2">
        <v>1</v>
      </c>
      <c r="BB19" s="2">
        <v>1</v>
      </c>
      <c r="BC19" s="2">
        <v>1</v>
      </c>
      <c r="BD19" s="2">
        <v>1</v>
      </c>
      <c r="BE19" s="2">
        <v>1</v>
      </c>
      <c r="BF19" s="2">
        <v>2</v>
      </c>
      <c r="BG19" s="2">
        <v>1</v>
      </c>
      <c r="BH19" s="2" t="s">
        <v>1072</v>
      </c>
      <c r="BI19" s="2" t="s">
        <v>1072</v>
      </c>
      <c r="BJ19" s="2" t="s">
        <v>427</v>
      </c>
      <c r="BK19" s="2" t="s">
        <v>1072</v>
      </c>
      <c r="BL19" s="2" t="s">
        <v>427</v>
      </c>
      <c r="BM19" s="2" t="s">
        <v>1073</v>
      </c>
      <c r="BN19" s="2" t="s">
        <v>1074</v>
      </c>
      <c r="BO19" s="2" t="s">
        <v>1075</v>
      </c>
      <c r="BP19" s="2" t="s">
        <v>1076</v>
      </c>
      <c r="BQ19" s="2" t="s">
        <v>1077</v>
      </c>
      <c r="BR19" s="2" t="s">
        <v>1072</v>
      </c>
      <c r="BS19" s="2" t="s">
        <v>427</v>
      </c>
      <c r="BT19" s="2" t="s">
        <v>1073</v>
      </c>
      <c r="BU19" s="2" t="s">
        <v>1074</v>
      </c>
      <c r="BV19" s="2" t="s">
        <v>1075</v>
      </c>
      <c r="BW19" s="2" t="s">
        <v>1076</v>
      </c>
      <c r="BX19" s="2" t="s">
        <v>1077</v>
      </c>
      <c r="BY19" s="2" t="s">
        <v>1078</v>
      </c>
      <c r="BZ19" s="2" t="s">
        <v>1079</v>
      </c>
      <c r="CA19" s="2" t="s">
        <v>1080</v>
      </c>
      <c r="CB19" s="2" t="s">
        <v>1081</v>
      </c>
      <c r="CC19" s="2" t="s">
        <v>1082</v>
      </c>
      <c r="CD19" s="2" t="s">
        <v>1083</v>
      </c>
      <c r="CE19" s="2" t="s">
        <v>1084</v>
      </c>
      <c r="CF19" s="2" t="b">
        <v>0</v>
      </c>
      <c r="CG19" s="2" t="b">
        <v>1</v>
      </c>
      <c r="CH19" s="2" t="b">
        <v>0</v>
      </c>
      <c r="CI19" s="2" t="b">
        <v>0</v>
      </c>
      <c r="CJ19" s="2" t="b">
        <v>1</v>
      </c>
      <c r="CK19" s="2" t="s">
        <v>1085</v>
      </c>
      <c r="CL19" s="2" t="s">
        <v>389</v>
      </c>
      <c r="CM19" s="2" t="s">
        <v>151</v>
      </c>
      <c r="CN19" s="2" t="s">
        <v>234</v>
      </c>
      <c r="CO19" s="2" t="s">
        <v>120</v>
      </c>
      <c r="CP19" s="2" t="s">
        <v>120</v>
      </c>
      <c r="CQ19" s="2" t="s">
        <v>120</v>
      </c>
      <c r="CR19" s="2" t="s">
        <v>1086</v>
      </c>
      <c r="CS19" s="2" t="s">
        <v>1087</v>
      </c>
      <c r="CT19" s="2" t="s">
        <v>1073</v>
      </c>
      <c r="CU19" s="2" t="s">
        <v>1072</v>
      </c>
      <c r="CV19" s="2" t="b">
        <v>0</v>
      </c>
      <c r="CW19" s="2" t="b">
        <v>1</v>
      </c>
      <c r="CX19" s="2" t="b">
        <v>0</v>
      </c>
      <c r="CY19" s="2">
        <v>0</v>
      </c>
      <c r="CZ19" s="2">
        <v>0</v>
      </c>
      <c r="DA19" s="2">
        <v>0</v>
      </c>
      <c r="DB19" s="2" t="s">
        <v>179</v>
      </c>
      <c r="DC19" s="2" t="s">
        <v>1088</v>
      </c>
      <c r="DD19" s="2" t="s">
        <v>1089</v>
      </c>
      <c r="DE19" s="2" t="s">
        <v>769</v>
      </c>
      <c r="DF19" s="2">
        <v>0</v>
      </c>
      <c r="DG19" s="2">
        <v>2</v>
      </c>
      <c r="DH19" s="2" t="s">
        <v>1090</v>
      </c>
      <c r="DI19" s="2">
        <v>2</v>
      </c>
      <c r="DJ19" s="2" t="s">
        <v>1091</v>
      </c>
      <c r="DK19" s="2" t="s">
        <v>1092</v>
      </c>
    </row>
    <row r="20" spans="1:115">
      <c r="A20" s="2" t="s">
        <v>90</v>
      </c>
      <c r="B20" s="2" t="s">
        <v>91</v>
      </c>
      <c r="C20" s="2" t="s">
        <v>251</v>
      </c>
      <c r="D20" s="2" t="s">
        <v>1093</v>
      </c>
      <c r="E20" s="2" t="s">
        <v>1094</v>
      </c>
      <c r="F20" s="2" t="s">
        <v>251</v>
      </c>
      <c r="G20" s="2" t="s">
        <v>251</v>
      </c>
      <c r="H20" s="2" t="s">
        <v>1095</v>
      </c>
      <c r="I20" s="2" t="s">
        <v>69</v>
      </c>
      <c r="J20" s="2" t="s">
        <v>68</v>
      </c>
      <c r="K20" s="2" t="s">
        <v>68</v>
      </c>
      <c r="L20" s="2" t="s">
        <v>68</v>
      </c>
      <c r="M20" s="2" t="s">
        <v>68</v>
      </c>
      <c r="N20" s="2" t="s">
        <v>69</v>
      </c>
      <c r="O20" s="2" t="s">
        <v>69</v>
      </c>
      <c r="P20" s="2" t="s">
        <v>68</v>
      </c>
      <c r="Q20" s="2" t="s">
        <v>68</v>
      </c>
      <c r="R20" s="2" t="s">
        <v>68</v>
      </c>
      <c r="S20" s="2" t="s">
        <v>68</v>
      </c>
      <c r="T20" s="2" t="s">
        <v>68</v>
      </c>
      <c r="U20" s="2" t="s">
        <v>68</v>
      </c>
      <c r="V20" s="2" t="s">
        <v>68</v>
      </c>
      <c r="W20" s="2" t="s">
        <v>68</v>
      </c>
      <c r="X20" s="2" t="s">
        <v>69</v>
      </c>
      <c r="Y20" s="2" t="s">
        <v>68</v>
      </c>
      <c r="Z20" s="2" t="s">
        <v>68</v>
      </c>
      <c r="AA20" s="2" t="s">
        <v>69</v>
      </c>
      <c r="AB20" s="2" t="s">
        <v>69</v>
      </c>
      <c r="AC20" s="2" t="s">
        <v>68</v>
      </c>
      <c r="AD20" s="2" t="s">
        <v>68</v>
      </c>
      <c r="AE20" s="2" t="s">
        <v>68</v>
      </c>
      <c r="AF20" s="2" t="s">
        <v>186</v>
      </c>
      <c r="AG20" s="2">
        <v>39980</v>
      </c>
      <c r="AH20" s="2" t="s">
        <v>1527</v>
      </c>
      <c r="AI20" s="2" t="s">
        <v>95</v>
      </c>
      <c r="AJ20" s="2" t="s">
        <v>68</v>
      </c>
      <c r="AK20" s="2" t="s">
        <v>69</v>
      </c>
      <c r="AL20" s="2" t="s">
        <v>69</v>
      </c>
      <c r="AM20" s="2" t="s">
        <v>68</v>
      </c>
      <c r="AN20" s="2" t="s">
        <v>68</v>
      </c>
      <c r="AO20" s="2" t="s">
        <v>68</v>
      </c>
      <c r="AP20" s="2" t="s">
        <v>69</v>
      </c>
      <c r="AQ20" s="2" t="s">
        <v>68</v>
      </c>
      <c r="AR20" s="2" t="s">
        <v>68</v>
      </c>
      <c r="AS20" s="2" t="s">
        <v>68</v>
      </c>
      <c r="AT20" s="2" t="s">
        <v>68</v>
      </c>
      <c r="AU20" s="2" t="s">
        <v>68</v>
      </c>
      <c r="AV20" s="2" t="s">
        <v>302</v>
      </c>
      <c r="AW20" s="2">
        <v>1</v>
      </c>
      <c r="AX20" s="2">
        <v>30.51</v>
      </c>
      <c r="AY20" s="2">
        <v>1</v>
      </c>
      <c r="AZ20" s="2">
        <v>50</v>
      </c>
      <c r="BA20" s="2">
        <v>2</v>
      </c>
      <c r="BB20" s="2">
        <v>1</v>
      </c>
      <c r="BC20" s="2">
        <v>1</v>
      </c>
      <c r="BD20" s="2">
        <v>1</v>
      </c>
      <c r="BE20" s="2">
        <v>1</v>
      </c>
      <c r="BF20" s="2" t="s">
        <v>118</v>
      </c>
      <c r="BG20" s="2" t="s">
        <v>534</v>
      </c>
      <c r="BH20" s="2" t="s">
        <v>1096</v>
      </c>
      <c r="BI20" s="2">
        <v>0</v>
      </c>
      <c r="BJ20" s="2">
        <v>0</v>
      </c>
      <c r="BK20" s="2" t="s">
        <v>1097</v>
      </c>
      <c r="BL20" s="2" t="s">
        <v>1098</v>
      </c>
      <c r="BM20" s="2" t="s">
        <v>1099</v>
      </c>
      <c r="BN20" s="2" t="s">
        <v>1100</v>
      </c>
      <c r="BO20" s="2" t="s">
        <v>1101</v>
      </c>
      <c r="BP20" s="2" t="s">
        <v>1102</v>
      </c>
      <c r="BQ20" s="2" t="s">
        <v>1103</v>
      </c>
      <c r="BR20" s="2" t="s">
        <v>1097</v>
      </c>
      <c r="BS20" s="2" t="s">
        <v>1098</v>
      </c>
      <c r="BT20" s="2" t="s">
        <v>1099</v>
      </c>
      <c r="BU20" s="2" t="s">
        <v>1100</v>
      </c>
      <c r="BV20" s="2" t="s">
        <v>1101</v>
      </c>
      <c r="BW20" s="2" t="s">
        <v>1102</v>
      </c>
      <c r="BX20" s="2" t="s">
        <v>1103</v>
      </c>
      <c r="BY20" s="2" t="s">
        <v>1104</v>
      </c>
      <c r="BZ20" s="2" t="s">
        <v>1105</v>
      </c>
      <c r="CA20" s="2" t="s">
        <v>1106</v>
      </c>
      <c r="CB20" s="2" t="s">
        <v>1107</v>
      </c>
      <c r="CC20" s="2" t="s">
        <v>1108</v>
      </c>
      <c r="CD20" s="2" t="s">
        <v>1109</v>
      </c>
      <c r="CE20" s="2" t="s">
        <v>1110</v>
      </c>
      <c r="CF20" s="2" t="b">
        <v>0</v>
      </c>
      <c r="CG20" s="2" t="b">
        <v>1</v>
      </c>
      <c r="CH20" s="2" t="b">
        <v>0</v>
      </c>
      <c r="CI20" s="2" t="b">
        <v>0</v>
      </c>
      <c r="CJ20" s="2" t="b">
        <v>1</v>
      </c>
      <c r="CK20" s="2" t="s">
        <v>1111</v>
      </c>
      <c r="CL20" s="2" t="s">
        <v>389</v>
      </c>
      <c r="CM20" s="2" t="s">
        <v>151</v>
      </c>
      <c r="CN20" s="2" t="s">
        <v>120</v>
      </c>
      <c r="CO20" s="2" t="s">
        <v>120</v>
      </c>
      <c r="CP20" s="2" t="s">
        <v>120</v>
      </c>
      <c r="CQ20" s="2" t="s">
        <v>120</v>
      </c>
      <c r="CR20" s="2">
        <v>0</v>
      </c>
      <c r="CS20" s="2">
        <v>0</v>
      </c>
      <c r="CT20" s="2">
        <v>0</v>
      </c>
      <c r="CU20" s="2">
        <v>0</v>
      </c>
      <c r="CV20" s="2" t="b">
        <v>0</v>
      </c>
      <c r="CW20" s="2" t="b">
        <v>1</v>
      </c>
      <c r="CX20" s="2" t="b">
        <v>0</v>
      </c>
      <c r="CY20" s="2">
        <v>0</v>
      </c>
      <c r="CZ20" s="2">
        <v>0</v>
      </c>
      <c r="DA20" s="2">
        <v>0</v>
      </c>
      <c r="DB20" s="2" t="s">
        <v>1112</v>
      </c>
      <c r="DC20" s="2" t="s">
        <v>1113</v>
      </c>
      <c r="DD20" s="2" t="s">
        <v>1114</v>
      </c>
      <c r="DE20" s="2">
        <v>0</v>
      </c>
      <c r="DF20" s="2">
        <v>0</v>
      </c>
      <c r="DG20" s="2">
        <v>9</v>
      </c>
      <c r="DH20" s="2" t="s">
        <v>1115</v>
      </c>
      <c r="DI20" s="2">
        <v>2</v>
      </c>
      <c r="DJ20" s="2" t="s">
        <v>1116</v>
      </c>
      <c r="DK20" s="2" t="s">
        <v>1117</v>
      </c>
    </row>
    <row r="21" spans="1:115">
      <c r="A21" s="2" t="s">
        <v>90</v>
      </c>
      <c r="B21" s="2" t="s">
        <v>91</v>
      </c>
      <c r="C21" s="2" t="s">
        <v>251</v>
      </c>
      <c r="D21" s="2" t="s">
        <v>1118</v>
      </c>
      <c r="E21" s="2" t="s">
        <v>1119</v>
      </c>
      <c r="F21" s="2" t="s">
        <v>251</v>
      </c>
      <c r="G21" s="2" t="s">
        <v>251</v>
      </c>
      <c r="H21" s="2" t="s">
        <v>1095</v>
      </c>
      <c r="I21" s="2" t="s">
        <v>69</v>
      </c>
      <c r="J21" s="2" t="s">
        <v>68</v>
      </c>
      <c r="K21" s="2" t="s">
        <v>68</v>
      </c>
      <c r="L21" s="2" t="s">
        <v>68</v>
      </c>
      <c r="M21" s="2" t="s">
        <v>68</v>
      </c>
      <c r="N21" s="2" t="s">
        <v>69</v>
      </c>
      <c r="O21" s="2" t="s">
        <v>68</v>
      </c>
      <c r="P21" s="2" t="s">
        <v>68</v>
      </c>
      <c r="Q21" s="2" t="s">
        <v>68</v>
      </c>
      <c r="R21" s="2" t="s">
        <v>68</v>
      </c>
      <c r="S21" s="2" t="s">
        <v>68</v>
      </c>
      <c r="T21" s="2" t="s">
        <v>68</v>
      </c>
      <c r="U21" s="2" t="s">
        <v>68</v>
      </c>
      <c r="V21" s="2" t="s">
        <v>68</v>
      </c>
      <c r="W21" s="2" t="s">
        <v>68</v>
      </c>
      <c r="X21" s="2" t="s">
        <v>69</v>
      </c>
      <c r="Y21" s="2" t="s">
        <v>68</v>
      </c>
      <c r="Z21" s="2" t="s">
        <v>69</v>
      </c>
      <c r="AA21" s="2" t="s">
        <v>69</v>
      </c>
      <c r="AB21" s="2" t="s">
        <v>68</v>
      </c>
      <c r="AC21" s="2" t="s">
        <v>68</v>
      </c>
      <c r="AD21" s="2" t="s">
        <v>68</v>
      </c>
      <c r="AE21" s="2" t="s">
        <v>68</v>
      </c>
      <c r="AF21" s="2" t="s">
        <v>186</v>
      </c>
      <c r="AG21" s="2">
        <v>40508</v>
      </c>
      <c r="AH21" s="2" t="s">
        <v>1120</v>
      </c>
      <c r="AI21" s="2" t="s">
        <v>95</v>
      </c>
      <c r="AJ21" s="2" t="s">
        <v>68</v>
      </c>
      <c r="AK21" s="2" t="s">
        <v>69</v>
      </c>
      <c r="AL21" s="2" t="s">
        <v>69</v>
      </c>
      <c r="AM21" s="2" t="s">
        <v>68</v>
      </c>
      <c r="AN21" s="2" t="s">
        <v>68</v>
      </c>
      <c r="AO21" s="2" t="s">
        <v>69</v>
      </c>
      <c r="AP21" s="2" t="s">
        <v>68</v>
      </c>
      <c r="AQ21" s="2" t="s">
        <v>68</v>
      </c>
      <c r="AR21" s="2" t="s">
        <v>68</v>
      </c>
      <c r="AS21" s="2" t="s">
        <v>68</v>
      </c>
      <c r="AT21" s="2" t="s">
        <v>68</v>
      </c>
      <c r="AU21" s="2" t="s">
        <v>68</v>
      </c>
      <c r="AV21" s="2" t="s">
        <v>303</v>
      </c>
      <c r="AW21" s="2">
        <v>1</v>
      </c>
      <c r="AX21" s="2">
        <v>0.28000000000000003</v>
      </c>
      <c r="AY21" s="2">
        <v>1</v>
      </c>
      <c r="AZ21" s="2">
        <v>8</v>
      </c>
      <c r="BA21" s="2">
        <v>1</v>
      </c>
      <c r="BB21" s="2">
        <v>2</v>
      </c>
      <c r="BC21" s="2">
        <v>1</v>
      </c>
      <c r="BD21" s="2">
        <v>2</v>
      </c>
      <c r="BE21" s="2">
        <v>1</v>
      </c>
      <c r="BF21" s="2" t="s">
        <v>118</v>
      </c>
      <c r="BG21" s="7">
        <v>1</v>
      </c>
      <c r="BH21" s="2" t="s">
        <v>1097</v>
      </c>
      <c r="BI21" s="2">
        <v>0</v>
      </c>
      <c r="BJ21" s="2">
        <v>0</v>
      </c>
      <c r="BK21" s="2" t="s">
        <v>1097</v>
      </c>
      <c r="BL21" s="2" t="s">
        <v>1121</v>
      </c>
      <c r="BM21" s="2" t="s">
        <v>1122</v>
      </c>
      <c r="BN21" s="2" t="s">
        <v>1100</v>
      </c>
      <c r="BO21" s="2" t="s">
        <v>1123</v>
      </c>
      <c r="BP21" s="2" t="s">
        <v>1124</v>
      </c>
      <c r="BQ21" s="2" t="s">
        <v>1125</v>
      </c>
      <c r="BR21" s="2" t="s">
        <v>1097</v>
      </c>
      <c r="BS21" s="2" t="s">
        <v>1126</v>
      </c>
      <c r="BT21" s="2" t="s">
        <v>1127</v>
      </c>
      <c r="BU21" s="2" t="s">
        <v>1100</v>
      </c>
      <c r="BV21" s="2" t="s">
        <v>1101</v>
      </c>
      <c r="BW21" s="2" t="s">
        <v>1102</v>
      </c>
      <c r="BX21" s="2" t="s">
        <v>1103</v>
      </c>
      <c r="BY21" s="2" t="s">
        <v>1128</v>
      </c>
      <c r="BZ21" s="2" t="s">
        <v>1129</v>
      </c>
      <c r="CA21" s="2" t="s">
        <v>1130</v>
      </c>
      <c r="CB21" s="2" t="s">
        <v>1131</v>
      </c>
      <c r="CC21" s="2" t="s">
        <v>1132</v>
      </c>
      <c r="CD21" s="2" t="s">
        <v>1133</v>
      </c>
      <c r="CE21" s="2" t="s">
        <v>1134</v>
      </c>
      <c r="CF21" s="2" t="b">
        <v>0</v>
      </c>
      <c r="CG21" s="2" t="b">
        <v>1</v>
      </c>
      <c r="CH21" s="2" t="b">
        <v>0</v>
      </c>
      <c r="CI21" s="2" t="b">
        <v>0</v>
      </c>
      <c r="CJ21" s="2" t="b">
        <v>1</v>
      </c>
      <c r="CK21" s="2" t="s">
        <v>1135</v>
      </c>
      <c r="CL21" s="2" t="s">
        <v>389</v>
      </c>
      <c r="CM21" s="2" t="s">
        <v>151</v>
      </c>
      <c r="CN21" s="2" t="s">
        <v>234</v>
      </c>
      <c r="CO21" s="2" t="s">
        <v>120</v>
      </c>
      <c r="CP21" s="2" t="s">
        <v>120</v>
      </c>
      <c r="CQ21" s="2" t="s">
        <v>120</v>
      </c>
      <c r="CR21" s="2" t="s">
        <v>1136</v>
      </c>
      <c r="CS21" s="2" t="s">
        <v>1137</v>
      </c>
      <c r="CT21" s="2" t="s">
        <v>1138</v>
      </c>
      <c r="CU21" s="2" t="s">
        <v>1139</v>
      </c>
      <c r="CV21" s="2" t="b">
        <v>0</v>
      </c>
      <c r="CW21" s="2" t="b">
        <v>1</v>
      </c>
      <c r="CX21" s="2" t="b">
        <v>0</v>
      </c>
      <c r="CY21" s="2">
        <v>0</v>
      </c>
      <c r="CZ21" s="2">
        <v>0</v>
      </c>
      <c r="DA21" s="2">
        <v>0</v>
      </c>
      <c r="DB21" s="2" t="s">
        <v>1140</v>
      </c>
      <c r="DC21" s="2" t="s">
        <v>1141</v>
      </c>
      <c r="DD21" s="2" t="s">
        <v>1114</v>
      </c>
      <c r="DE21" s="2">
        <v>4</v>
      </c>
      <c r="DF21" s="2" t="s">
        <v>1142</v>
      </c>
      <c r="DG21" s="2">
        <v>2</v>
      </c>
      <c r="DH21" s="2" t="s">
        <v>1143</v>
      </c>
      <c r="DI21" s="2">
        <v>0</v>
      </c>
      <c r="DJ21" s="2">
        <v>0</v>
      </c>
      <c r="DK21" s="2" t="s">
        <v>1144</v>
      </c>
    </row>
    <row r="22" spans="1:115">
      <c r="A22" s="2" t="s">
        <v>90</v>
      </c>
      <c r="B22" s="2" t="s">
        <v>91</v>
      </c>
      <c r="C22" s="2" t="s">
        <v>251</v>
      </c>
      <c r="D22" s="2" t="s">
        <v>319</v>
      </c>
      <c r="E22" s="2" t="s">
        <v>320</v>
      </c>
      <c r="F22" s="2" t="s">
        <v>251</v>
      </c>
      <c r="G22" s="2" t="s">
        <v>251</v>
      </c>
      <c r="H22" s="2">
        <v>1994</v>
      </c>
      <c r="I22" s="2" t="s">
        <v>68</v>
      </c>
      <c r="J22" s="2" t="s">
        <v>69</v>
      </c>
      <c r="K22" s="2" t="s">
        <v>68</v>
      </c>
      <c r="L22" s="2" t="s">
        <v>69</v>
      </c>
      <c r="M22" s="2" t="s">
        <v>68</v>
      </c>
      <c r="N22" s="2" t="s">
        <v>69</v>
      </c>
      <c r="O22" s="2" t="s">
        <v>68</v>
      </c>
      <c r="P22" s="2" t="s">
        <v>69</v>
      </c>
      <c r="Q22" s="2" t="s">
        <v>69</v>
      </c>
      <c r="R22" s="2" t="s">
        <v>68</v>
      </c>
      <c r="S22" s="2" t="s">
        <v>68</v>
      </c>
      <c r="T22" s="2" t="s">
        <v>68</v>
      </c>
      <c r="U22" s="2" t="s">
        <v>69</v>
      </c>
      <c r="V22" s="2" t="s">
        <v>68</v>
      </c>
      <c r="W22" s="2" t="s">
        <v>68</v>
      </c>
      <c r="X22" s="2" t="s">
        <v>68</v>
      </c>
      <c r="Y22" s="2" t="s">
        <v>69</v>
      </c>
      <c r="Z22" s="2" t="s">
        <v>68</v>
      </c>
      <c r="AA22" s="2" t="s">
        <v>69</v>
      </c>
      <c r="AB22" s="2" t="s">
        <v>69</v>
      </c>
      <c r="AC22" s="2" t="s">
        <v>69</v>
      </c>
      <c r="AD22" s="2" t="s">
        <v>68</v>
      </c>
      <c r="AE22" s="2" t="s">
        <v>68</v>
      </c>
      <c r="AF22" s="2" t="s">
        <v>186</v>
      </c>
      <c r="AG22" s="2">
        <v>36098</v>
      </c>
      <c r="AH22" s="2" t="s">
        <v>321</v>
      </c>
      <c r="AI22" s="2" t="s">
        <v>322</v>
      </c>
      <c r="AJ22" s="2" t="s">
        <v>68</v>
      </c>
      <c r="AK22" s="2" t="s">
        <v>68</v>
      </c>
      <c r="AL22" s="2" t="s">
        <v>69</v>
      </c>
      <c r="AM22" s="2" t="s">
        <v>68</v>
      </c>
      <c r="AN22" s="2" t="s">
        <v>68</v>
      </c>
      <c r="AO22" s="2" t="s">
        <v>69</v>
      </c>
      <c r="AP22" s="2" t="s">
        <v>68</v>
      </c>
      <c r="AQ22" s="2" t="s">
        <v>69</v>
      </c>
      <c r="AR22" s="2" t="s">
        <v>68</v>
      </c>
      <c r="AS22" s="2" t="s">
        <v>68</v>
      </c>
      <c r="AT22" s="2" t="s">
        <v>68</v>
      </c>
      <c r="AU22" s="2" t="s">
        <v>68</v>
      </c>
      <c r="AV22" s="2" t="s">
        <v>323</v>
      </c>
      <c r="AW22" s="2">
        <v>1</v>
      </c>
      <c r="AX22" s="2">
        <v>0.08</v>
      </c>
      <c r="AY22" s="2">
        <v>3</v>
      </c>
      <c r="AZ22" s="2">
        <v>0.127</v>
      </c>
      <c r="BA22" s="2">
        <v>1</v>
      </c>
      <c r="BB22" s="2">
        <v>1</v>
      </c>
      <c r="BC22" s="2">
        <v>1</v>
      </c>
      <c r="BD22" s="2">
        <v>1</v>
      </c>
      <c r="BE22" s="2">
        <v>2</v>
      </c>
      <c r="BF22" s="2">
        <v>2</v>
      </c>
      <c r="BG22" s="2" t="s">
        <v>387</v>
      </c>
      <c r="BH22" s="2" t="s">
        <v>324</v>
      </c>
      <c r="BI22" s="2" t="s">
        <v>325</v>
      </c>
      <c r="BJ22" s="2">
        <v>0</v>
      </c>
      <c r="BK22" s="2" t="s">
        <v>325</v>
      </c>
      <c r="BL22" s="2" t="s">
        <v>326</v>
      </c>
      <c r="BM22" s="2" t="s">
        <v>327</v>
      </c>
      <c r="BN22" s="2" t="s">
        <v>328</v>
      </c>
      <c r="BO22" s="2" t="s">
        <v>329</v>
      </c>
      <c r="BP22" s="2" t="s">
        <v>330</v>
      </c>
      <c r="BQ22" s="2" t="s">
        <v>331</v>
      </c>
      <c r="BR22" s="2" t="s">
        <v>332</v>
      </c>
      <c r="BS22" s="2" t="s">
        <v>333</v>
      </c>
      <c r="BT22" s="2" t="s">
        <v>334</v>
      </c>
      <c r="BU22" s="2" t="s">
        <v>335</v>
      </c>
      <c r="BV22" s="2" t="s">
        <v>336</v>
      </c>
      <c r="BW22" s="2" t="s">
        <v>337</v>
      </c>
      <c r="BX22" s="2" t="s">
        <v>338</v>
      </c>
      <c r="BY22" s="2" t="s">
        <v>339</v>
      </c>
      <c r="BZ22" s="2" t="s">
        <v>340</v>
      </c>
      <c r="CA22" s="2" t="s">
        <v>388</v>
      </c>
      <c r="CB22" s="2" t="s">
        <v>341</v>
      </c>
      <c r="CC22" s="2" t="s">
        <v>342</v>
      </c>
      <c r="CD22" s="2" t="s">
        <v>343</v>
      </c>
      <c r="CE22" s="2" t="s">
        <v>344</v>
      </c>
      <c r="CF22" s="2" t="b">
        <v>0</v>
      </c>
      <c r="CG22" s="2" t="b">
        <v>1</v>
      </c>
      <c r="CH22" s="2" t="b">
        <v>0</v>
      </c>
      <c r="CI22" s="2" t="b">
        <v>0</v>
      </c>
      <c r="CJ22" s="2" t="b">
        <v>1</v>
      </c>
      <c r="CK22" s="2" t="s">
        <v>344</v>
      </c>
      <c r="CL22" s="2" t="s">
        <v>527</v>
      </c>
      <c r="CM22" s="2" t="s">
        <v>151</v>
      </c>
      <c r="CN22" s="2" t="s">
        <v>234</v>
      </c>
      <c r="CO22" s="2">
        <v>0</v>
      </c>
      <c r="CP22" s="2">
        <v>0</v>
      </c>
      <c r="CQ22" s="2">
        <v>0</v>
      </c>
      <c r="CR22" s="2" t="s">
        <v>345</v>
      </c>
      <c r="CS22" s="2">
        <v>0</v>
      </c>
      <c r="CT22" s="2" t="s">
        <v>346</v>
      </c>
      <c r="CU22" s="2">
        <v>1</v>
      </c>
      <c r="CV22" s="2" t="b">
        <v>1</v>
      </c>
      <c r="CW22" s="2" t="b">
        <v>0</v>
      </c>
      <c r="CX22" s="2" t="b">
        <v>0</v>
      </c>
      <c r="CY22" s="2" t="s">
        <v>347</v>
      </c>
      <c r="CZ22" s="2">
        <v>37176</v>
      </c>
      <c r="DA22" s="2" t="s">
        <v>348</v>
      </c>
      <c r="DB22" s="2" t="s">
        <v>349</v>
      </c>
      <c r="DC22" s="2" t="s">
        <v>350</v>
      </c>
      <c r="DD22" s="2" t="s">
        <v>351</v>
      </c>
      <c r="DE22" s="2">
        <v>18</v>
      </c>
      <c r="DF22" s="2" t="s">
        <v>352</v>
      </c>
      <c r="DG22" s="2">
        <v>329</v>
      </c>
      <c r="DH22" s="2" t="s">
        <v>353</v>
      </c>
      <c r="DI22" s="2">
        <v>53</v>
      </c>
      <c r="DJ22" s="2" t="s">
        <v>354</v>
      </c>
      <c r="DK22" s="2" t="s">
        <v>355</v>
      </c>
    </row>
    <row r="23" spans="1:115">
      <c r="A23" s="2" t="s">
        <v>90</v>
      </c>
      <c r="B23" s="2" t="s">
        <v>91</v>
      </c>
      <c r="C23" s="2" t="s">
        <v>251</v>
      </c>
      <c r="D23" s="2" t="s">
        <v>356</v>
      </c>
      <c r="E23" s="2" t="s">
        <v>357</v>
      </c>
      <c r="F23" s="2" t="s">
        <v>251</v>
      </c>
      <c r="G23" s="2" t="s">
        <v>251</v>
      </c>
      <c r="H23" s="2" t="s">
        <v>358</v>
      </c>
      <c r="I23" s="2" t="s">
        <v>68</v>
      </c>
      <c r="J23" s="2" t="s">
        <v>69</v>
      </c>
      <c r="K23" s="2" t="s">
        <v>68</v>
      </c>
      <c r="L23" s="2" t="s">
        <v>69</v>
      </c>
      <c r="M23" s="2" t="s">
        <v>68</v>
      </c>
      <c r="N23" s="2" t="s">
        <v>69</v>
      </c>
      <c r="O23" s="2" t="s">
        <v>69</v>
      </c>
      <c r="P23" s="2" t="s">
        <v>68</v>
      </c>
      <c r="Q23" s="2" t="s">
        <v>68</v>
      </c>
      <c r="R23" s="2" t="s">
        <v>68</v>
      </c>
      <c r="S23" s="2" t="s">
        <v>68</v>
      </c>
      <c r="T23" s="2" t="s">
        <v>68</v>
      </c>
      <c r="U23" s="2" t="s">
        <v>68</v>
      </c>
      <c r="V23" s="2" t="s">
        <v>69</v>
      </c>
      <c r="W23" s="2" t="s">
        <v>68</v>
      </c>
      <c r="X23" s="2" t="s">
        <v>69</v>
      </c>
      <c r="Y23" s="2" t="s">
        <v>68</v>
      </c>
      <c r="Z23" s="2" t="s">
        <v>68</v>
      </c>
      <c r="AA23" s="2" t="s">
        <v>69</v>
      </c>
      <c r="AB23" s="2" t="s">
        <v>69</v>
      </c>
      <c r="AC23" s="2" t="s">
        <v>68</v>
      </c>
      <c r="AD23" s="2" t="s">
        <v>68</v>
      </c>
      <c r="AE23" s="2" t="s">
        <v>68</v>
      </c>
      <c r="AF23" s="2" t="s">
        <v>94</v>
      </c>
      <c r="AG23" s="2">
        <v>38807</v>
      </c>
      <c r="AH23" s="2" t="s">
        <v>359</v>
      </c>
      <c r="AI23" s="2" t="s">
        <v>360</v>
      </c>
      <c r="AJ23" s="2" t="s">
        <v>69</v>
      </c>
      <c r="AK23" s="2" t="s">
        <v>69</v>
      </c>
      <c r="AL23" s="2" t="s">
        <v>69</v>
      </c>
      <c r="AM23" s="2" t="s">
        <v>69</v>
      </c>
      <c r="AN23" s="2" t="s">
        <v>69</v>
      </c>
      <c r="AO23" s="2" t="s">
        <v>69</v>
      </c>
      <c r="AP23" s="2" t="s">
        <v>69</v>
      </c>
      <c r="AQ23" s="2" t="s">
        <v>68</v>
      </c>
      <c r="AR23" s="2" t="s">
        <v>68</v>
      </c>
      <c r="AS23" s="2" t="s">
        <v>69</v>
      </c>
      <c r="AT23" s="2" t="s">
        <v>68</v>
      </c>
      <c r="AU23" s="2" t="s">
        <v>68</v>
      </c>
      <c r="AV23" s="2" t="s">
        <v>361</v>
      </c>
      <c r="AW23" s="2">
        <v>1</v>
      </c>
      <c r="AX23" s="2">
        <v>2.5999999999999999E-2</v>
      </c>
      <c r="AY23" s="2">
        <v>1</v>
      </c>
      <c r="AZ23" s="2">
        <v>0.66</v>
      </c>
      <c r="BA23" s="2">
        <v>1</v>
      </c>
      <c r="BB23" s="2">
        <v>1</v>
      </c>
      <c r="BC23" s="2">
        <v>1</v>
      </c>
      <c r="BD23" s="2">
        <v>1</v>
      </c>
      <c r="BE23" s="2">
        <v>2</v>
      </c>
      <c r="BF23" s="2">
        <v>0</v>
      </c>
      <c r="BG23" s="2">
        <v>2</v>
      </c>
      <c r="BH23" s="2" t="s">
        <v>362</v>
      </c>
      <c r="BI23" s="2" t="s">
        <v>362</v>
      </c>
      <c r="BJ23" s="2" t="s">
        <v>363</v>
      </c>
      <c r="BK23" s="2" t="s">
        <v>362</v>
      </c>
      <c r="BL23" s="2" t="s">
        <v>364</v>
      </c>
      <c r="BM23" s="2" t="s">
        <v>365</v>
      </c>
      <c r="BN23" s="2" t="s">
        <v>366</v>
      </c>
      <c r="BO23" s="2" t="s">
        <v>367</v>
      </c>
      <c r="BP23" s="2" t="s">
        <v>368</v>
      </c>
      <c r="BQ23" s="2" t="s">
        <v>369</v>
      </c>
      <c r="BR23" s="2" t="s">
        <v>362</v>
      </c>
      <c r="BS23" s="2" t="s">
        <v>364</v>
      </c>
      <c r="BT23" s="2" t="s">
        <v>365</v>
      </c>
      <c r="BU23" s="2" t="s">
        <v>366</v>
      </c>
      <c r="BV23" s="2" t="s">
        <v>367</v>
      </c>
      <c r="BW23" s="2" t="s">
        <v>368</v>
      </c>
      <c r="BX23" s="2" t="s">
        <v>369</v>
      </c>
      <c r="BY23" s="2" t="s">
        <v>370</v>
      </c>
      <c r="BZ23" s="2" t="s">
        <v>371</v>
      </c>
      <c r="CA23" s="2" t="s">
        <v>390</v>
      </c>
      <c r="CB23" s="2" t="s">
        <v>372</v>
      </c>
      <c r="CC23" s="2" t="s">
        <v>373</v>
      </c>
      <c r="CD23" s="2" t="s">
        <v>374</v>
      </c>
      <c r="CE23" s="2" t="s">
        <v>375</v>
      </c>
      <c r="CF23" s="2" t="b">
        <v>0</v>
      </c>
      <c r="CG23" s="2" t="b">
        <v>1</v>
      </c>
      <c r="CH23" s="2" t="b">
        <v>0</v>
      </c>
      <c r="CI23" s="2" t="b">
        <v>1</v>
      </c>
      <c r="CJ23" s="2" t="b">
        <v>1</v>
      </c>
      <c r="CK23" s="2" t="s">
        <v>376</v>
      </c>
      <c r="CL23" s="2" t="s">
        <v>389</v>
      </c>
      <c r="CM23" s="2" t="s">
        <v>212</v>
      </c>
      <c r="CN23" s="2" t="s">
        <v>234</v>
      </c>
      <c r="CO23" s="2" t="s">
        <v>118</v>
      </c>
      <c r="CP23" s="2" t="s">
        <v>234</v>
      </c>
      <c r="CQ23" s="2" t="s">
        <v>234</v>
      </c>
      <c r="CR23" s="2" t="s">
        <v>377</v>
      </c>
      <c r="CS23" s="2">
        <v>0</v>
      </c>
      <c r="CT23" s="2" t="s">
        <v>378</v>
      </c>
      <c r="CU23" s="2" t="s">
        <v>379</v>
      </c>
      <c r="CV23" s="2" t="b">
        <v>0</v>
      </c>
      <c r="CW23" s="2" t="b">
        <v>0</v>
      </c>
      <c r="CX23" s="2" t="b">
        <v>0</v>
      </c>
      <c r="CY23" s="2" t="s">
        <v>380</v>
      </c>
      <c r="CZ23" s="2">
        <v>38596</v>
      </c>
      <c r="DA23" s="2" t="s">
        <v>381</v>
      </c>
      <c r="DB23" s="2" t="s">
        <v>382</v>
      </c>
      <c r="DC23" s="2" t="s">
        <v>383</v>
      </c>
      <c r="DD23" s="2" t="s">
        <v>384</v>
      </c>
      <c r="DE23" s="2" t="s">
        <v>118</v>
      </c>
      <c r="DF23" s="2" t="s">
        <v>118</v>
      </c>
      <c r="DG23" s="2">
        <v>228</v>
      </c>
      <c r="DH23" s="2" t="s">
        <v>385</v>
      </c>
      <c r="DI23" s="2">
        <v>12</v>
      </c>
      <c r="DJ23" s="2">
        <v>0</v>
      </c>
      <c r="DK23" s="2" t="s">
        <v>386</v>
      </c>
    </row>
    <row r="24" spans="1:115">
      <c r="A24" s="2" t="s">
        <v>90</v>
      </c>
      <c r="B24" s="2" t="s">
        <v>91</v>
      </c>
      <c r="C24" s="2" t="s">
        <v>251</v>
      </c>
      <c r="D24" s="2" t="s">
        <v>391</v>
      </c>
      <c r="E24" s="2" t="s">
        <v>392</v>
      </c>
      <c r="F24" s="2" t="s">
        <v>251</v>
      </c>
      <c r="G24" s="2" t="s">
        <v>251</v>
      </c>
      <c r="H24" s="2" t="s">
        <v>393</v>
      </c>
      <c r="I24" s="2" t="s">
        <v>68</v>
      </c>
      <c r="J24" s="2" t="s">
        <v>68</v>
      </c>
      <c r="K24" s="2" t="s">
        <v>69</v>
      </c>
      <c r="L24" s="2" t="s">
        <v>68</v>
      </c>
      <c r="M24" s="2" t="s">
        <v>68</v>
      </c>
      <c r="N24" s="2" t="s">
        <v>69</v>
      </c>
      <c r="O24" s="2" t="s">
        <v>68</v>
      </c>
      <c r="P24" s="2" t="s">
        <v>68</v>
      </c>
      <c r="Q24" s="2" t="s">
        <v>68</v>
      </c>
      <c r="R24" s="2" t="s">
        <v>68</v>
      </c>
      <c r="S24" s="2" t="s">
        <v>68</v>
      </c>
      <c r="T24" s="2" t="s">
        <v>68</v>
      </c>
      <c r="U24" s="2" t="s">
        <v>68</v>
      </c>
      <c r="V24" s="2" t="s">
        <v>68</v>
      </c>
      <c r="W24" s="2" t="s">
        <v>68</v>
      </c>
      <c r="X24" s="2" t="s">
        <v>69</v>
      </c>
      <c r="Y24" s="2" t="s">
        <v>68</v>
      </c>
      <c r="Z24" s="2" t="s">
        <v>68</v>
      </c>
      <c r="AA24" s="2" t="s">
        <v>69</v>
      </c>
      <c r="AB24" s="2" t="s">
        <v>68</v>
      </c>
      <c r="AC24" s="2" t="s">
        <v>68</v>
      </c>
      <c r="AD24" s="2" t="s">
        <v>68</v>
      </c>
      <c r="AE24" s="2" t="s">
        <v>69</v>
      </c>
      <c r="AF24" s="2" t="s">
        <v>70</v>
      </c>
      <c r="AG24" s="2">
        <v>40955</v>
      </c>
      <c r="AH24" s="2" t="s">
        <v>394</v>
      </c>
      <c r="AI24" s="2" t="s">
        <v>395</v>
      </c>
      <c r="AJ24" s="2" t="s">
        <v>68</v>
      </c>
      <c r="AK24" s="2" t="s">
        <v>68</v>
      </c>
      <c r="AL24" s="2" t="s">
        <v>69</v>
      </c>
      <c r="AM24" s="2" t="s">
        <v>68</v>
      </c>
      <c r="AN24" s="2" t="s">
        <v>69</v>
      </c>
      <c r="AO24" s="2" t="s">
        <v>68</v>
      </c>
      <c r="AP24" s="2" t="s">
        <v>68</v>
      </c>
      <c r="AQ24" s="2" t="s">
        <v>68</v>
      </c>
      <c r="AR24" s="2" t="s">
        <v>68</v>
      </c>
      <c r="AS24" s="2" t="s">
        <v>68</v>
      </c>
      <c r="AT24" s="2" t="s">
        <v>69</v>
      </c>
      <c r="AU24" s="2" t="s">
        <v>69</v>
      </c>
      <c r="AV24" s="2" t="s">
        <v>396</v>
      </c>
      <c r="AW24" s="2">
        <v>1</v>
      </c>
      <c r="AX24" s="2">
        <v>46</v>
      </c>
      <c r="AY24" s="2">
        <v>1</v>
      </c>
      <c r="AZ24" s="2">
        <v>77</v>
      </c>
      <c r="BA24" s="2">
        <v>1</v>
      </c>
      <c r="BB24" s="2">
        <v>1</v>
      </c>
      <c r="BC24" s="2">
        <v>1</v>
      </c>
      <c r="BD24" s="2">
        <v>1</v>
      </c>
      <c r="BE24" s="2">
        <v>2</v>
      </c>
      <c r="BF24" s="2" t="s">
        <v>118</v>
      </c>
      <c r="BG24" s="2" t="s">
        <v>397</v>
      </c>
      <c r="BH24" s="2" t="s">
        <v>398</v>
      </c>
      <c r="BI24" s="2" t="s">
        <v>398</v>
      </c>
      <c r="BJ24" s="2" t="s">
        <v>399</v>
      </c>
      <c r="BK24" s="2" t="s">
        <v>400</v>
      </c>
      <c r="BL24" s="2" t="s">
        <v>401</v>
      </c>
      <c r="BM24" s="2" t="s">
        <v>402</v>
      </c>
      <c r="BN24" s="2" t="s">
        <v>403</v>
      </c>
      <c r="BO24" s="2" t="s">
        <v>404</v>
      </c>
      <c r="BP24" s="2" t="s">
        <v>405</v>
      </c>
      <c r="BQ24" s="2" t="s">
        <v>406</v>
      </c>
      <c r="BR24" s="2" t="s">
        <v>400</v>
      </c>
      <c r="BS24" s="2" t="s">
        <v>401</v>
      </c>
      <c r="BT24" s="2" t="s">
        <v>407</v>
      </c>
      <c r="BU24" s="2" t="s">
        <v>403</v>
      </c>
      <c r="BV24" s="2" t="s">
        <v>404</v>
      </c>
      <c r="BW24" s="2" t="s">
        <v>405</v>
      </c>
      <c r="BX24" s="2" t="s">
        <v>408</v>
      </c>
      <c r="BY24" s="2" t="s">
        <v>409</v>
      </c>
      <c r="BZ24" s="2" t="s">
        <v>410</v>
      </c>
      <c r="CA24" s="2" t="s">
        <v>411</v>
      </c>
      <c r="CB24" s="2" t="s">
        <v>412</v>
      </c>
      <c r="CC24" s="2" t="s">
        <v>413</v>
      </c>
      <c r="CD24" s="2" t="s">
        <v>414</v>
      </c>
      <c r="CE24" s="2" t="s">
        <v>415</v>
      </c>
      <c r="CF24" s="2" t="b">
        <v>0</v>
      </c>
      <c r="CG24" s="2" t="b">
        <v>1</v>
      </c>
      <c r="CH24" s="2" t="b">
        <v>0</v>
      </c>
      <c r="CI24" s="2" t="b">
        <v>0</v>
      </c>
      <c r="CJ24" s="2" t="b">
        <v>1</v>
      </c>
      <c r="CK24" s="2">
        <v>0</v>
      </c>
      <c r="CL24" s="2" t="s">
        <v>389</v>
      </c>
      <c r="CM24" s="2" t="s">
        <v>151</v>
      </c>
      <c r="CN24" s="2" t="s">
        <v>416</v>
      </c>
      <c r="CO24" s="2" t="s">
        <v>120</v>
      </c>
      <c r="CP24" s="2" t="s">
        <v>120</v>
      </c>
      <c r="CQ24" s="2" t="s">
        <v>120</v>
      </c>
      <c r="CR24" s="2">
        <v>0</v>
      </c>
      <c r="CS24" s="2">
        <v>0</v>
      </c>
      <c r="CT24" s="2">
        <v>0</v>
      </c>
      <c r="CU24" s="2">
        <v>0</v>
      </c>
      <c r="CV24" s="2" t="b">
        <v>0</v>
      </c>
      <c r="CW24" s="2" t="b">
        <v>1</v>
      </c>
      <c r="CX24" s="2" t="b">
        <v>0</v>
      </c>
      <c r="CY24" s="2">
        <v>0</v>
      </c>
      <c r="CZ24" s="2">
        <v>0</v>
      </c>
      <c r="DA24" s="2">
        <v>0</v>
      </c>
      <c r="DB24" s="2" t="s">
        <v>417</v>
      </c>
      <c r="DC24" s="2" t="s">
        <v>418</v>
      </c>
      <c r="DD24" s="2" t="s">
        <v>419</v>
      </c>
      <c r="DE24" s="2">
        <v>0</v>
      </c>
      <c r="DF24" s="2">
        <v>0</v>
      </c>
      <c r="DG24" s="2">
        <v>11</v>
      </c>
      <c r="DH24" s="2" t="s">
        <v>420</v>
      </c>
      <c r="DI24" s="2">
        <v>0</v>
      </c>
      <c r="DJ24" s="2">
        <v>0</v>
      </c>
      <c r="DK24" s="2" t="s">
        <v>421</v>
      </c>
    </row>
    <row r="25" spans="1:115">
      <c r="A25" s="2" t="s">
        <v>90</v>
      </c>
      <c r="B25" s="2" t="s">
        <v>91</v>
      </c>
      <c r="C25" s="2" t="s">
        <v>251</v>
      </c>
      <c r="D25" s="2" t="s">
        <v>491</v>
      </c>
      <c r="E25" s="2" t="s">
        <v>492</v>
      </c>
      <c r="F25" s="2" t="s">
        <v>251</v>
      </c>
      <c r="G25" s="2" t="s">
        <v>251</v>
      </c>
      <c r="H25" s="2">
        <v>1995</v>
      </c>
      <c r="I25" s="2" t="s">
        <v>68</v>
      </c>
      <c r="J25" s="2" t="s">
        <v>69</v>
      </c>
      <c r="K25" s="2" t="s">
        <v>69</v>
      </c>
      <c r="L25" s="2" t="s">
        <v>69</v>
      </c>
      <c r="M25" s="2" t="s">
        <v>68</v>
      </c>
      <c r="N25" s="2" t="s">
        <v>69</v>
      </c>
      <c r="O25" s="2" t="s">
        <v>68</v>
      </c>
      <c r="P25" s="2" t="s">
        <v>68</v>
      </c>
      <c r="Q25" s="2" t="s">
        <v>68</v>
      </c>
      <c r="R25" s="2" t="s">
        <v>68</v>
      </c>
      <c r="S25" s="2" t="s">
        <v>68</v>
      </c>
      <c r="T25" s="2" t="s">
        <v>69</v>
      </c>
      <c r="U25" s="2" t="s">
        <v>68</v>
      </c>
      <c r="V25" s="2" t="s">
        <v>69</v>
      </c>
      <c r="W25" s="2" t="s">
        <v>68</v>
      </c>
      <c r="X25" s="2" t="s">
        <v>69</v>
      </c>
      <c r="Y25" s="2" t="s">
        <v>69</v>
      </c>
      <c r="Z25" s="2" t="s">
        <v>68</v>
      </c>
      <c r="AA25" s="2" t="s">
        <v>69</v>
      </c>
      <c r="AB25" s="2" t="s">
        <v>69</v>
      </c>
      <c r="AC25" s="2" t="s">
        <v>68</v>
      </c>
      <c r="AD25" s="2" t="s">
        <v>68</v>
      </c>
      <c r="AE25" s="2" t="s">
        <v>68</v>
      </c>
      <c r="AF25" s="2" t="s">
        <v>94</v>
      </c>
      <c r="AG25" s="2" t="s">
        <v>493</v>
      </c>
      <c r="AH25" s="2" t="s">
        <v>494</v>
      </c>
      <c r="AI25" s="2" t="s">
        <v>360</v>
      </c>
      <c r="AJ25" s="2" t="s">
        <v>68</v>
      </c>
      <c r="AK25" s="2" t="s">
        <v>68</v>
      </c>
      <c r="AL25" s="2" t="s">
        <v>69</v>
      </c>
      <c r="AM25" s="2" t="s">
        <v>69</v>
      </c>
      <c r="AN25" s="2" t="s">
        <v>69</v>
      </c>
      <c r="AO25" s="2" t="s">
        <v>69</v>
      </c>
      <c r="AP25" s="2" t="s">
        <v>69</v>
      </c>
      <c r="AQ25" s="2" t="s">
        <v>69</v>
      </c>
      <c r="AR25" s="2" t="s">
        <v>68</v>
      </c>
      <c r="AS25" s="2" t="s">
        <v>68</v>
      </c>
      <c r="AT25" s="2" t="s">
        <v>69</v>
      </c>
      <c r="AU25" s="2" t="s">
        <v>68</v>
      </c>
      <c r="AV25" s="2" t="s">
        <v>495</v>
      </c>
      <c r="AW25" s="2">
        <v>1</v>
      </c>
      <c r="AX25" s="2">
        <v>14.72</v>
      </c>
      <c r="AY25" s="2">
        <v>1</v>
      </c>
      <c r="AZ25" s="2">
        <v>35.29</v>
      </c>
      <c r="BA25" s="2">
        <v>1</v>
      </c>
      <c r="BB25" s="2">
        <v>1</v>
      </c>
      <c r="BC25" s="2">
        <v>1</v>
      </c>
      <c r="BD25" s="2">
        <v>1</v>
      </c>
      <c r="BE25" s="2">
        <v>1</v>
      </c>
      <c r="BF25" s="2">
        <v>0</v>
      </c>
      <c r="BG25" s="2">
        <v>1</v>
      </c>
      <c r="BH25" s="2" t="s">
        <v>496</v>
      </c>
      <c r="BI25" s="2" t="s">
        <v>496</v>
      </c>
      <c r="BJ25" s="2" t="s">
        <v>497</v>
      </c>
      <c r="BK25" s="2" t="s">
        <v>496</v>
      </c>
      <c r="BL25" s="2" t="s">
        <v>498</v>
      </c>
      <c r="BM25" s="2" t="s">
        <v>499</v>
      </c>
      <c r="BN25" s="2" t="s">
        <v>500</v>
      </c>
      <c r="BO25" s="2" t="s">
        <v>501</v>
      </c>
      <c r="BP25" s="2" t="s">
        <v>502</v>
      </c>
      <c r="BQ25" s="2" t="s">
        <v>503</v>
      </c>
      <c r="BR25" s="2" t="s">
        <v>504</v>
      </c>
      <c r="BS25" s="2" t="s">
        <v>505</v>
      </c>
      <c r="BT25" s="2" t="s">
        <v>506</v>
      </c>
      <c r="BU25" s="2" t="s">
        <v>507</v>
      </c>
      <c r="BV25" s="2" t="s">
        <v>508</v>
      </c>
      <c r="BW25" s="2" t="s">
        <v>509</v>
      </c>
      <c r="BX25" s="2" t="s">
        <v>510</v>
      </c>
      <c r="BY25" s="2" t="s">
        <v>511</v>
      </c>
      <c r="BZ25" s="2" t="s">
        <v>512</v>
      </c>
      <c r="CA25" s="2" t="s">
        <v>513</v>
      </c>
      <c r="CB25" s="2" t="s">
        <v>514</v>
      </c>
      <c r="CC25" s="2" t="s">
        <v>515</v>
      </c>
      <c r="CD25" s="2" t="s">
        <v>516</v>
      </c>
      <c r="CE25" s="2" t="s">
        <v>517</v>
      </c>
      <c r="CF25" s="2" t="b">
        <v>0</v>
      </c>
      <c r="CG25" s="2" t="b">
        <v>1</v>
      </c>
      <c r="CH25" s="2" t="b">
        <v>0</v>
      </c>
      <c r="CI25" s="2" t="b">
        <v>0</v>
      </c>
      <c r="CJ25" s="2" t="b">
        <v>1</v>
      </c>
      <c r="CK25" s="2" t="s">
        <v>518</v>
      </c>
      <c r="CL25" s="2" t="s">
        <v>389</v>
      </c>
      <c r="CM25" s="2" t="s">
        <v>151</v>
      </c>
      <c r="CN25" s="2">
        <v>0</v>
      </c>
      <c r="CO25" s="2">
        <v>0</v>
      </c>
      <c r="CP25" s="2">
        <v>0</v>
      </c>
      <c r="CQ25" s="2">
        <v>0</v>
      </c>
      <c r="CR25" s="2">
        <v>0</v>
      </c>
      <c r="CS25" s="2">
        <v>0</v>
      </c>
      <c r="CT25" s="2">
        <v>0</v>
      </c>
      <c r="CU25" s="2">
        <v>0</v>
      </c>
      <c r="CV25" s="2" t="b">
        <v>1</v>
      </c>
      <c r="CW25" s="2" t="b">
        <v>0</v>
      </c>
      <c r="CX25" s="2" t="b">
        <v>0</v>
      </c>
      <c r="CY25" s="2" t="s">
        <v>519</v>
      </c>
      <c r="CZ25" s="2" t="s">
        <v>520</v>
      </c>
      <c r="DA25" s="2" t="s">
        <v>521</v>
      </c>
      <c r="DB25" s="2" t="s">
        <v>522</v>
      </c>
      <c r="DC25" s="2" t="s">
        <v>523</v>
      </c>
      <c r="DD25" s="2" t="s">
        <v>524</v>
      </c>
      <c r="DE25" s="2">
        <v>0</v>
      </c>
      <c r="DF25" s="2">
        <v>0</v>
      </c>
      <c r="DG25" s="2">
        <v>3660</v>
      </c>
      <c r="DH25" s="2" t="s">
        <v>525</v>
      </c>
      <c r="DI25" s="2">
        <v>0</v>
      </c>
      <c r="DJ25" s="2">
        <v>0</v>
      </c>
      <c r="DK25" s="2" t="s">
        <v>526</v>
      </c>
    </row>
    <row r="26" spans="1:115">
      <c r="A26" s="2" t="s">
        <v>90</v>
      </c>
      <c r="B26" s="2" t="s">
        <v>91</v>
      </c>
      <c r="C26" s="2" t="s">
        <v>251</v>
      </c>
      <c r="D26" s="2" t="s">
        <v>528</v>
      </c>
      <c r="E26" s="2" t="s">
        <v>529</v>
      </c>
      <c r="F26" s="2" t="s">
        <v>251</v>
      </c>
      <c r="G26" s="2" t="s">
        <v>251</v>
      </c>
      <c r="H26" s="2">
        <v>1994</v>
      </c>
      <c r="I26" s="2" t="s">
        <v>68</v>
      </c>
      <c r="J26" s="2" t="s">
        <v>69</v>
      </c>
      <c r="K26" s="2" t="s">
        <v>69</v>
      </c>
      <c r="L26" s="2" t="s">
        <v>68</v>
      </c>
      <c r="M26" s="2" t="s">
        <v>68</v>
      </c>
      <c r="N26" s="2" t="s">
        <v>69</v>
      </c>
      <c r="O26" s="2" t="s">
        <v>68</v>
      </c>
      <c r="P26" s="2" t="s">
        <v>68</v>
      </c>
      <c r="Q26" s="2" t="s">
        <v>68</v>
      </c>
      <c r="R26" s="2" t="s">
        <v>68</v>
      </c>
      <c r="S26" s="2" t="s">
        <v>68</v>
      </c>
      <c r="T26" s="2" t="s">
        <v>68</v>
      </c>
      <c r="U26" s="2" t="s">
        <v>68</v>
      </c>
      <c r="V26" s="2" t="s">
        <v>68</v>
      </c>
      <c r="W26" s="2" t="s">
        <v>68</v>
      </c>
      <c r="X26" s="2" t="s">
        <v>69</v>
      </c>
      <c r="Y26" s="2" t="s">
        <v>68</v>
      </c>
      <c r="Z26" s="2" t="s">
        <v>68</v>
      </c>
      <c r="AA26" s="2" t="s">
        <v>69</v>
      </c>
      <c r="AB26" s="2" t="s">
        <v>69</v>
      </c>
      <c r="AC26" s="2" t="s">
        <v>68</v>
      </c>
      <c r="AD26" s="2" t="s">
        <v>68</v>
      </c>
      <c r="AE26" s="2" t="s">
        <v>68</v>
      </c>
      <c r="AF26" s="2" t="s">
        <v>158</v>
      </c>
      <c r="AG26" s="2" t="s">
        <v>530</v>
      </c>
      <c r="AH26" s="2" t="s">
        <v>531</v>
      </c>
      <c r="AI26" s="2" t="s">
        <v>532</v>
      </c>
      <c r="AJ26" s="2" t="s">
        <v>68</v>
      </c>
      <c r="AK26" s="2" t="s">
        <v>69</v>
      </c>
      <c r="AL26" s="2" t="s">
        <v>68</v>
      </c>
      <c r="AM26" s="2" t="s">
        <v>68</v>
      </c>
      <c r="AN26" s="2" t="s">
        <v>69</v>
      </c>
      <c r="AO26" s="2" t="s">
        <v>68</v>
      </c>
      <c r="AP26" s="2" t="s">
        <v>68</v>
      </c>
      <c r="AQ26" s="2" t="s">
        <v>68</v>
      </c>
      <c r="AR26" s="2" t="s">
        <v>68</v>
      </c>
      <c r="AS26" s="2" t="s">
        <v>68</v>
      </c>
      <c r="AT26" s="2" t="s">
        <v>68</v>
      </c>
      <c r="AU26" s="2" t="s">
        <v>68</v>
      </c>
      <c r="AV26" s="2" t="s">
        <v>533</v>
      </c>
      <c r="AW26" s="2">
        <v>2</v>
      </c>
      <c r="AX26" s="2">
        <v>2.9</v>
      </c>
      <c r="AY26" s="2">
        <v>1</v>
      </c>
      <c r="AZ26" s="2">
        <v>7.1</v>
      </c>
      <c r="BA26" s="2">
        <v>1</v>
      </c>
      <c r="BB26" s="2">
        <v>2</v>
      </c>
      <c r="BC26" s="2">
        <v>1</v>
      </c>
      <c r="BD26" s="2">
        <v>2</v>
      </c>
      <c r="BE26" s="2">
        <v>1</v>
      </c>
      <c r="BF26" s="2" t="s">
        <v>118</v>
      </c>
      <c r="BG26" s="2" t="s">
        <v>534</v>
      </c>
      <c r="BH26" s="2" t="s">
        <v>535</v>
      </c>
      <c r="BI26" s="2" t="s">
        <v>536</v>
      </c>
      <c r="BJ26" s="2" t="s">
        <v>537</v>
      </c>
      <c r="BK26" s="2" t="s">
        <v>536</v>
      </c>
      <c r="BL26" s="2" t="s">
        <v>538</v>
      </c>
      <c r="BM26" s="2" t="s">
        <v>539</v>
      </c>
      <c r="BN26" s="2" t="s">
        <v>540</v>
      </c>
      <c r="BO26" s="2" t="s">
        <v>541</v>
      </c>
      <c r="BP26" s="2" t="s">
        <v>542</v>
      </c>
      <c r="BQ26" s="2" t="s">
        <v>543</v>
      </c>
      <c r="BR26" s="2" t="s">
        <v>536</v>
      </c>
      <c r="BS26" s="2" t="s">
        <v>544</v>
      </c>
      <c r="BT26" s="2" t="s">
        <v>545</v>
      </c>
      <c r="BU26" s="2" t="s">
        <v>546</v>
      </c>
      <c r="BV26" s="2" t="s">
        <v>547</v>
      </c>
      <c r="BW26" s="2" t="s">
        <v>548</v>
      </c>
      <c r="BX26" s="2" t="s">
        <v>549</v>
      </c>
      <c r="BY26" s="2" t="s">
        <v>550</v>
      </c>
      <c r="BZ26" s="2" t="s">
        <v>551</v>
      </c>
      <c r="CA26" s="2" t="s">
        <v>552</v>
      </c>
      <c r="CB26" s="2" t="s">
        <v>553</v>
      </c>
      <c r="CC26" s="2" t="s">
        <v>554</v>
      </c>
      <c r="CD26" s="2" t="s">
        <v>555</v>
      </c>
      <c r="CE26" s="2" t="s">
        <v>556</v>
      </c>
      <c r="CF26" s="2" t="b">
        <v>0</v>
      </c>
      <c r="CG26" s="2" t="b">
        <v>1</v>
      </c>
      <c r="CH26" s="2" t="b">
        <v>0</v>
      </c>
      <c r="CI26" s="2" t="b">
        <v>0</v>
      </c>
      <c r="CJ26" s="2" t="b">
        <v>1</v>
      </c>
      <c r="CK26" s="2" t="s">
        <v>557</v>
      </c>
      <c r="CL26" s="2" t="s">
        <v>389</v>
      </c>
      <c r="CM26" s="2" t="s">
        <v>151</v>
      </c>
      <c r="CN26" s="2" t="s">
        <v>234</v>
      </c>
      <c r="CO26" s="2" t="s">
        <v>120</v>
      </c>
      <c r="CP26" s="2" t="s">
        <v>120</v>
      </c>
      <c r="CQ26" s="2" t="s">
        <v>234</v>
      </c>
      <c r="CR26" s="2" t="s">
        <v>558</v>
      </c>
      <c r="CS26" s="2" t="s">
        <v>559</v>
      </c>
      <c r="CT26" s="2" t="s">
        <v>536</v>
      </c>
      <c r="CU26" s="2" t="s">
        <v>536</v>
      </c>
      <c r="CV26" s="2" t="b">
        <v>1</v>
      </c>
      <c r="CW26" s="2" t="b">
        <v>0</v>
      </c>
      <c r="CX26" s="2" t="b">
        <v>0</v>
      </c>
      <c r="CY26" s="2" t="s">
        <v>560</v>
      </c>
      <c r="CZ26" s="2" t="s">
        <v>561</v>
      </c>
      <c r="DA26" s="2" t="s">
        <v>562</v>
      </c>
      <c r="DB26" s="2" t="s">
        <v>563</v>
      </c>
      <c r="DC26" s="2" t="s">
        <v>564</v>
      </c>
      <c r="DD26" s="2" t="s">
        <v>565</v>
      </c>
      <c r="DE26" s="2">
        <v>0</v>
      </c>
      <c r="DF26" s="2">
        <v>0</v>
      </c>
      <c r="DG26" s="2">
        <v>30</v>
      </c>
      <c r="DH26" s="2" t="s">
        <v>566</v>
      </c>
      <c r="DI26" s="2">
        <v>0</v>
      </c>
      <c r="DJ26" s="2">
        <v>0</v>
      </c>
      <c r="DK26" s="2" t="s">
        <v>567</v>
      </c>
    </row>
    <row r="27" spans="1:115">
      <c r="A27" s="2" t="s">
        <v>90</v>
      </c>
      <c r="B27" s="2" t="s">
        <v>91</v>
      </c>
      <c r="C27" s="2" t="s">
        <v>251</v>
      </c>
      <c r="D27" s="2" t="s">
        <v>568</v>
      </c>
      <c r="E27" s="2" t="s">
        <v>569</v>
      </c>
      <c r="F27" s="2" t="s">
        <v>251</v>
      </c>
      <c r="G27" s="2" t="s">
        <v>251</v>
      </c>
      <c r="H27" s="2">
        <v>0</v>
      </c>
      <c r="I27" s="2" t="s">
        <v>68</v>
      </c>
      <c r="J27" s="2" t="s">
        <v>69</v>
      </c>
      <c r="K27" s="2" t="s">
        <v>69</v>
      </c>
      <c r="L27" s="2" t="s">
        <v>69</v>
      </c>
      <c r="M27" s="2" t="s">
        <v>68</v>
      </c>
      <c r="N27" s="2" t="s">
        <v>69</v>
      </c>
      <c r="O27" s="2" t="s">
        <v>68</v>
      </c>
      <c r="P27" s="2" t="s">
        <v>68</v>
      </c>
      <c r="Q27" s="2" t="s">
        <v>68</v>
      </c>
      <c r="R27" s="2" t="s">
        <v>68</v>
      </c>
      <c r="S27" s="2" t="s">
        <v>68</v>
      </c>
      <c r="T27" s="2" t="s">
        <v>68</v>
      </c>
      <c r="U27" s="2" t="s">
        <v>68</v>
      </c>
      <c r="V27" s="2" t="s">
        <v>68</v>
      </c>
      <c r="W27" s="2" t="s">
        <v>68</v>
      </c>
      <c r="X27" s="2" t="s">
        <v>68</v>
      </c>
      <c r="Y27" s="2" t="s">
        <v>68</v>
      </c>
      <c r="Z27" s="2" t="s">
        <v>68</v>
      </c>
      <c r="AA27" s="2" t="s">
        <v>68</v>
      </c>
      <c r="AB27" s="2" t="s">
        <v>69</v>
      </c>
      <c r="AC27" s="2" t="s">
        <v>68</v>
      </c>
      <c r="AD27" s="2" t="s">
        <v>68</v>
      </c>
      <c r="AE27" s="2" t="s">
        <v>68</v>
      </c>
      <c r="AF27" s="2">
        <v>0</v>
      </c>
      <c r="AG27" s="2">
        <v>0</v>
      </c>
      <c r="AH27" s="2">
        <v>0</v>
      </c>
      <c r="AI27" s="2">
        <v>0</v>
      </c>
      <c r="AJ27" s="2" t="s">
        <v>68</v>
      </c>
      <c r="AK27" s="2" t="s">
        <v>68</v>
      </c>
      <c r="AL27" s="2" t="s">
        <v>68</v>
      </c>
      <c r="AM27" s="2" t="s">
        <v>69</v>
      </c>
      <c r="AN27" s="2" t="s">
        <v>69</v>
      </c>
      <c r="AO27" s="2" t="s">
        <v>68</v>
      </c>
      <c r="AP27" s="2" t="s">
        <v>68</v>
      </c>
      <c r="AQ27" s="2" t="s">
        <v>68</v>
      </c>
      <c r="AR27" s="2" t="s">
        <v>68</v>
      </c>
      <c r="AS27" s="2" t="s">
        <v>68</v>
      </c>
      <c r="AT27" s="2" t="s">
        <v>69</v>
      </c>
      <c r="AU27" s="2" t="s">
        <v>68</v>
      </c>
      <c r="AV27" s="2" t="s">
        <v>570</v>
      </c>
      <c r="AW27" s="2">
        <v>3</v>
      </c>
      <c r="AX27" s="2">
        <v>-120.15</v>
      </c>
      <c r="AY27" s="2">
        <v>3</v>
      </c>
      <c r="AZ27" s="2">
        <v>-233.33</v>
      </c>
      <c r="BA27" s="2">
        <v>1</v>
      </c>
      <c r="BB27" s="2">
        <v>2</v>
      </c>
      <c r="BC27" s="2">
        <v>3</v>
      </c>
      <c r="BD27" s="2">
        <v>3</v>
      </c>
      <c r="BE27" s="2">
        <v>1</v>
      </c>
      <c r="BF27" s="2">
        <v>0</v>
      </c>
      <c r="BG27" s="2">
        <v>1</v>
      </c>
      <c r="BH27" s="2" t="s">
        <v>571</v>
      </c>
      <c r="BI27" s="2" t="s">
        <v>572</v>
      </c>
      <c r="BJ27" s="2">
        <v>0</v>
      </c>
      <c r="BK27" s="2" t="s">
        <v>571</v>
      </c>
      <c r="BL27" s="2" t="s">
        <v>573</v>
      </c>
      <c r="BM27" s="2" t="s">
        <v>574</v>
      </c>
      <c r="BN27" s="2" t="s">
        <v>575</v>
      </c>
      <c r="BO27" s="2" t="s">
        <v>576</v>
      </c>
      <c r="BP27" s="2" t="s">
        <v>577</v>
      </c>
      <c r="BQ27" s="2" t="s">
        <v>578</v>
      </c>
      <c r="BR27" s="2" t="s">
        <v>571</v>
      </c>
      <c r="BS27" s="2" t="s">
        <v>364</v>
      </c>
      <c r="BT27" s="2" t="s">
        <v>579</v>
      </c>
      <c r="BU27" s="2" t="s">
        <v>580</v>
      </c>
      <c r="BV27" s="2" t="s">
        <v>581</v>
      </c>
      <c r="BW27" s="2" t="s">
        <v>582</v>
      </c>
      <c r="BX27" s="2" t="s">
        <v>583</v>
      </c>
      <c r="BY27" s="2" t="s">
        <v>584</v>
      </c>
      <c r="BZ27" s="2" t="s">
        <v>585</v>
      </c>
      <c r="CA27" s="2" t="s">
        <v>586</v>
      </c>
      <c r="CB27" s="2" t="s">
        <v>587</v>
      </c>
      <c r="CC27" s="2" t="s">
        <v>588</v>
      </c>
      <c r="CD27" s="2" t="s">
        <v>589</v>
      </c>
      <c r="CE27" s="2" t="s">
        <v>590</v>
      </c>
      <c r="CF27" s="2" t="b">
        <v>0</v>
      </c>
      <c r="CG27" s="2" t="b">
        <v>1</v>
      </c>
      <c r="CH27" s="2" t="b">
        <v>0</v>
      </c>
      <c r="CI27" s="2" t="b">
        <v>0</v>
      </c>
      <c r="CJ27" s="2" t="b">
        <v>1</v>
      </c>
      <c r="CK27" s="2" t="s">
        <v>591</v>
      </c>
      <c r="CL27" s="2" t="s">
        <v>389</v>
      </c>
      <c r="CM27" s="2" t="s">
        <v>151</v>
      </c>
      <c r="CN27" s="2" t="s">
        <v>416</v>
      </c>
      <c r="CO27" s="2">
        <v>0</v>
      </c>
      <c r="CP27" s="2">
        <v>0</v>
      </c>
      <c r="CQ27" s="2">
        <v>0</v>
      </c>
      <c r="CR27" s="2">
        <v>0</v>
      </c>
      <c r="CS27" s="2" t="s">
        <v>592</v>
      </c>
      <c r="CT27" s="2" t="s">
        <v>571</v>
      </c>
      <c r="CU27" s="2">
        <v>0</v>
      </c>
      <c r="CV27" s="2" t="b">
        <v>1</v>
      </c>
      <c r="CW27" s="2" t="b">
        <v>0</v>
      </c>
      <c r="CX27" s="2" t="b">
        <v>0</v>
      </c>
      <c r="CY27" s="2" t="s">
        <v>593</v>
      </c>
      <c r="CZ27" s="2">
        <v>41194</v>
      </c>
      <c r="DA27" s="2" t="s">
        <v>594</v>
      </c>
      <c r="DB27" s="2" t="s">
        <v>595</v>
      </c>
      <c r="DC27" s="2" t="s">
        <v>596</v>
      </c>
      <c r="DD27" s="2" t="s">
        <v>597</v>
      </c>
      <c r="DE27" s="2">
        <v>0</v>
      </c>
      <c r="DF27" s="2">
        <v>0</v>
      </c>
      <c r="DG27" s="2">
        <v>0</v>
      </c>
      <c r="DH27" s="2">
        <v>0</v>
      </c>
      <c r="DI27" s="2">
        <v>14</v>
      </c>
      <c r="DJ27" s="2" t="s">
        <v>598</v>
      </c>
      <c r="DK27" s="2" t="s">
        <v>599</v>
      </c>
    </row>
    <row r="28" spans="1:115">
      <c r="A28" s="2" t="s">
        <v>90</v>
      </c>
      <c r="B28" s="2" t="s">
        <v>91</v>
      </c>
      <c r="C28" s="2" t="s">
        <v>251</v>
      </c>
      <c r="D28" s="2" t="s">
        <v>600</v>
      </c>
      <c r="E28" s="2" t="s">
        <v>601</v>
      </c>
      <c r="F28" s="2" t="s">
        <v>251</v>
      </c>
      <c r="G28" s="2" t="s">
        <v>251</v>
      </c>
      <c r="H28" s="38">
        <v>38869</v>
      </c>
      <c r="I28" s="2" t="s">
        <v>68</v>
      </c>
      <c r="J28" s="2" t="s">
        <v>68</v>
      </c>
      <c r="K28" s="2" t="s">
        <v>69</v>
      </c>
      <c r="L28" s="2" t="s">
        <v>69</v>
      </c>
      <c r="M28" s="2" t="s">
        <v>68</v>
      </c>
      <c r="N28" s="2" t="s">
        <v>69</v>
      </c>
      <c r="O28" s="2" t="s">
        <v>68</v>
      </c>
      <c r="P28" s="2" t="s">
        <v>68</v>
      </c>
      <c r="Q28" s="2" t="s">
        <v>68</v>
      </c>
      <c r="R28" s="2" t="s">
        <v>68</v>
      </c>
      <c r="S28" s="2" t="s">
        <v>68</v>
      </c>
      <c r="T28" s="2" t="s">
        <v>68</v>
      </c>
      <c r="U28" s="2" t="s">
        <v>68</v>
      </c>
      <c r="V28" s="2" t="s">
        <v>68</v>
      </c>
      <c r="W28" s="2" t="s">
        <v>68</v>
      </c>
      <c r="X28" s="2" t="s">
        <v>68</v>
      </c>
      <c r="Y28" s="2" t="s">
        <v>68</v>
      </c>
      <c r="Z28" s="2" t="s">
        <v>68</v>
      </c>
      <c r="AA28" s="2" t="s">
        <v>69</v>
      </c>
      <c r="AB28" s="2" t="s">
        <v>69</v>
      </c>
      <c r="AC28" s="2" t="s">
        <v>68</v>
      </c>
      <c r="AD28" s="2" t="s">
        <v>68</v>
      </c>
      <c r="AE28" s="2" t="s">
        <v>68</v>
      </c>
      <c r="AF28" s="2" t="s">
        <v>158</v>
      </c>
      <c r="AG28" s="2">
        <v>39512</v>
      </c>
      <c r="AH28" s="2" t="s">
        <v>602</v>
      </c>
      <c r="AI28" s="2" t="s">
        <v>360</v>
      </c>
      <c r="AJ28" s="2" t="s">
        <v>68</v>
      </c>
      <c r="AK28" s="2" t="s">
        <v>68</v>
      </c>
      <c r="AL28" s="2" t="s">
        <v>68</v>
      </c>
      <c r="AM28" s="2" t="s">
        <v>69</v>
      </c>
      <c r="AN28" s="2" t="s">
        <v>69</v>
      </c>
      <c r="AO28" s="2" t="s">
        <v>68</v>
      </c>
      <c r="AP28" s="2" t="s">
        <v>68</v>
      </c>
      <c r="AQ28" s="2" t="s">
        <v>68</v>
      </c>
      <c r="AR28" s="2" t="s">
        <v>68</v>
      </c>
      <c r="AS28" s="2" t="s">
        <v>68</v>
      </c>
      <c r="AT28" s="2" t="s">
        <v>69</v>
      </c>
      <c r="AU28" s="2" t="s">
        <v>68</v>
      </c>
      <c r="AV28" s="2" t="s">
        <v>603</v>
      </c>
      <c r="AW28" s="2">
        <v>3</v>
      </c>
      <c r="AX28" s="2">
        <v>-109.07</v>
      </c>
      <c r="AY28" s="2">
        <v>2</v>
      </c>
      <c r="AZ28" s="2">
        <v>0</v>
      </c>
      <c r="BA28" s="2">
        <v>1</v>
      </c>
      <c r="BB28" s="2">
        <v>2</v>
      </c>
      <c r="BC28" s="2">
        <v>1</v>
      </c>
      <c r="BD28" s="2">
        <v>2</v>
      </c>
      <c r="BE28" s="2">
        <v>1</v>
      </c>
      <c r="BF28" s="2">
        <v>0</v>
      </c>
      <c r="BG28" s="2">
        <v>1</v>
      </c>
      <c r="BH28" s="2" t="s">
        <v>571</v>
      </c>
      <c r="BI28" s="2" t="s">
        <v>571</v>
      </c>
      <c r="BJ28" s="2">
        <v>0</v>
      </c>
      <c r="BK28" s="2" t="s">
        <v>571</v>
      </c>
      <c r="BL28" s="2" t="s">
        <v>573</v>
      </c>
      <c r="BM28" s="2" t="s">
        <v>574</v>
      </c>
      <c r="BN28" s="2" t="s">
        <v>604</v>
      </c>
      <c r="BO28" s="2" t="s">
        <v>605</v>
      </c>
      <c r="BP28" s="2" t="s">
        <v>577</v>
      </c>
      <c r="BQ28" s="2" t="s">
        <v>578</v>
      </c>
      <c r="BR28" s="2" t="s">
        <v>571</v>
      </c>
      <c r="BS28" s="2" t="s">
        <v>364</v>
      </c>
      <c r="BT28" s="2" t="s">
        <v>579</v>
      </c>
      <c r="BU28" s="2" t="s">
        <v>580</v>
      </c>
      <c r="BV28" s="2" t="s">
        <v>581</v>
      </c>
      <c r="BW28" s="2" t="s">
        <v>582</v>
      </c>
      <c r="BX28" s="2" t="s">
        <v>583</v>
      </c>
      <c r="BY28" s="2" t="s">
        <v>606</v>
      </c>
      <c r="BZ28" s="2" t="s">
        <v>607</v>
      </c>
      <c r="CA28" s="2" t="s">
        <v>608</v>
      </c>
      <c r="CB28" s="2" t="s">
        <v>609</v>
      </c>
      <c r="CC28" s="2" t="s">
        <v>610</v>
      </c>
      <c r="CD28" s="2" t="s">
        <v>611</v>
      </c>
      <c r="CE28" s="2" t="s">
        <v>612</v>
      </c>
      <c r="CF28" s="2" t="b">
        <v>0</v>
      </c>
      <c r="CG28" s="2" t="b">
        <v>1</v>
      </c>
      <c r="CH28" s="2" t="b">
        <v>0</v>
      </c>
      <c r="CI28" s="2" t="b">
        <v>0</v>
      </c>
      <c r="CJ28" s="2" t="b">
        <v>1</v>
      </c>
      <c r="CK28" s="2" t="s">
        <v>613</v>
      </c>
      <c r="CL28" s="2" t="s">
        <v>389</v>
      </c>
      <c r="CM28" s="2" t="s">
        <v>151</v>
      </c>
      <c r="CN28" s="2" t="s">
        <v>120</v>
      </c>
      <c r="CO28" s="2" t="s">
        <v>120</v>
      </c>
      <c r="CP28" s="2">
        <v>0</v>
      </c>
      <c r="CQ28" s="2">
        <v>0</v>
      </c>
      <c r="CR28" s="2">
        <v>0</v>
      </c>
      <c r="CS28" s="2">
        <v>0</v>
      </c>
      <c r="CT28" s="2">
        <v>0</v>
      </c>
      <c r="CU28" s="2">
        <v>0</v>
      </c>
      <c r="CV28" s="2" t="b">
        <v>0</v>
      </c>
      <c r="CW28" s="2" t="b">
        <v>0</v>
      </c>
      <c r="CX28" s="2" t="b">
        <v>0</v>
      </c>
      <c r="CY28" s="2">
        <v>0</v>
      </c>
      <c r="CZ28" s="2">
        <v>0</v>
      </c>
      <c r="DA28" s="2">
        <v>0</v>
      </c>
      <c r="DB28" s="2" t="s">
        <v>595</v>
      </c>
      <c r="DC28" s="2" t="s">
        <v>614</v>
      </c>
      <c r="DD28" s="2" t="s">
        <v>615</v>
      </c>
      <c r="DE28" s="2">
        <v>18</v>
      </c>
      <c r="DF28" s="2" t="s">
        <v>616</v>
      </c>
      <c r="DG28" s="2">
        <v>44</v>
      </c>
      <c r="DH28" s="2" t="s">
        <v>617</v>
      </c>
      <c r="DI28" s="2">
        <v>9</v>
      </c>
      <c r="DJ28" s="2" t="s">
        <v>618</v>
      </c>
      <c r="DK28" s="2" t="s">
        <v>619</v>
      </c>
    </row>
    <row r="29" spans="1:115">
      <c r="A29" s="2" t="s">
        <v>90</v>
      </c>
      <c r="B29" s="2" t="s">
        <v>91</v>
      </c>
      <c r="C29" s="2" t="s">
        <v>251</v>
      </c>
      <c r="D29" s="2" t="s">
        <v>620</v>
      </c>
      <c r="E29" s="2" t="s">
        <v>621</v>
      </c>
      <c r="F29" s="2" t="s">
        <v>251</v>
      </c>
      <c r="G29" s="2" t="s">
        <v>251</v>
      </c>
      <c r="H29" s="2" t="s">
        <v>622</v>
      </c>
      <c r="I29" s="2" t="s">
        <v>68</v>
      </c>
      <c r="J29" s="2" t="s">
        <v>69</v>
      </c>
      <c r="K29" s="2" t="s">
        <v>69</v>
      </c>
      <c r="L29" s="2" t="s">
        <v>68</v>
      </c>
      <c r="M29" s="2" t="s">
        <v>68</v>
      </c>
      <c r="N29" s="2" t="s">
        <v>69</v>
      </c>
      <c r="O29" s="2" t="s">
        <v>68</v>
      </c>
      <c r="P29" s="2" t="s">
        <v>68</v>
      </c>
      <c r="Q29" s="2" t="s">
        <v>68</v>
      </c>
      <c r="R29" s="2" t="s">
        <v>69</v>
      </c>
      <c r="S29" s="2" t="s">
        <v>68</v>
      </c>
      <c r="T29" s="2" t="s">
        <v>68</v>
      </c>
      <c r="U29" s="2" t="s">
        <v>68</v>
      </c>
      <c r="V29" s="2" t="s">
        <v>69</v>
      </c>
      <c r="W29" s="2" t="s">
        <v>68</v>
      </c>
      <c r="X29" s="2" t="s">
        <v>68</v>
      </c>
      <c r="Y29" s="2" t="s">
        <v>68</v>
      </c>
      <c r="Z29" s="2" t="s">
        <v>68</v>
      </c>
      <c r="AA29" s="2" t="s">
        <v>68</v>
      </c>
      <c r="AB29" s="2" t="s">
        <v>69</v>
      </c>
      <c r="AC29" s="2" t="s">
        <v>68</v>
      </c>
      <c r="AD29" s="2" t="s">
        <v>68</v>
      </c>
      <c r="AE29" s="2" t="s">
        <v>68</v>
      </c>
      <c r="AF29" s="2" t="s">
        <v>158</v>
      </c>
      <c r="AG29" s="2" t="s">
        <v>623</v>
      </c>
      <c r="AH29" s="2" t="s">
        <v>624</v>
      </c>
      <c r="AI29" s="2" t="s">
        <v>625</v>
      </c>
      <c r="AJ29" s="2" t="s">
        <v>68</v>
      </c>
      <c r="AK29" s="2" t="s">
        <v>68</v>
      </c>
      <c r="AL29" s="2" t="s">
        <v>68</v>
      </c>
      <c r="AM29" s="2" t="s">
        <v>68</v>
      </c>
      <c r="AN29" s="2" t="s">
        <v>69</v>
      </c>
      <c r="AO29" s="2" t="s">
        <v>68</v>
      </c>
      <c r="AP29" s="2" t="s">
        <v>68</v>
      </c>
      <c r="AQ29" s="2" t="s">
        <v>68</v>
      </c>
      <c r="AR29" s="2" t="s">
        <v>68</v>
      </c>
      <c r="AS29" s="2" t="s">
        <v>68</v>
      </c>
      <c r="AT29" s="2" t="s">
        <v>69</v>
      </c>
      <c r="AU29" s="2" t="s">
        <v>68</v>
      </c>
      <c r="AV29" s="2" t="s">
        <v>626</v>
      </c>
      <c r="AW29" s="2">
        <v>3</v>
      </c>
      <c r="AX29" s="2">
        <v>-34.81</v>
      </c>
      <c r="AY29" s="2">
        <v>2</v>
      </c>
      <c r="AZ29" s="2">
        <v>0</v>
      </c>
      <c r="BA29" s="2">
        <v>1</v>
      </c>
      <c r="BB29" s="2">
        <v>2</v>
      </c>
      <c r="BC29" s="2">
        <v>2</v>
      </c>
      <c r="BD29" s="2">
        <v>2</v>
      </c>
      <c r="BE29" s="2">
        <v>1</v>
      </c>
      <c r="BF29" s="2">
        <v>0</v>
      </c>
      <c r="BG29" s="2">
        <v>1</v>
      </c>
      <c r="BH29" s="2" t="s">
        <v>571</v>
      </c>
      <c r="BI29" s="2" t="s">
        <v>571</v>
      </c>
      <c r="BJ29" s="2">
        <v>0</v>
      </c>
      <c r="BK29" s="2" t="s">
        <v>571</v>
      </c>
      <c r="BL29" s="2" t="s">
        <v>573</v>
      </c>
      <c r="BM29" s="2" t="s">
        <v>574</v>
      </c>
      <c r="BN29" s="2" t="s">
        <v>627</v>
      </c>
      <c r="BO29" s="2" t="s">
        <v>605</v>
      </c>
      <c r="BP29" s="2" t="s">
        <v>577</v>
      </c>
      <c r="BQ29" s="2" t="s">
        <v>578</v>
      </c>
      <c r="BR29" s="2" t="s">
        <v>571</v>
      </c>
      <c r="BS29" s="2" t="s">
        <v>364</v>
      </c>
      <c r="BT29" s="2" t="s">
        <v>579</v>
      </c>
      <c r="BU29" s="2" t="s">
        <v>580</v>
      </c>
      <c r="BV29" s="2" t="s">
        <v>581</v>
      </c>
      <c r="BW29" s="2" t="s">
        <v>582</v>
      </c>
      <c r="BX29" s="2" t="s">
        <v>583</v>
      </c>
      <c r="BY29" s="2" t="s">
        <v>628</v>
      </c>
      <c r="BZ29" s="2" t="s">
        <v>629</v>
      </c>
      <c r="CA29" s="2" t="s">
        <v>630</v>
      </c>
      <c r="CB29" s="2" t="s">
        <v>631</v>
      </c>
      <c r="CC29" s="2" t="s">
        <v>632</v>
      </c>
      <c r="CD29" s="2" t="s">
        <v>633</v>
      </c>
      <c r="CE29" s="2" t="s">
        <v>634</v>
      </c>
      <c r="CF29" s="2" t="b">
        <v>0</v>
      </c>
      <c r="CG29" s="2" t="b">
        <v>1</v>
      </c>
      <c r="CH29" s="2" t="b">
        <v>1</v>
      </c>
      <c r="CI29" s="2" t="b">
        <v>0</v>
      </c>
      <c r="CJ29" s="2" t="b">
        <v>1</v>
      </c>
      <c r="CK29" s="2" t="s">
        <v>635</v>
      </c>
      <c r="CL29" s="2" t="s">
        <v>389</v>
      </c>
      <c r="CM29" s="2" t="s">
        <v>636</v>
      </c>
      <c r="CN29" s="2" t="s">
        <v>120</v>
      </c>
      <c r="CO29" s="2">
        <v>0</v>
      </c>
      <c r="CP29" s="2">
        <v>0</v>
      </c>
      <c r="CQ29" s="2">
        <v>0</v>
      </c>
      <c r="CR29" s="2">
        <v>0</v>
      </c>
      <c r="CS29" s="2">
        <v>0</v>
      </c>
      <c r="CT29" s="2">
        <v>0</v>
      </c>
      <c r="CU29" s="2">
        <v>0</v>
      </c>
      <c r="CV29" s="2" t="b">
        <v>0</v>
      </c>
      <c r="CW29" s="2" t="b">
        <v>1</v>
      </c>
      <c r="CX29" s="2" t="b">
        <v>0</v>
      </c>
      <c r="CY29" s="2">
        <v>0</v>
      </c>
      <c r="CZ29" s="2">
        <v>0</v>
      </c>
      <c r="DA29" s="2">
        <v>0</v>
      </c>
      <c r="DB29" s="2" t="s">
        <v>637</v>
      </c>
      <c r="DC29" s="2" t="s">
        <v>638</v>
      </c>
      <c r="DD29" s="2" t="s">
        <v>639</v>
      </c>
      <c r="DE29" s="2">
        <v>0</v>
      </c>
      <c r="DF29" s="2">
        <v>0</v>
      </c>
      <c r="DG29" s="2">
        <v>25</v>
      </c>
      <c r="DH29" s="2" t="s">
        <v>640</v>
      </c>
      <c r="DI29" s="2">
        <v>6</v>
      </c>
      <c r="DJ29" s="2" t="s">
        <v>641</v>
      </c>
      <c r="DK29" s="2" t="s">
        <v>642</v>
      </c>
    </row>
    <row r="30" spans="1:115">
      <c r="A30" s="2" t="s">
        <v>90</v>
      </c>
      <c r="B30" s="2" t="s">
        <v>91</v>
      </c>
      <c r="C30" s="2" t="s">
        <v>251</v>
      </c>
      <c r="D30" s="2" t="s">
        <v>643</v>
      </c>
      <c r="E30" s="2" t="s">
        <v>644</v>
      </c>
      <c r="F30" s="2" t="s">
        <v>251</v>
      </c>
      <c r="G30" s="2" t="s">
        <v>251</v>
      </c>
      <c r="H30" s="38">
        <v>38443</v>
      </c>
      <c r="I30" s="2" t="s">
        <v>68</v>
      </c>
      <c r="J30" s="2" t="s">
        <v>68</v>
      </c>
      <c r="K30" s="2" t="s">
        <v>69</v>
      </c>
      <c r="L30" s="2" t="s">
        <v>69</v>
      </c>
      <c r="M30" s="2" t="s">
        <v>68</v>
      </c>
      <c r="N30" s="2" t="s">
        <v>69</v>
      </c>
      <c r="O30" s="2" t="s">
        <v>68</v>
      </c>
      <c r="P30" s="2" t="s">
        <v>68</v>
      </c>
      <c r="Q30" s="2" t="s">
        <v>68</v>
      </c>
      <c r="R30" s="2" t="s">
        <v>68</v>
      </c>
      <c r="S30" s="2" t="s">
        <v>68</v>
      </c>
      <c r="T30" s="2" t="s">
        <v>68</v>
      </c>
      <c r="U30" s="2" t="s">
        <v>68</v>
      </c>
      <c r="V30" s="2" t="s">
        <v>68</v>
      </c>
      <c r="W30" s="2" t="s">
        <v>68</v>
      </c>
      <c r="X30" s="2" t="s">
        <v>69</v>
      </c>
      <c r="Y30" s="2" t="s">
        <v>68</v>
      </c>
      <c r="Z30" s="2" t="s">
        <v>68</v>
      </c>
      <c r="AA30" s="2" t="s">
        <v>68</v>
      </c>
      <c r="AB30" s="2" t="s">
        <v>69</v>
      </c>
      <c r="AC30" s="2" t="s">
        <v>68</v>
      </c>
      <c r="AD30" s="2" t="s">
        <v>68</v>
      </c>
      <c r="AE30" s="2" t="s">
        <v>68</v>
      </c>
      <c r="AF30" s="2" t="s">
        <v>158</v>
      </c>
      <c r="AG30" s="2">
        <v>40171</v>
      </c>
      <c r="AH30" s="2" t="s">
        <v>645</v>
      </c>
      <c r="AI30" s="2" t="s">
        <v>322</v>
      </c>
      <c r="AJ30" s="2" t="s">
        <v>68</v>
      </c>
      <c r="AK30" s="2" t="s">
        <v>68</v>
      </c>
      <c r="AL30" s="2" t="s">
        <v>68</v>
      </c>
      <c r="AM30" s="2" t="s">
        <v>68</v>
      </c>
      <c r="AN30" s="2" t="s">
        <v>69</v>
      </c>
      <c r="AO30" s="2" t="s">
        <v>68</v>
      </c>
      <c r="AP30" s="2" t="s">
        <v>68</v>
      </c>
      <c r="AQ30" s="2" t="s">
        <v>68</v>
      </c>
      <c r="AR30" s="2" t="s">
        <v>68</v>
      </c>
      <c r="AS30" s="2" t="s">
        <v>68</v>
      </c>
      <c r="AT30" s="2" t="s">
        <v>69</v>
      </c>
      <c r="AU30" s="2" t="s">
        <v>68</v>
      </c>
      <c r="AV30" s="2" t="s">
        <v>646</v>
      </c>
      <c r="AW30" s="2">
        <v>3</v>
      </c>
      <c r="AX30" s="2">
        <v>-34.08</v>
      </c>
      <c r="AY30" s="2">
        <v>2</v>
      </c>
      <c r="AZ30" s="2">
        <v>0</v>
      </c>
      <c r="BA30" s="2">
        <v>1</v>
      </c>
      <c r="BB30" s="2">
        <v>2</v>
      </c>
      <c r="BC30" s="2">
        <v>2</v>
      </c>
      <c r="BD30" s="2">
        <v>2</v>
      </c>
      <c r="BE30" s="2">
        <v>1</v>
      </c>
      <c r="BF30" s="2">
        <v>0</v>
      </c>
      <c r="BG30" s="2">
        <v>1</v>
      </c>
      <c r="BH30" s="2" t="s">
        <v>571</v>
      </c>
      <c r="BI30" s="2" t="s">
        <v>571</v>
      </c>
      <c r="BJ30" s="2">
        <v>0</v>
      </c>
      <c r="BK30" s="2" t="s">
        <v>571</v>
      </c>
      <c r="BL30" s="2" t="s">
        <v>573</v>
      </c>
      <c r="BM30" s="2" t="s">
        <v>574</v>
      </c>
      <c r="BN30" s="2" t="s">
        <v>575</v>
      </c>
      <c r="BO30" s="2" t="s">
        <v>576</v>
      </c>
      <c r="BP30" s="2" t="s">
        <v>577</v>
      </c>
      <c r="BQ30" s="2" t="s">
        <v>578</v>
      </c>
      <c r="BR30" s="2" t="s">
        <v>571</v>
      </c>
      <c r="BS30" s="2" t="s">
        <v>364</v>
      </c>
      <c r="BT30" s="2" t="s">
        <v>579</v>
      </c>
      <c r="BU30" s="2" t="s">
        <v>580</v>
      </c>
      <c r="BV30" s="2" t="s">
        <v>581</v>
      </c>
      <c r="BW30" s="2" t="s">
        <v>582</v>
      </c>
      <c r="BX30" s="2" t="s">
        <v>583</v>
      </c>
      <c r="BY30" s="2" t="s">
        <v>647</v>
      </c>
      <c r="BZ30" s="2" t="s">
        <v>648</v>
      </c>
      <c r="CA30" s="2" t="s">
        <v>649</v>
      </c>
      <c r="CB30" s="2" t="s">
        <v>650</v>
      </c>
      <c r="CC30" s="2" t="s">
        <v>651</v>
      </c>
      <c r="CD30" s="2" t="s">
        <v>652</v>
      </c>
      <c r="CE30" s="2" t="s">
        <v>653</v>
      </c>
      <c r="CF30" s="2" t="b">
        <v>1</v>
      </c>
      <c r="CG30" s="2" t="b">
        <v>0</v>
      </c>
      <c r="CH30" s="2" t="b">
        <v>0</v>
      </c>
      <c r="CI30" s="2" t="b">
        <v>0</v>
      </c>
      <c r="CJ30" s="2" t="b">
        <v>0</v>
      </c>
      <c r="CK30" s="2" t="s">
        <v>654</v>
      </c>
      <c r="CL30" s="2" t="s">
        <v>118</v>
      </c>
      <c r="CM30" s="2" t="s">
        <v>118</v>
      </c>
      <c r="CN30" s="2">
        <v>0</v>
      </c>
      <c r="CO30" s="2">
        <v>0</v>
      </c>
      <c r="CP30" s="2">
        <v>0</v>
      </c>
      <c r="CQ30" s="2">
        <v>0</v>
      </c>
      <c r="CR30" s="2">
        <v>0</v>
      </c>
      <c r="CS30" s="2">
        <v>0</v>
      </c>
      <c r="CT30" s="2">
        <v>0</v>
      </c>
      <c r="CU30" s="2">
        <v>0</v>
      </c>
      <c r="CV30" s="2" t="b">
        <v>1</v>
      </c>
      <c r="CW30" s="2" t="b">
        <v>0</v>
      </c>
      <c r="CX30" s="2" t="b">
        <v>0</v>
      </c>
      <c r="CY30" s="2">
        <v>0</v>
      </c>
      <c r="CZ30" s="2">
        <v>0</v>
      </c>
      <c r="DA30" s="2">
        <v>0</v>
      </c>
      <c r="DB30" s="2"/>
      <c r="DC30" s="2"/>
      <c r="DD30" s="2" t="s">
        <v>655</v>
      </c>
      <c r="DE30" s="2">
        <v>20</v>
      </c>
      <c r="DF30" s="2" t="s">
        <v>656</v>
      </c>
      <c r="DG30" s="2">
        <v>75</v>
      </c>
      <c r="DH30" s="2" t="s">
        <v>657</v>
      </c>
      <c r="DI30" s="2">
        <v>21</v>
      </c>
      <c r="DJ30" s="2" t="s">
        <v>658</v>
      </c>
      <c r="DK30" s="2" t="s">
        <v>659</v>
      </c>
    </row>
    <row r="31" spans="1:115">
      <c r="A31" s="2" t="s">
        <v>90</v>
      </c>
      <c r="B31" s="2" t="s">
        <v>91</v>
      </c>
      <c r="C31" s="2" t="s">
        <v>251</v>
      </c>
      <c r="D31" s="2" t="s">
        <v>660</v>
      </c>
      <c r="E31" s="2" t="s">
        <v>661</v>
      </c>
      <c r="F31" s="2" t="s">
        <v>251</v>
      </c>
      <c r="G31" s="2" t="s">
        <v>251</v>
      </c>
      <c r="H31" s="38">
        <v>36617</v>
      </c>
      <c r="I31" s="2" t="s">
        <v>68</v>
      </c>
      <c r="J31" s="2" t="s">
        <v>69</v>
      </c>
      <c r="K31" s="2" t="s">
        <v>69</v>
      </c>
      <c r="L31" s="2" t="s">
        <v>69</v>
      </c>
      <c r="M31" s="2" t="s">
        <v>68</v>
      </c>
      <c r="N31" s="2" t="s">
        <v>69</v>
      </c>
      <c r="O31" s="2" t="s">
        <v>68</v>
      </c>
      <c r="P31" s="2" t="s">
        <v>68</v>
      </c>
      <c r="Q31" s="2" t="s">
        <v>68</v>
      </c>
      <c r="R31" s="2" t="s">
        <v>68</v>
      </c>
      <c r="S31" s="2" t="s">
        <v>68</v>
      </c>
      <c r="T31" s="2" t="s">
        <v>68</v>
      </c>
      <c r="U31" s="2" t="s">
        <v>68</v>
      </c>
      <c r="V31" s="2" t="s">
        <v>68</v>
      </c>
      <c r="W31" s="2" t="s">
        <v>68</v>
      </c>
      <c r="X31" s="2" t="s">
        <v>69</v>
      </c>
      <c r="Y31" s="2" t="s">
        <v>68</v>
      </c>
      <c r="Z31" s="2" t="s">
        <v>68</v>
      </c>
      <c r="AA31" s="2" t="s">
        <v>69</v>
      </c>
      <c r="AB31" s="2" t="s">
        <v>69</v>
      </c>
      <c r="AC31" s="2" t="s">
        <v>68</v>
      </c>
      <c r="AD31" s="2" t="s">
        <v>68</v>
      </c>
      <c r="AE31" s="2" t="s">
        <v>68</v>
      </c>
      <c r="AF31" s="2" t="s">
        <v>94</v>
      </c>
      <c r="AG31" s="2">
        <v>38176</v>
      </c>
      <c r="AH31" s="2" t="s">
        <v>662</v>
      </c>
      <c r="AI31" s="2" t="s">
        <v>663</v>
      </c>
      <c r="AJ31" s="2" t="s">
        <v>68</v>
      </c>
      <c r="AK31" s="2" t="s">
        <v>68</v>
      </c>
      <c r="AL31" s="2" t="s">
        <v>69</v>
      </c>
      <c r="AM31" s="2" t="s">
        <v>69</v>
      </c>
      <c r="AN31" s="2" t="s">
        <v>69</v>
      </c>
      <c r="AO31" s="2" t="s">
        <v>68</v>
      </c>
      <c r="AP31" s="2" t="s">
        <v>68</v>
      </c>
      <c r="AQ31" s="2" t="s">
        <v>68</v>
      </c>
      <c r="AR31" s="2" t="s">
        <v>68</v>
      </c>
      <c r="AS31" s="2" t="s">
        <v>68</v>
      </c>
      <c r="AT31" s="2" t="s">
        <v>69</v>
      </c>
      <c r="AU31" s="2" t="s">
        <v>68</v>
      </c>
      <c r="AV31" s="2" t="s">
        <v>664</v>
      </c>
      <c r="AW31" s="2">
        <v>3</v>
      </c>
      <c r="AX31" s="2">
        <v>-37.96</v>
      </c>
      <c r="AY31" s="2">
        <v>3</v>
      </c>
      <c r="AZ31" s="2">
        <v>-10.5</v>
      </c>
      <c r="BA31" s="2">
        <v>1</v>
      </c>
      <c r="BB31" s="2">
        <v>2</v>
      </c>
      <c r="BC31" s="2">
        <v>2</v>
      </c>
      <c r="BD31" s="2">
        <v>2</v>
      </c>
      <c r="BE31" s="2">
        <v>1</v>
      </c>
      <c r="BF31" s="2">
        <v>0</v>
      </c>
      <c r="BG31" s="2">
        <v>1</v>
      </c>
      <c r="BH31" s="2" t="s">
        <v>571</v>
      </c>
      <c r="BI31" s="2" t="s">
        <v>572</v>
      </c>
      <c r="BJ31" s="2">
        <v>0</v>
      </c>
      <c r="BK31" s="2" t="s">
        <v>571</v>
      </c>
      <c r="BL31" s="2" t="s">
        <v>573</v>
      </c>
      <c r="BM31" s="2" t="s">
        <v>574</v>
      </c>
      <c r="BN31" s="2" t="s">
        <v>604</v>
      </c>
      <c r="BO31" s="2" t="s">
        <v>605</v>
      </c>
      <c r="BP31" s="2" t="s">
        <v>577</v>
      </c>
      <c r="BQ31" s="2" t="s">
        <v>578</v>
      </c>
      <c r="BR31" s="2" t="s">
        <v>571</v>
      </c>
      <c r="BS31" s="2" t="s">
        <v>364</v>
      </c>
      <c r="BT31" s="2" t="s">
        <v>579</v>
      </c>
      <c r="BU31" s="2" t="s">
        <v>580</v>
      </c>
      <c r="BV31" s="2" t="s">
        <v>581</v>
      </c>
      <c r="BW31" s="2" t="s">
        <v>582</v>
      </c>
      <c r="BX31" s="2" t="s">
        <v>583</v>
      </c>
      <c r="BY31" s="2" t="s">
        <v>665</v>
      </c>
      <c r="BZ31" s="2" t="s">
        <v>666</v>
      </c>
      <c r="CA31" s="2" t="s">
        <v>667</v>
      </c>
      <c r="CB31" s="2" t="s">
        <v>668</v>
      </c>
      <c r="CC31" s="2" t="s">
        <v>669</v>
      </c>
      <c r="CD31" s="2" t="s">
        <v>670</v>
      </c>
      <c r="CE31" s="2" t="s">
        <v>671</v>
      </c>
      <c r="CF31" s="2" t="b">
        <v>0</v>
      </c>
      <c r="CG31" s="2" t="b">
        <v>1</v>
      </c>
      <c r="CH31" s="2" t="b">
        <v>0</v>
      </c>
      <c r="CI31" s="2" t="b">
        <v>0</v>
      </c>
      <c r="CJ31" s="2" t="b">
        <v>1</v>
      </c>
      <c r="CK31" s="2" t="s">
        <v>672</v>
      </c>
      <c r="CL31" s="2" t="s">
        <v>389</v>
      </c>
      <c r="CM31" s="2" t="s">
        <v>151</v>
      </c>
      <c r="CN31" s="2" t="s">
        <v>234</v>
      </c>
      <c r="CO31" s="2" t="s">
        <v>120</v>
      </c>
      <c r="CP31" s="2">
        <v>0</v>
      </c>
      <c r="CQ31" s="2">
        <v>0</v>
      </c>
      <c r="CR31" s="2" t="s">
        <v>673</v>
      </c>
      <c r="CS31" s="2" t="s">
        <v>674</v>
      </c>
      <c r="CT31" s="2" t="s">
        <v>571</v>
      </c>
      <c r="CU31" s="2" t="s">
        <v>571</v>
      </c>
      <c r="CV31" s="2" t="b">
        <v>0</v>
      </c>
      <c r="CW31" s="2" t="b">
        <v>1</v>
      </c>
      <c r="CX31" s="2" t="b">
        <v>0</v>
      </c>
      <c r="CY31" s="2">
        <v>0</v>
      </c>
      <c r="CZ31" s="2">
        <v>0</v>
      </c>
      <c r="DA31" s="2">
        <v>0</v>
      </c>
      <c r="DB31" s="2" t="s">
        <v>179</v>
      </c>
      <c r="DC31" s="2" t="s">
        <v>675</v>
      </c>
      <c r="DD31" s="2" t="s">
        <v>676</v>
      </c>
      <c r="DE31" s="2">
        <v>62</v>
      </c>
      <c r="DF31" s="2" t="s">
        <v>677</v>
      </c>
      <c r="DG31" s="2">
        <v>90</v>
      </c>
      <c r="DH31" s="2" t="s">
        <v>678</v>
      </c>
      <c r="DI31" s="2">
        <v>0</v>
      </c>
      <c r="DJ31" s="2">
        <v>0</v>
      </c>
      <c r="DK31" s="2" t="s">
        <v>679</v>
      </c>
    </row>
    <row r="32" spans="1:115">
      <c r="A32" s="2" t="s">
        <v>90</v>
      </c>
      <c r="B32" s="2" t="s">
        <v>91</v>
      </c>
      <c r="C32" s="2" t="s">
        <v>251</v>
      </c>
      <c r="D32" s="2" t="s">
        <v>680</v>
      </c>
      <c r="E32" s="2" t="s">
        <v>681</v>
      </c>
      <c r="F32" s="2" t="s">
        <v>251</v>
      </c>
      <c r="G32" s="2" t="s">
        <v>251</v>
      </c>
      <c r="H32" s="38">
        <v>38078</v>
      </c>
      <c r="I32" s="2" t="s">
        <v>68</v>
      </c>
      <c r="J32" s="2" t="s">
        <v>69</v>
      </c>
      <c r="K32" s="2" t="s">
        <v>69</v>
      </c>
      <c r="L32" s="2" t="s">
        <v>69</v>
      </c>
      <c r="M32" s="2" t="s">
        <v>68</v>
      </c>
      <c r="N32" s="2" t="s">
        <v>69</v>
      </c>
      <c r="O32" s="2" t="s">
        <v>68</v>
      </c>
      <c r="P32" s="2" t="s">
        <v>68</v>
      </c>
      <c r="Q32" s="2" t="s">
        <v>68</v>
      </c>
      <c r="R32" s="2" t="s">
        <v>68</v>
      </c>
      <c r="S32" s="2" t="s">
        <v>68</v>
      </c>
      <c r="T32" s="2" t="s">
        <v>68</v>
      </c>
      <c r="U32" s="2" t="s">
        <v>68</v>
      </c>
      <c r="V32" s="2" t="s">
        <v>68</v>
      </c>
      <c r="W32" s="2" t="s">
        <v>68</v>
      </c>
      <c r="X32" s="2" t="s">
        <v>69</v>
      </c>
      <c r="Y32" s="2" t="s">
        <v>69</v>
      </c>
      <c r="Z32" s="2" t="s">
        <v>68</v>
      </c>
      <c r="AA32" s="2" t="s">
        <v>69</v>
      </c>
      <c r="AB32" s="2" t="s">
        <v>69</v>
      </c>
      <c r="AC32" s="2" t="s">
        <v>69</v>
      </c>
      <c r="AD32" s="2" t="s">
        <v>68</v>
      </c>
      <c r="AE32" s="2" t="s">
        <v>68</v>
      </c>
      <c r="AF32" s="2" t="s">
        <v>462</v>
      </c>
      <c r="AG32" s="2">
        <v>38371</v>
      </c>
      <c r="AH32" s="2" t="s">
        <v>1181</v>
      </c>
      <c r="AI32" s="2" t="s">
        <v>322</v>
      </c>
      <c r="AJ32" s="2" t="s">
        <v>68</v>
      </c>
      <c r="AK32" s="2" t="s">
        <v>68</v>
      </c>
      <c r="AL32" s="2" t="s">
        <v>69</v>
      </c>
      <c r="AM32" s="2" t="s">
        <v>69</v>
      </c>
      <c r="AN32" s="2" t="s">
        <v>69</v>
      </c>
      <c r="AO32" s="2" t="s">
        <v>69</v>
      </c>
      <c r="AP32" s="2" t="s">
        <v>68</v>
      </c>
      <c r="AQ32" s="2" t="s">
        <v>68</v>
      </c>
      <c r="AR32" s="2" t="s">
        <v>68</v>
      </c>
      <c r="AS32" s="2" t="s">
        <v>68</v>
      </c>
      <c r="AT32" s="2" t="s">
        <v>68</v>
      </c>
      <c r="AU32" s="2" t="s">
        <v>68</v>
      </c>
      <c r="AV32" s="2" t="s">
        <v>682</v>
      </c>
      <c r="AW32" s="2">
        <v>1</v>
      </c>
      <c r="AX32" s="2">
        <v>81</v>
      </c>
      <c r="AY32" s="2">
        <v>1</v>
      </c>
      <c r="AZ32" s="2">
        <v>55</v>
      </c>
      <c r="BA32" s="2">
        <v>1</v>
      </c>
      <c r="BB32" s="2">
        <v>2</v>
      </c>
      <c r="BC32" s="2">
        <v>1</v>
      </c>
      <c r="BD32" s="2">
        <v>1</v>
      </c>
      <c r="BE32" s="2">
        <v>2</v>
      </c>
      <c r="BF32" s="2">
        <v>2</v>
      </c>
      <c r="BG32" s="2">
        <v>1</v>
      </c>
      <c r="BH32" s="2" t="s">
        <v>683</v>
      </c>
      <c r="BI32" s="2" t="s">
        <v>684</v>
      </c>
      <c r="BJ32" s="2" t="s">
        <v>685</v>
      </c>
      <c r="BK32" s="2" t="s">
        <v>683</v>
      </c>
      <c r="BL32" s="2" t="s">
        <v>686</v>
      </c>
      <c r="BM32" s="2" t="s">
        <v>687</v>
      </c>
      <c r="BN32" s="2" t="s">
        <v>688</v>
      </c>
      <c r="BO32" s="2" t="s">
        <v>689</v>
      </c>
      <c r="BP32" s="2" t="s">
        <v>690</v>
      </c>
      <c r="BQ32" s="2" t="s">
        <v>691</v>
      </c>
      <c r="BR32" s="2" t="s">
        <v>684</v>
      </c>
      <c r="BS32" s="2" t="s">
        <v>364</v>
      </c>
      <c r="BT32" s="2" t="s">
        <v>692</v>
      </c>
      <c r="BU32" s="2" t="s">
        <v>693</v>
      </c>
      <c r="BV32" s="2" t="s">
        <v>694</v>
      </c>
      <c r="BW32" s="2" t="s">
        <v>694</v>
      </c>
      <c r="BX32" s="2" t="s">
        <v>695</v>
      </c>
      <c r="BY32" s="2" t="s">
        <v>696</v>
      </c>
      <c r="BZ32" s="2" t="s">
        <v>697</v>
      </c>
      <c r="CA32" s="2" t="s">
        <v>698</v>
      </c>
      <c r="CB32" s="2" t="s">
        <v>699</v>
      </c>
      <c r="CC32" s="2" t="s">
        <v>700</v>
      </c>
      <c r="CD32" s="2" t="s">
        <v>701</v>
      </c>
      <c r="CE32" s="2" t="s">
        <v>701</v>
      </c>
      <c r="CF32" s="2" t="b">
        <v>0</v>
      </c>
      <c r="CG32" s="2" t="b">
        <v>1</v>
      </c>
      <c r="CH32" s="2" t="b">
        <v>0</v>
      </c>
      <c r="CI32" s="2" t="b">
        <v>0</v>
      </c>
      <c r="CJ32" s="2" t="b">
        <v>1</v>
      </c>
      <c r="CK32" s="2" t="s">
        <v>702</v>
      </c>
      <c r="CL32" s="2" t="s">
        <v>389</v>
      </c>
      <c r="CM32" s="2" t="s">
        <v>151</v>
      </c>
      <c r="CN32" s="2" t="s">
        <v>234</v>
      </c>
      <c r="CO32" s="2">
        <v>0</v>
      </c>
      <c r="CP32" s="2">
        <v>0</v>
      </c>
      <c r="CQ32" s="2">
        <v>0</v>
      </c>
      <c r="CR32" s="2" t="s">
        <v>703</v>
      </c>
      <c r="CS32" s="2" t="s">
        <v>704</v>
      </c>
      <c r="CT32" s="2" t="s">
        <v>705</v>
      </c>
      <c r="CU32" s="2">
        <v>0</v>
      </c>
      <c r="CV32" s="2" t="b">
        <v>0</v>
      </c>
      <c r="CW32" s="2" t="b">
        <v>0</v>
      </c>
      <c r="CX32" s="2" t="b">
        <v>0</v>
      </c>
      <c r="CY32" s="2">
        <v>0</v>
      </c>
      <c r="CZ32" s="2">
        <v>0</v>
      </c>
      <c r="DA32" s="2">
        <v>0</v>
      </c>
      <c r="DB32" s="2" t="s">
        <v>179</v>
      </c>
      <c r="DC32" s="2" t="s">
        <v>706</v>
      </c>
      <c r="DD32" s="2" t="s">
        <v>707</v>
      </c>
      <c r="DE32" s="2">
        <v>2</v>
      </c>
      <c r="DF32" s="2" t="s">
        <v>708</v>
      </c>
      <c r="DG32" s="2">
        <v>437</v>
      </c>
      <c r="DH32" s="2" t="s">
        <v>709</v>
      </c>
      <c r="DI32" s="2">
        <v>89</v>
      </c>
      <c r="DJ32" s="2" t="s">
        <v>710</v>
      </c>
      <c r="DK32" s="2" t="s">
        <v>711</v>
      </c>
    </row>
    <row r="33" spans="1:115">
      <c r="A33" s="2" t="s">
        <v>90</v>
      </c>
      <c r="B33" s="2" t="s">
        <v>91</v>
      </c>
      <c r="C33" s="2" t="s">
        <v>251</v>
      </c>
      <c r="D33" s="2" t="s">
        <v>422</v>
      </c>
      <c r="E33" s="2" t="s">
        <v>423</v>
      </c>
      <c r="F33" s="2" t="s">
        <v>251</v>
      </c>
      <c r="G33" s="2" t="s">
        <v>251</v>
      </c>
      <c r="H33" s="2" t="s">
        <v>424</v>
      </c>
      <c r="I33" s="2" t="s">
        <v>68</v>
      </c>
      <c r="J33" s="2" t="s">
        <v>68</v>
      </c>
      <c r="K33" s="2" t="s">
        <v>69</v>
      </c>
      <c r="L33" s="2" t="s">
        <v>69</v>
      </c>
      <c r="M33" s="2" t="s">
        <v>68</v>
      </c>
      <c r="N33" s="2" t="s">
        <v>69</v>
      </c>
      <c r="O33" s="2" t="s">
        <v>68</v>
      </c>
      <c r="P33" s="2" t="s">
        <v>68</v>
      </c>
      <c r="Q33" s="2" t="s">
        <v>68</v>
      </c>
      <c r="R33" s="2" t="s">
        <v>69</v>
      </c>
      <c r="S33" s="2" t="s">
        <v>69</v>
      </c>
      <c r="T33" s="2" t="s">
        <v>68</v>
      </c>
      <c r="U33" s="2" t="s">
        <v>68</v>
      </c>
      <c r="V33" s="2" t="s">
        <v>68</v>
      </c>
      <c r="W33" s="2" t="s">
        <v>68</v>
      </c>
      <c r="X33" s="2" t="s">
        <v>69</v>
      </c>
      <c r="Y33" s="2" t="s">
        <v>69</v>
      </c>
      <c r="Z33" s="2" t="s">
        <v>68</v>
      </c>
      <c r="AA33" s="2" t="s">
        <v>69</v>
      </c>
      <c r="AB33" s="2" t="s">
        <v>69</v>
      </c>
      <c r="AC33" s="2" t="s">
        <v>69</v>
      </c>
      <c r="AD33" s="2" t="s">
        <v>69</v>
      </c>
      <c r="AE33" s="2" t="s">
        <v>68</v>
      </c>
      <c r="AF33" s="2" t="s">
        <v>70</v>
      </c>
      <c r="AG33" s="2">
        <v>38883</v>
      </c>
      <c r="AH33" s="2" t="s">
        <v>425</v>
      </c>
      <c r="AI33" s="2" t="s">
        <v>360</v>
      </c>
      <c r="AJ33" s="2" t="s">
        <v>69</v>
      </c>
      <c r="AK33" s="2" t="s">
        <v>69</v>
      </c>
      <c r="AL33" s="2" t="s">
        <v>69</v>
      </c>
      <c r="AM33" s="2" t="s">
        <v>69</v>
      </c>
      <c r="AN33" s="2" t="s">
        <v>69</v>
      </c>
      <c r="AO33" s="2" t="s">
        <v>68</v>
      </c>
      <c r="AP33" s="2" t="s">
        <v>69</v>
      </c>
      <c r="AQ33" s="2" t="s">
        <v>69</v>
      </c>
      <c r="AR33" s="2" t="s">
        <v>68</v>
      </c>
      <c r="AS33" s="2" t="s">
        <v>69</v>
      </c>
      <c r="AT33" s="2" t="s">
        <v>68</v>
      </c>
      <c r="AU33" s="2" t="s">
        <v>68</v>
      </c>
      <c r="AV33" s="2" t="s">
        <v>426</v>
      </c>
      <c r="AW33" s="2">
        <v>1</v>
      </c>
      <c r="AX33" s="2">
        <v>89.28</v>
      </c>
      <c r="AY33" s="2">
        <v>1</v>
      </c>
      <c r="AZ33" s="2">
        <v>33.33</v>
      </c>
      <c r="BA33" s="2">
        <v>1</v>
      </c>
      <c r="BB33" s="2">
        <v>2</v>
      </c>
      <c r="BC33" s="2">
        <v>1</v>
      </c>
      <c r="BD33" s="2">
        <v>1</v>
      </c>
      <c r="BE33" s="2">
        <v>1</v>
      </c>
      <c r="BF33" s="2" t="s">
        <v>427</v>
      </c>
      <c r="BG33" s="2">
        <v>1</v>
      </c>
      <c r="BH33" s="2" t="s">
        <v>428</v>
      </c>
      <c r="BI33" s="2" t="s">
        <v>429</v>
      </c>
      <c r="BJ33" s="2">
        <v>0</v>
      </c>
      <c r="BK33" s="2" t="s">
        <v>430</v>
      </c>
      <c r="BL33" s="2" t="s">
        <v>431</v>
      </c>
      <c r="BM33" s="2" t="s">
        <v>432</v>
      </c>
      <c r="BN33" s="2" t="s">
        <v>433</v>
      </c>
      <c r="BO33" s="2" t="s">
        <v>434</v>
      </c>
      <c r="BP33" s="2" t="s">
        <v>435</v>
      </c>
      <c r="BQ33" s="2" t="s">
        <v>436</v>
      </c>
      <c r="BR33" s="2" t="s">
        <v>430</v>
      </c>
      <c r="BS33" s="2" t="s">
        <v>437</v>
      </c>
      <c r="BT33" s="2" t="s">
        <v>438</v>
      </c>
      <c r="BU33" s="2" t="s">
        <v>433</v>
      </c>
      <c r="BV33" s="2" t="s">
        <v>434</v>
      </c>
      <c r="BW33" s="2" t="s">
        <v>435</v>
      </c>
      <c r="BX33" s="2" t="s">
        <v>439</v>
      </c>
      <c r="BY33" s="2" t="s">
        <v>440</v>
      </c>
      <c r="BZ33" s="2" t="s">
        <v>441</v>
      </c>
      <c r="CA33" s="2" t="s">
        <v>442</v>
      </c>
      <c r="CB33" s="2" t="s">
        <v>443</v>
      </c>
      <c r="CC33" s="2" t="s">
        <v>444</v>
      </c>
      <c r="CD33" s="2" t="s">
        <v>445</v>
      </c>
      <c r="CE33" s="2" t="s">
        <v>446</v>
      </c>
      <c r="CF33" s="2" t="b">
        <v>0</v>
      </c>
      <c r="CG33" s="2" t="b">
        <v>1</v>
      </c>
      <c r="CH33" s="2" t="b">
        <v>0</v>
      </c>
      <c r="CI33" s="2" t="b">
        <v>0</v>
      </c>
      <c r="CJ33" s="2" t="b">
        <v>1</v>
      </c>
      <c r="CK33" s="2" t="s">
        <v>447</v>
      </c>
      <c r="CL33" s="2" t="s">
        <v>1147</v>
      </c>
      <c r="CM33" s="2" t="s">
        <v>151</v>
      </c>
      <c r="CN33" s="2" t="s">
        <v>234</v>
      </c>
      <c r="CO33" s="2">
        <v>0</v>
      </c>
      <c r="CP33" s="2">
        <v>0</v>
      </c>
      <c r="CQ33" s="2">
        <v>0</v>
      </c>
      <c r="CR33" s="2" t="s">
        <v>448</v>
      </c>
      <c r="CS33" s="2" t="s">
        <v>449</v>
      </c>
      <c r="CT33" s="2" t="s">
        <v>450</v>
      </c>
      <c r="CU33" s="2" t="s">
        <v>451</v>
      </c>
      <c r="CV33" s="2" t="b">
        <v>1</v>
      </c>
      <c r="CW33" s="2" t="b">
        <v>0</v>
      </c>
      <c r="CX33" s="2" t="b">
        <v>0</v>
      </c>
      <c r="CY33" s="2" t="s">
        <v>452</v>
      </c>
      <c r="CZ33" s="2" t="s">
        <v>393</v>
      </c>
      <c r="DA33" s="2">
        <v>0</v>
      </c>
      <c r="DB33" s="2" t="s">
        <v>453</v>
      </c>
      <c r="DC33" s="2" t="s">
        <v>454</v>
      </c>
      <c r="DD33" s="2" t="s">
        <v>455</v>
      </c>
      <c r="DE33" s="2">
        <v>2</v>
      </c>
      <c r="DF33" s="2" t="s">
        <v>456</v>
      </c>
      <c r="DG33" s="2">
        <v>250</v>
      </c>
      <c r="DH33" s="2" t="s">
        <v>457</v>
      </c>
      <c r="DI33" s="2">
        <v>91</v>
      </c>
      <c r="DJ33" s="2" t="s">
        <v>458</v>
      </c>
      <c r="DK33" s="2" t="s">
        <v>459</v>
      </c>
    </row>
    <row r="34" spans="1:115">
      <c r="A34" s="2" t="s">
        <v>90</v>
      </c>
      <c r="B34" s="2" t="s">
        <v>91</v>
      </c>
      <c r="C34" s="2" t="s">
        <v>251</v>
      </c>
      <c r="D34" s="2" t="s">
        <v>460</v>
      </c>
      <c r="E34" s="2" t="s">
        <v>461</v>
      </c>
      <c r="F34" s="2" t="s">
        <v>251</v>
      </c>
      <c r="G34" s="2" t="s">
        <v>251</v>
      </c>
      <c r="H34" s="38">
        <v>36708</v>
      </c>
      <c r="I34" s="2" t="s">
        <v>68</v>
      </c>
      <c r="J34" s="2" t="s">
        <v>68</v>
      </c>
      <c r="K34" s="2" t="s">
        <v>69</v>
      </c>
      <c r="L34" s="2" t="s">
        <v>69</v>
      </c>
      <c r="M34" s="2" t="s">
        <v>68</v>
      </c>
      <c r="N34" s="2" t="s">
        <v>69</v>
      </c>
      <c r="O34" s="2" t="s">
        <v>68</v>
      </c>
      <c r="P34" s="2" t="s">
        <v>69</v>
      </c>
      <c r="Q34" s="2" t="s">
        <v>69</v>
      </c>
      <c r="R34" s="2" t="s">
        <v>69</v>
      </c>
      <c r="S34" s="2" t="s">
        <v>68</v>
      </c>
      <c r="T34" s="2" t="s">
        <v>68</v>
      </c>
      <c r="U34" s="2" t="s">
        <v>68</v>
      </c>
      <c r="V34" s="2" t="s">
        <v>68</v>
      </c>
      <c r="W34" s="2" t="s">
        <v>68</v>
      </c>
      <c r="X34" s="2" t="s">
        <v>68</v>
      </c>
      <c r="Y34" s="2" t="s">
        <v>68</v>
      </c>
      <c r="Z34" s="2" t="s">
        <v>68</v>
      </c>
      <c r="AA34" s="2" t="s">
        <v>69</v>
      </c>
      <c r="AB34" s="2" t="s">
        <v>69</v>
      </c>
      <c r="AC34" s="2" t="s">
        <v>68</v>
      </c>
      <c r="AD34" s="2" t="s">
        <v>68</v>
      </c>
      <c r="AE34" s="2" t="s">
        <v>68</v>
      </c>
      <c r="AF34" s="2" t="s">
        <v>462</v>
      </c>
      <c r="AG34" s="2" t="s">
        <v>463</v>
      </c>
      <c r="AH34" s="2" t="s">
        <v>464</v>
      </c>
      <c r="AI34" s="2" t="s">
        <v>95</v>
      </c>
      <c r="AJ34" s="2" t="s">
        <v>68</v>
      </c>
      <c r="AK34" s="2" t="s">
        <v>68</v>
      </c>
      <c r="AL34" s="2" t="s">
        <v>69</v>
      </c>
      <c r="AM34" s="2" t="s">
        <v>68</v>
      </c>
      <c r="AN34" s="2" t="s">
        <v>69</v>
      </c>
      <c r="AO34" s="2" t="s">
        <v>68</v>
      </c>
      <c r="AP34" s="2" t="s">
        <v>68</v>
      </c>
      <c r="AQ34" s="2" t="s">
        <v>68</v>
      </c>
      <c r="AR34" s="2" t="s">
        <v>68</v>
      </c>
      <c r="AS34" s="2" t="s">
        <v>68</v>
      </c>
      <c r="AT34" s="2" t="s">
        <v>69</v>
      </c>
      <c r="AU34" s="2" t="s">
        <v>68</v>
      </c>
      <c r="AV34" s="2" t="s">
        <v>465</v>
      </c>
      <c r="AW34" s="2">
        <v>3</v>
      </c>
      <c r="AX34" s="2">
        <v>0</v>
      </c>
      <c r="AY34" s="2">
        <v>3</v>
      </c>
      <c r="AZ34" s="2">
        <v>0</v>
      </c>
      <c r="BA34" s="2">
        <v>1</v>
      </c>
      <c r="BB34" s="2">
        <v>1</v>
      </c>
      <c r="BC34" s="2">
        <v>2</v>
      </c>
      <c r="BD34" s="2">
        <v>2</v>
      </c>
      <c r="BE34" s="2">
        <v>1</v>
      </c>
      <c r="BF34" s="2">
        <v>0</v>
      </c>
      <c r="BG34" s="2" t="s">
        <v>466</v>
      </c>
      <c r="BH34" s="2" t="s">
        <v>467</v>
      </c>
      <c r="BI34" s="2" t="s">
        <v>97</v>
      </c>
      <c r="BJ34" s="2" t="s">
        <v>468</v>
      </c>
      <c r="BK34" s="2" t="s">
        <v>468</v>
      </c>
      <c r="BL34" s="2" t="s">
        <v>469</v>
      </c>
      <c r="BM34" s="2" t="s">
        <v>470</v>
      </c>
      <c r="BN34" s="2" t="s">
        <v>471</v>
      </c>
      <c r="BO34" s="2" t="s">
        <v>472</v>
      </c>
      <c r="BP34" s="2" t="s">
        <v>473</v>
      </c>
      <c r="BQ34" s="2" t="s">
        <v>474</v>
      </c>
      <c r="BR34" s="2" t="s">
        <v>468</v>
      </c>
      <c r="BS34" s="2" t="s">
        <v>469</v>
      </c>
      <c r="BT34" s="2" t="s">
        <v>475</v>
      </c>
      <c r="BU34" s="2" t="s">
        <v>471</v>
      </c>
      <c r="BV34" s="2" t="s">
        <v>472</v>
      </c>
      <c r="BW34" s="2" t="s">
        <v>473</v>
      </c>
      <c r="BX34" s="2" t="s">
        <v>474</v>
      </c>
      <c r="BY34" s="2" t="s">
        <v>476</v>
      </c>
      <c r="BZ34" s="2" t="s">
        <v>477</v>
      </c>
      <c r="CA34" s="2" t="s">
        <v>478</v>
      </c>
      <c r="CB34" s="2" t="s">
        <v>479</v>
      </c>
      <c r="CC34" s="2" t="s">
        <v>480</v>
      </c>
      <c r="CD34" s="2" t="s">
        <v>481</v>
      </c>
      <c r="CE34" s="2" t="s">
        <v>482</v>
      </c>
      <c r="CF34" s="2" t="b">
        <v>0</v>
      </c>
      <c r="CG34" s="2" t="b">
        <v>1</v>
      </c>
      <c r="CH34" s="2" t="b">
        <v>0</v>
      </c>
      <c r="CI34" s="2" t="b">
        <v>0</v>
      </c>
      <c r="CJ34" s="2" t="b">
        <v>1</v>
      </c>
      <c r="CK34" s="2" t="s">
        <v>483</v>
      </c>
      <c r="CL34" s="2" t="s">
        <v>389</v>
      </c>
      <c r="CM34" s="2" t="s">
        <v>151</v>
      </c>
      <c r="CN34" s="2" t="s">
        <v>120</v>
      </c>
      <c r="CO34" s="2" t="s">
        <v>120</v>
      </c>
      <c r="CP34" s="2" t="s">
        <v>120</v>
      </c>
      <c r="CQ34" s="2" t="s">
        <v>120</v>
      </c>
      <c r="CR34" s="2">
        <v>0</v>
      </c>
      <c r="CS34" s="2">
        <v>0</v>
      </c>
      <c r="CT34" s="2">
        <v>0</v>
      </c>
      <c r="CU34" s="2">
        <v>0</v>
      </c>
      <c r="CV34" s="2" t="b">
        <v>0</v>
      </c>
      <c r="CW34" s="2" t="b">
        <v>1</v>
      </c>
      <c r="CX34" s="2" t="b">
        <v>0</v>
      </c>
      <c r="CY34" s="2">
        <v>0</v>
      </c>
      <c r="CZ34" s="2">
        <v>0</v>
      </c>
      <c r="DA34" s="2">
        <v>0</v>
      </c>
      <c r="DB34" s="2" t="s">
        <v>484</v>
      </c>
      <c r="DC34" s="2" t="s">
        <v>485</v>
      </c>
      <c r="DD34" s="2" t="s">
        <v>486</v>
      </c>
      <c r="DE34" s="2">
        <v>5</v>
      </c>
      <c r="DF34" s="2" t="s">
        <v>487</v>
      </c>
      <c r="DG34" s="2">
        <v>38</v>
      </c>
      <c r="DH34" s="2" t="s">
        <v>488</v>
      </c>
      <c r="DI34" s="2">
        <v>9</v>
      </c>
      <c r="DJ34" s="2" t="s">
        <v>489</v>
      </c>
      <c r="DK34" s="2" t="s">
        <v>490</v>
      </c>
    </row>
    <row r="35" spans="1:115">
      <c r="A35" s="2" t="s">
        <v>90</v>
      </c>
      <c r="B35" s="2" t="s">
        <v>91</v>
      </c>
      <c r="C35" s="2" t="s">
        <v>251</v>
      </c>
      <c r="D35" s="2" t="s">
        <v>712</v>
      </c>
      <c r="E35" s="2" t="s">
        <v>713</v>
      </c>
      <c r="F35" s="2" t="s">
        <v>251</v>
      </c>
      <c r="G35" s="2" t="s">
        <v>251</v>
      </c>
      <c r="H35" s="38">
        <v>41095</v>
      </c>
      <c r="I35" s="2" t="s">
        <v>69</v>
      </c>
      <c r="J35" s="2" t="s">
        <v>68</v>
      </c>
      <c r="K35" s="2" t="s">
        <v>68</v>
      </c>
      <c r="L35" s="2" t="s">
        <v>69</v>
      </c>
      <c r="M35" s="2" t="s">
        <v>69</v>
      </c>
      <c r="N35" s="2" t="s">
        <v>69</v>
      </c>
      <c r="O35" s="2" t="s">
        <v>68</v>
      </c>
      <c r="P35" s="2" t="s">
        <v>69</v>
      </c>
      <c r="Q35" s="2" t="s">
        <v>68</v>
      </c>
      <c r="R35" s="2" t="s">
        <v>69</v>
      </c>
      <c r="S35" s="2" t="s">
        <v>68</v>
      </c>
      <c r="T35" s="2" t="s">
        <v>68</v>
      </c>
      <c r="U35" s="2" t="s">
        <v>68</v>
      </c>
      <c r="V35" s="2" t="s">
        <v>68</v>
      </c>
      <c r="W35" s="2" t="s">
        <v>68</v>
      </c>
      <c r="X35" s="2" t="s">
        <v>69</v>
      </c>
      <c r="Y35" s="2" t="s">
        <v>68</v>
      </c>
      <c r="Z35" s="2" t="s">
        <v>69</v>
      </c>
      <c r="AA35" s="2" t="s">
        <v>69</v>
      </c>
      <c r="AB35" s="2" t="s">
        <v>68</v>
      </c>
      <c r="AC35" s="2" t="s">
        <v>68</v>
      </c>
      <c r="AD35" s="2" t="s">
        <v>68</v>
      </c>
      <c r="AE35" s="2" t="s">
        <v>68</v>
      </c>
      <c r="AF35" s="2">
        <v>0</v>
      </c>
      <c r="AG35" s="2">
        <v>0</v>
      </c>
      <c r="AH35" s="2">
        <v>0</v>
      </c>
      <c r="AI35" s="2">
        <v>0</v>
      </c>
      <c r="AJ35" s="2" t="s">
        <v>69</v>
      </c>
      <c r="AK35" s="2" t="s">
        <v>68</v>
      </c>
      <c r="AL35" s="2" t="s">
        <v>69</v>
      </c>
      <c r="AM35" s="2" t="s">
        <v>68</v>
      </c>
      <c r="AN35" s="2" t="s">
        <v>68</v>
      </c>
      <c r="AO35" s="2" t="s">
        <v>69</v>
      </c>
      <c r="AP35" s="2" t="s">
        <v>69</v>
      </c>
      <c r="AQ35" s="2" t="s">
        <v>68</v>
      </c>
      <c r="AR35" s="2" t="s">
        <v>68</v>
      </c>
      <c r="AS35" s="2" t="s">
        <v>68</v>
      </c>
      <c r="AT35" s="2" t="s">
        <v>69</v>
      </c>
      <c r="AU35" s="2" t="s">
        <v>68</v>
      </c>
      <c r="AV35" s="2" t="s">
        <v>714</v>
      </c>
      <c r="AW35" s="2">
        <v>1</v>
      </c>
      <c r="AX35" s="2">
        <v>0</v>
      </c>
      <c r="AY35" s="2">
        <v>1</v>
      </c>
      <c r="AZ35" s="2">
        <v>0</v>
      </c>
      <c r="BA35" s="2">
        <v>1</v>
      </c>
      <c r="BB35" s="2">
        <v>1</v>
      </c>
      <c r="BC35" s="2">
        <v>1</v>
      </c>
      <c r="BD35" s="2">
        <v>2</v>
      </c>
      <c r="BE35" s="2">
        <v>2</v>
      </c>
      <c r="BF35" s="2">
        <v>2</v>
      </c>
      <c r="BG35" s="2">
        <v>1</v>
      </c>
      <c r="BH35" s="2" t="s">
        <v>715</v>
      </c>
      <c r="BI35" s="2" t="s">
        <v>715</v>
      </c>
      <c r="BJ35" s="2">
        <v>0</v>
      </c>
      <c r="BK35" s="2" t="s">
        <v>715</v>
      </c>
      <c r="BL35" s="2">
        <v>0</v>
      </c>
      <c r="BM35" s="2" t="s">
        <v>716</v>
      </c>
      <c r="BN35" s="2" t="s">
        <v>717</v>
      </c>
      <c r="BO35" s="2" t="s">
        <v>718</v>
      </c>
      <c r="BP35" s="2">
        <v>0</v>
      </c>
      <c r="BQ35" s="2" t="s">
        <v>719</v>
      </c>
      <c r="BR35" s="2" t="s">
        <v>715</v>
      </c>
      <c r="BS35" s="2" t="s">
        <v>720</v>
      </c>
      <c r="BT35" s="2" t="s">
        <v>721</v>
      </c>
      <c r="BU35" s="2" t="s">
        <v>717</v>
      </c>
      <c r="BV35" s="2" t="s">
        <v>718</v>
      </c>
      <c r="BW35" s="2">
        <v>0</v>
      </c>
      <c r="BX35" s="2" t="s">
        <v>722</v>
      </c>
      <c r="BY35" s="2" t="s">
        <v>723</v>
      </c>
      <c r="BZ35" s="2" t="s">
        <v>724</v>
      </c>
      <c r="CA35" s="2" t="s">
        <v>725</v>
      </c>
      <c r="CB35" s="2" t="s">
        <v>726</v>
      </c>
      <c r="CC35" s="2" t="s">
        <v>727</v>
      </c>
      <c r="CD35" s="2" t="s">
        <v>728</v>
      </c>
      <c r="CE35" s="2" t="s">
        <v>729</v>
      </c>
      <c r="CF35" s="2" t="b">
        <v>1</v>
      </c>
      <c r="CG35" s="2" t="b">
        <v>0</v>
      </c>
      <c r="CH35" s="2" t="b">
        <v>0</v>
      </c>
      <c r="CI35" s="2" t="b">
        <v>0</v>
      </c>
      <c r="CJ35" s="2" t="b">
        <v>0</v>
      </c>
      <c r="CK35" s="2">
        <v>0</v>
      </c>
      <c r="CL35" s="2" t="s">
        <v>118</v>
      </c>
      <c r="CM35" s="2" t="s">
        <v>118</v>
      </c>
      <c r="CN35" s="2">
        <v>0</v>
      </c>
      <c r="CO35" s="2">
        <v>0</v>
      </c>
      <c r="CP35" s="2">
        <v>0</v>
      </c>
      <c r="CQ35" s="2">
        <v>0</v>
      </c>
      <c r="CR35" s="2">
        <v>0</v>
      </c>
      <c r="CS35" s="2">
        <v>0</v>
      </c>
      <c r="CT35" s="2">
        <v>0</v>
      </c>
      <c r="CU35" s="2">
        <v>0</v>
      </c>
      <c r="CV35" s="2" t="b">
        <v>0</v>
      </c>
      <c r="CW35" s="2" t="b">
        <v>0</v>
      </c>
      <c r="CX35" s="2" t="b">
        <v>0</v>
      </c>
      <c r="CY35" s="2">
        <v>0</v>
      </c>
      <c r="CZ35" s="2">
        <v>0</v>
      </c>
      <c r="DA35" s="2">
        <v>0</v>
      </c>
      <c r="DB35" s="2" t="s">
        <v>730</v>
      </c>
      <c r="DC35" s="2"/>
      <c r="DD35" s="2" t="s">
        <v>731</v>
      </c>
      <c r="DE35" s="2">
        <v>2</v>
      </c>
      <c r="DF35" s="2" t="s">
        <v>732</v>
      </c>
      <c r="DG35" s="2">
        <v>8</v>
      </c>
      <c r="DH35" s="2" t="s">
        <v>733</v>
      </c>
      <c r="DI35" s="2">
        <v>3</v>
      </c>
      <c r="DJ35" s="2" t="s">
        <v>734</v>
      </c>
      <c r="DK35" s="2" t="s">
        <v>735</v>
      </c>
    </row>
    <row r="36" spans="1:115">
      <c r="A36" s="2" t="s">
        <v>90</v>
      </c>
      <c r="B36" s="2" t="s">
        <v>91</v>
      </c>
      <c r="C36" s="2" t="s">
        <v>251</v>
      </c>
      <c r="D36" s="2" t="s">
        <v>736</v>
      </c>
      <c r="E36" s="2" t="s">
        <v>737</v>
      </c>
      <c r="F36" s="2" t="s">
        <v>251</v>
      </c>
      <c r="G36" s="2" t="s">
        <v>251</v>
      </c>
      <c r="H36" s="2" t="s">
        <v>738</v>
      </c>
      <c r="I36" s="2" t="s">
        <v>68</v>
      </c>
      <c r="J36" s="2" t="s">
        <v>69</v>
      </c>
      <c r="K36" s="2" t="s">
        <v>69</v>
      </c>
      <c r="L36" s="2" t="s">
        <v>69</v>
      </c>
      <c r="M36" s="2" t="s">
        <v>69</v>
      </c>
      <c r="N36" s="2" t="s">
        <v>69</v>
      </c>
      <c r="O36" s="2" t="s">
        <v>68</v>
      </c>
      <c r="P36" s="2" t="s">
        <v>68</v>
      </c>
      <c r="Q36" s="2" t="s">
        <v>68</v>
      </c>
      <c r="R36" s="2" t="s">
        <v>69</v>
      </c>
      <c r="S36" s="2" t="s">
        <v>68</v>
      </c>
      <c r="T36" s="2" t="s">
        <v>68</v>
      </c>
      <c r="U36" s="2" t="s">
        <v>68</v>
      </c>
      <c r="V36" s="2" t="s">
        <v>68</v>
      </c>
      <c r="W36" s="2" t="s">
        <v>68</v>
      </c>
      <c r="X36" s="2" t="s">
        <v>69</v>
      </c>
      <c r="Y36" s="2" t="s">
        <v>69</v>
      </c>
      <c r="Z36" s="2" t="s">
        <v>69</v>
      </c>
      <c r="AA36" s="2" t="s">
        <v>69</v>
      </c>
      <c r="AB36" s="2" t="s">
        <v>69</v>
      </c>
      <c r="AC36" s="2" t="s">
        <v>68</v>
      </c>
      <c r="AD36" s="2" t="s">
        <v>68</v>
      </c>
      <c r="AE36" s="2" t="s">
        <v>68</v>
      </c>
      <c r="AF36" s="2" t="s">
        <v>158</v>
      </c>
      <c r="AG36" s="2">
        <v>38299</v>
      </c>
      <c r="AH36" s="2" t="s">
        <v>739</v>
      </c>
      <c r="AI36" s="2" t="s">
        <v>740</v>
      </c>
      <c r="AJ36" s="2" t="s">
        <v>68</v>
      </c>
      <c r="AK36" s="2" t="s">
        <v>68</v>
      </c>
      <c r="AL36" s="2" t="s">
        <v>69</v>
      </c>
      <c r="AM36" s="2" t="s">
        <v>68</v>
      </c>
      <c r="AN36" s="2" t="s">
        <v>69</v>
      </c>
      <c r="AO36" s="2" t="s">
        <v>68</v>
      </c>
      <c r="AP36" s="2" t="s">
        <v>68</v>
      </c>
      <c r="AQ36" s="2" t="s">
        <v>69</v>
      </c>
      <c r="AR36" s="2" t="s">
        <v>69</v>
      </c>
      <c r="AS36" s="2" t="s">
        <v>69</v>
      </c>
      <c r="AT36" s="2" t="s">
        <v>68</v>
      </c>
      <c r="AU36" s="2" t="s">
        <v>68</v>
      </c>
      <c r="AV36" s="2" t="s">
        <v>741</v>
      </c>
      <c r="AW36" s="2">
        <v>1</v>
      </c>
      <c r="AX36" s="2">
        <v>58.4</v>
      </c>
      <c r="AY36" s="2">
        <v>1</v>
      </c>
      <c r="AZ36" s="2">
        <v>7.1</v>
      </c>
      <c r="BA36" s="2">
        <v>1</v>
      </c>
      <c r="BB36" s="2">
        <v>1</v>
      </c>
      <c r="BC36" s="2">
        <v>1</v>
      </c>
      <c r="BD36" s="2">
        <v>1</v>
      </c>
      <c r="BE36" s="2">
        <v>1</v>
      </c>
      <c r="BF36" s="2" t="s">
        <v>118</v>
      </c>
      <c r="BG36" s="2" t="s">
        <v>466</v>
      </c>
      <c r="BH36" s="2" t="s">
        <v>742</v>
      </c>
      <c r="BI36" s="2">
        <v>0</v>
      </c>
      <c r="BJ36" s="2">
        <v>0</v>
      </c>
      <c r="BK36" s="2" t="s">
        <v>743</v>
      </c>
      <c r="BL36" s="2" t="s">
        <v>744</v>
      </c>
      <c r="BM36" s="2" t="s">
        <v>745</v>
      </c>
      <c r="BN36" s="2" t="s">
        <v>746</v>
      </c>
      <c r="BO36" s="2" t="s">
        <v>747</v>
      </c>
      <c r="BP36" s="2" t="s">
        <v>748</v>
      </c>
      <c r="BQ36" s="2" t="s">
        <v>749</v>
      </c>
      <c r="BR36" s="2" t="s">
        <v>743</v>
      </c>
      <c r="BS36" s="2" t="s">
        <v>750</v>
      </c>
      <c r="BT36" s="2" t="s">
        <v>751</v>
      </c>
      <c r="BU36" s="2" t="s">
        <v>752</v>
      </c>
      <c r="BV36" s="2" t="s">
        <v>753</v>
      </c>
      <c r="BW36" s="2" t="s">
        <v>754</v>
      </c>
      <c r="BX36" s="2" t="s">
        <v>755</v>
      </c>
      <c r="BY36" s="2" t="s">
        <v>756</v>
      </c>
      <c r="BZ36" s="2" t="s">
        <v>757</v>
      </c>
      <c r="CA36" s="2" t="s">
        <v>758</v>
      </c>
      <c r="CB36" s="2" t="s">
        <v>759</v>
      </c>
      <c r="CC36" s="2" t="s">
        <v>760</v>
      </c>
      <c r="CD36" s="2" t="s">
        <v>761</v>
      </c>
      <c r="CE36" s="2" t="s">
        <v>762</v>
      </c>
      <c r="CF36" s="2" t="b">
        <v>0</v>
      </c>
      <c r="CG36" s="2" t="b">
        <v>1</v>
      </c>
      <c r="CH36" s="2" t="b">
        <v>0</v>
      </c>
      <c r="CI36" s="2" t="b">
        <v>0</v>
      </c>
      <c r="CJ36" s="2" t="b">
        <v>1</v>
      </c>
      <c r="CK36" s="2" t="s">
        <v>179</v>
      </c>
      <c r="CL36" s="2" t="s">
        <v>389</v>
      </c>
      <c r="CM36" s="2" t="s">
        <v>151</v>
      </c>
      <c r="CN36" s="2" t="s">
        <v>234</v>
      </c>
      <c r="CO36" s="2" t="s">
        <v>120</v>
      </c>
      <c r="CP36" s="2" t="s">
        <v>120</v>
      </c>
      <c r="CQ36" s="2" t="s">
        <v>120</v>
      </c>
      <c r="CR36" s="2">
        <v>4008891</v>
      </c>
      <c r="CS36" s="2">
        <v>0</v>
      </c>
      <c r="CT36" s="2" t="s">
        <v>743</v>
      </c>
      <c r="CU36" s="2" t="s">
        <v>763</v>
      </c>
      <c r="CV36" s="2" t="b">
        <v>1</v>
      </c>
      <c r="CW36" s="2" t="b">
        <v>0</v>
      </c>
      <c r="CX36" s="2" t="b">
        <v>0</v>
      </c>
      <c r="CY36" s="2" t="s">
        <v>764</v>
      </c>
      <c r="CZ36" s="2">
        <v>36837</v>
      </c>
      <c r="DA36" s="2" t="s">
        <v>765</v>
      </c>
      <c r="DB36" s="2" t="s">
        <v>766</v>
      </c>
      <c r="DC36" s="2" t="s">
        <v>767</v>
      </c>
      <c r="DD36" s="2" t="s">
        <v>768</v>
      </c>
      <c r="DE36" s="2" t="s">
        <v>769</v>
      </c>
      <c r="DF36" s="2">
        <v>0</v>
      </c>
      <c r="DG36" s="2">
        <v>28</v>
      </c>
      <c r="DH36" s="2" t="s">
        <v>770</v>
      </c>
      <c r="DI36" s="2">
        <v>7</v>
      </c>
      <c r="DJ36" s="2" t="s">
        <v>771</v>
      </c>
      <c r="DK36" s="2" t="s">
        <v>772</v>
      </c>
    </row>
    <row r="37" spans="1:115">
      <c r="A37" s="2" t="s">
        <v>90</v>
      </c>
      <c r="B37" s="2" t="s">
        <v>91</v>
      </c>
      <c r="C37" s="2" t="s">
        <v>251</v>
      </c>
      <c r="D37" s="2" t="s">
        <v>773</v>
      </c>
      <c r="E37" s="2" t="s">
        <v>774</v>
      </c>
      <c r="F37" s="2" t="s">
        <v>251</v>
      </c>
      <c r="G37" s="2" t="s">
        <v>251</v>
      </c>
      <c r="H37" s="2" t="s">
        <v>775</v>
      </c>
      <c r="I37" s="2" t="s">
        <v>68</v>
      </c>
      <c r="J37" s="2" t="s">
        <v>69</v>
      </c>
      <c r="K37" s="2" t="s">
        <v>69</v>
      </c>
      <c r="L37" s="2" t="s">
        <v>68</v>
      </c>
      <c r="M37" s="2" t="s">
        <v>68</v>
      </c>
      <c r="N37" s="2" t="s">
        <v>69</v>
      </c>
      <c r="O37" s="2" t="s">
        <v>68</v>
      </c>
      <c r="P37" s="2" t="s">
        <v>68</v>
      </c>
      <c r="Q37" s="2" t="s">
        <v>68</v>
      </c>
      <c r="R37" s="2" t="s">
        <v>69</v>
      </c>
      <c r="S37" s="2" t="s">
        <v>68</v>
      </c>
      <c r="T37" s="2" t="s">
        <v>68</v>
      </c>
      <c r="U37" s="2" t="s">
        <v>68</v>
      </c>
      <c r="V37" s="2" t="s">
        <v>68</v>
      </c>
      <c r="W37" s="2" t="s">
        <v>68</v>
      </c>
      <c r="X37" s="2" t="s">
        <v>69</v>
      </c>
      <c r="Y37" s="2" t="s">
        <v>68</v>
      </c>
      <c r="Z37" s="2" t="s">
        <v>68</v>
      </c>
      <c r="AA37" s="2" t="s">
        <v>69</v>
      </c>
      <c r="AB37" s="2" t="s">
        <v>69</v>
      </c>
      <c r="AC37" s="2" t="s">
        <v>68</v>
      </c>
      <c r="AD37" s="2" t="s">
        <v>68</v>
      </c>
      <c r="AE37" s="2" t="s">
        <v>68</v>
      </c>
      <c r="AF37" s="2" t="s">
        <v>254</v>
      </c>
      <c r="AG37" s="2">
        <v>36075</v>
      </c>
      <c r="AH37" s="2" t="s">
        <v>1179</v>
      </c>
      <c r="AI37" s="2" t="s">
        <v>740</v>
      </c>
      <c r="AJ37" s="2" t="s">
        <v>68</v>
      </c>
      <c r="AK37" s="2" t="s">
        <v>68</v>
      </c>
      <c r="AL37" s="2" t="s">
        <v>69</v>
      </c>
      <c r="AM37" s="2" t="s">
        <v>68</v>
      </c>
      <c r="AN37" s="2" t="s">
        <v>69</v>
      </c>
      <c r="AO37" s="2" t="s">
        <v>69</v>
      </c>
      <c r="AP37" s="2" t="s">
        <v>68</v>
      </c>
      <c r="AQ37" s="2" t="s">
        <v>69</v>
      </c>
      <c r="AR37" s="2" t="s">
        <v>68</v>
      </c>
      <c r="AS37" s="2" t="s">
        <v>69</v>
      </c>
      <c r="AT37" s="2" t="s">
        <v>69</v>
      </c>
      <c r="AU37" s="2" t="s">
        <v>68</v>
      </c>
      <c r="AV37" s="2" t="s">
        <v>776</v>
      </c>
      <c r="AW37" s="2">
        <v>1</v>
      </c>
      <c r="AX37" s="2">
        <v>0.49199999999999999</v>
      </c>
      <c r="AY37" s="2">
        <v>1</v>
      </c>
      <c r="AZ37" s="2">
        <v>0.35</v>
      </c>
      <c r="BA37" s="2">
        <v>1</v>
      </c>
      <c r="BB37" s="2">
        <v>3</v>
      </c>
      <c r="BC37" s="2">
        <v>1</v>
      </c>
      <c r="BD37" s="2">
        <v>1</v>
      </c>
      <c r="BE37" s="2">
        <v>2</v>
      </c>
      <c r="BF37" s="2" t="s">
        <v>118</v>
      </c>
      <c r="BG37" s="2">
        <v>1</v>
      </c>
      <c r="BH37" s="2" t="s">
        <v>743</v>
      </c>
      <c r="BI37" s="2">
        <v>0</v>
      </c>
      <c r="BJ37" s="2">
        <v>0</v>
      </c>
      <c r="BK37" s="2" t="s">
        <v>743</v>
      </c>
      <c r="BL37" s="2" t="s">
        <v>744</v>
      </c>
      <c r="BM37" s="2" t="s">
        <v>777</v>
      </c>
      <c r="BN37" s="2" t="s">
        <v>746</v>
      </c>
      <c r="BO37" s="2" t="s">
        <v>747</v>
      </c>
      <c r="BP37" s="2" t="s">
        <v>748</v>
      </c>
      <c r="BQ37" s="2" t="s">
        <v>778</v>
      </c>
      <c r="BR37" s="2" t="s">
        <v>743</v>
      </c>
      <c r="BS37" s="2" t="s">
        <v>750</v>
      </c>
      <c r="BT37" s="2" t="s">
        <v>751</v>
      </c>
      <c r="BU37" s="2" t="s">
        <v>752</v>
      </c>
      <c r="BV37" s="2" t="s">
        <v>753</v>
      </c>
      <c r="BW37" s="2" t="s">
        <v>754</v>
      </c>
      <c r="BX37" s="2" t="s">
        <v>755</v>
      </c>
      <c r="BY37" s="2" t="s">
        <v>779</v>
      </c>
      <c r="BZ37" s="2" t="s">
        <v>780</v>
      </c>
      <c r="CA37" s="2" t="s">
        <v>781</v>
      </c>
      <c r="CB37" s="2" t="s">
        <v>782</v>
      </c>
      <c r="CC37" s="2" t="s">
        <v>783</v>
      </c>
      <c r="CD37" s="2" t="s">
        <v>784</v>
      </c>
      <c r="CE37" s="2" t="s">
        <v>785</v>
      </c>
      <c r="CF37" s="2" t="b">
        <v>0</v>
      </c>
      <c r="CG37" s="2" t="b">
        <v>1</v>
      </c>
      <c r="CH37" s="2" t="b">
        <v>0</v>
      </c>
      <c r="CI37" s="2" t="b">
        <v>0</v>
      </c>
      <c r="CJ37" s="2" t="b">
        <v>1</v>
      </c>
      <c r="CK37" s="2" t="s">
        <v>179</v>
      </c>
      <c r="CL37" s="2" t="s">
        <v>389</v>
      </c>
      <c r="CM37" s="2" t="s">
        <v>151</v>
      </c>
      <c r="CN37" s="2" t="s">
        <v>234</v>
      </c>
      <c r="CO37" s="2">
        <v>0</v>
      </c>
      <c r="CP37" s="2">
        <v>0</v>
      </c>
      <c r="CQ37" s="2">
        <v>0</v>
      </c>
      <c r="CR37" s="2">
        <v>2667134</v>
      </c>
      <c r="CS37" s="2" t="s">
        <v>786</v>
      </c>
      <c r="CT37" s="2" t="s">
        <v>787</v>
      </c>
      <c r="CU37" s="2" t="s">
        <v>787</v>
      </c>
      <c r="CV37" s="2" t="b">
        <v>0</v>
      </c>
      <c r="CW37" s="2" t="b">
        <v>1</v>
      </c>
      <c r="CX37" s="2" t="b">
        <v>0</v>
      </c>
      <c r="CY37" s="2">
        <v>0</v>
      </c>
      <c r="CZ37" s="2">
        <v>0</v>
      </c>
      <c r="DA37" s="2">
        <v>0</v>
      </c>
      <c r="DB37" s="2" t="s">
        <v>788</v>
      </c>
      <c r="DC37" s="2" t="s">
        <v>789</v>
      </c>
      <c r="DD37" s="2" t="s">
        <v>790</v>
      </c>
      <c r="DE37" s="2">
        <v>3</v>
      </c>
      <c r="DF37" s="2" t="s">
        <v>791</v>
      </c>
      <c r="DG37" s="2">
        <v>189</v>
      </c>
      <c r="DH37" s="2" t="s">
        <v>792</v>
      </c>
      <c r="DI37" s="2" t="s">
        <v>769</v>
      </c>
      <c r="DJ37" s="2">
        <v>0</v>
      </c>
      <c r="DK37" s="2" t="s">
        <v>793</v>
      </c>
    </row>
    <row r="38" spans="1:115">
      <c r="A38" s="2" t="s">
        <v>90</v>
      </c>
      <c r="B38" s="2" t="s">
        <v>91</v>
      </c>
      <c r="C38" s="2" t="s">
        <v>251</v>
      </c>
      <c r="D38" s="2" t="s">
        <v>794</v>
      </c>
      <c r="E38" s="2" t="s">
        <v>795</v>
      </c>
      <c r="F38" s="2" t="s">
        <v>251</v>
      </c>
      <c r="G38" s="2" t="s">
        <v>251</v>
      </c>
      <c r="H38" s="38">
        <v>41552</v>
      </c>
      <c r="I38" s="2" t="s">
        <v>68</v>
      </c>
      <c r="J38" s="2" t="s">
        <v>68</v>
      </c>
      <c r="K38" s="2" t="s">
        <v>69</v>
      </c>
      <c r="L38" s="2" t="s">
        <v>69</v>
      </c>
      <c r="M38" s="2" t="s">
        <v>68</v>
      </c>
      <c r="N38" s="2" t="s">
        <v>68</v>
      </c>
      <c r="O38" s="2" t="s">
        <v>68</v>
      </c>
      <c r="P38" s="2" t="s">
        <v>68</v>
      </c>
      <c r="Q38" s="2" t="s">
        <v>68</v>
      </c>
      <c r="R38" s="2" t="s">
        <v>68</v>
      </c>
      <c r="S38" s="2" t="s">
        <v>68</v>
      </c>
      <c r="T38" s="2" t="s">
        <v>68</v>
      </c>
      <c r="U38" s="2" t="s">
        <v>68</v>
      </c>
      <c r="V38" s="2" t="s">
        <v>68</v>
      </c>
      <c r="W38" s="2" t="s">
        <v>69</v>
      </c>
      <c r="X38" s="2" t="s">
        <v>68</v>
      </c>
      <c r="Y38" s="2" t="s">
        <v>69</v>
      </c>
      <c r="Z38" s="2" t="s">
        <v>68</v>
      </c>
      <c r="AA38" s="2" t="s">
        <v>68</v>
      </c>
      <c r="AB38" s="2" t="s">
        <v>69</v>
      </c>
      <c r="AC38" s="2" t="s">
        <v>69</v>
      </c>
      <c r="AD38" s="2" t="s">
        <v>68</v>
      </c>
      <c r="AE38" s="2" t="s">
        <v>68</v>
      </c>
      <c r="AF38" s="2">
        <v>0</v>
      </c>
      <c r="AG38" s="2">
        <v>0</v>
      </c>
      <c r="AH38" s="2">
        <v>0</v>
      </c>
      <c r="AI38" s="2">
        <v>0</v>
      </c>
      <c r="AJ38" s="2" t="s">
        <v>69</v>
      </c>
      <c r="AK38" s="2" t="s">
        <v>69</v>
      </c>
      <c r="AL38" s="2" t="s">
        <v>68</v>
      </c>
      <c r="AM38" s="2" t="s">
        <v>69</v>
      </c>
      <c r="AN38" s="2" t="s">
        <v>69</v>
      </c>
      <c r="AO38" s="2" t="s">
        <v>68</v>
      </c>
      <c r="AP38" s="2" t="s">
        <v>68</v>
      </c>
      <c r="AQ38" s="2" t="s">
        <v>68</v>
      </c>
      <c r="AR38" s="2" t="s">
        <v>68</v>
      </c>
      <c r="AS38" s="2" t="s">
        <v>68</v>
      </c>
      <c r="AT38" s="2" t="s">
        <v>68</v>
      </c>
      <c r="AU38" s="2" t="s">
        <v>68</v>
      </c>
      <c r="AV38" s="2" t="s">
        <v>796</v>
      </c>
      <c r="AW38" s="2">
        <v>3</v>
      </c>
      <c r="AX38" s="2">
        <v>0</v>
      </c>
      <c r="AY38" s="2">
        <v>2</v>
      </c>
      <c r="AZ38" s="2">
        <v>0</v>
      </c>
      <c r="BA38" s="2">
        <v>1</v>
      </c>
      <c r="BB38" s="2">
        <v>3</v>
      </c>
      <c r="BC38" s="2">
        <v>3</v>
      </c>
      <c r="BD38" s="2">
        <v>3</v>
      </c>
      <c r="BE38" s="2">
        <v>1</v>
      </c>
      <c r="BF38" s="2" t="s">
        <v>797</v>
      </c>
      <c r="BG38" s="2" t="s">
        <v>798</v>
      </c>
      <c r="BH38" s="2" t="s">
        <v>799</v>
      </c>
      <c r="BI38" s="2" t="s">
        <v>799</v>
      </c>
      <c r="BJ38" s="2">
        <v>0</v>
      </c>
      <c r="BK38" s="2" t="s">
        <v>799</v>
      </c>
      <c r="BL38" s="2" t="s">
        <v>573</v>
      </c>
      <c r="BM38" s="2" t="s">
        <v>800</v>
      </c>
      <c r="BN38" s="2" t="s">
        <v>801</v>
      </c>
      <c r="BO38" s="2" t="s">
        <v>802</v>
      </c>
      <c r="BP38" s="2" t="s">
        <v>803</v>
      </c>
      <c r="BQ38" s="2" t="s">
        <v>804</v>
      </c>
      <c r="BR38" s="2" t="s">
        <v>799</v>
      </c>
      <c r="BS38" s="2" t="s">
        <v>805</v>
      </c>
      <c r="BT38" s="2" t="s">
        <v>806</v>
      </c>
      <c r="BU38" s="2" t="s">
        <v>801</v>
      </c>
      <c r="BV38" s="2" t="s">
        <v>802</v>
      </c>
      <c r="BW38" s="2" t="s">
        <v>803</v>
      </c>
      <c r="BX38" s="2" t="s">
        <v>807</v>
      </c>
      <c r="BY38" s="2" t="s">
        <v>808</v>
      </c>
      <c r="BZ38" s="2" t="s">
        <v>809</v>
      </c>
      <c r="CA38" s="2" t="s">
        <v>810</v>
      </c>
      <c r="CB38" s="2" t="s">
        <v>811</v>
      </c>
      <c r="CC38" s="2" t="s">
        <v>812</v>
      </c>
      <c r="CD38" s="2" t="s">
        <v>813</v>
      </c>
      <c r="CE38" s="2" t="s">
        <v>814</v>
      </c>
      <c r="CF38" s="2" t="b">
        <v>0</v>
      </c>
      <c r="CG38" s="2" t="b">
        <v>1</v>
      </c>
      <c r="CH38" s="2" t="b">
        <v>0</v>
      </c>
      <c r="CI38" s="2" t="b">
        <v>0</v>
      </c>
      <c r="CJ38" s="2" t="b">
        <v>1</v>
      </c>
      <c r="CK38" s="2" t="s">
        <v>815</v>
      </c>
      <c r="CL38" s="2" t="s">
        <v>389</v>
      </c>
      <c r="CM38" s="2" t="s">
        <v>151</v>
      </c>
      <c r="CN38" s="2" t="s">
        <v>416</v>
      </c>
      <c r="CO38" s="2">
        <v>0</v>
      </c>
      <c r="CP38" s="2">
        <v>0</v>
      </c>
      <c r="CQ38" s="2">
        <v>0</v>
      </c>
      <c r="CR38" s="2">
        <v>0</v>
      </c>
      <c r="CS38" s="2" t="s">
        <v>816</v>
      </c>
      <c r="CT38" s="2" t="s">
        <v>817</v>
      </c>
      <c r="CU38" s="2" t="s">
        <v>818</v>
      </c>
      <c r="CV38" s="2" t="b">
        <v>0</v>
      </c>
      <c r="CW38" s="2" t="b">
        <v>0</v>
      </c>
      <c r="CX38" s="2" t="b">
        <v>1</v>
      </c>
      <c r="CY38" s="2" t="s">
        <v>819</v>
      </c>
      <c r="CZ38" s="2">
        <v>0</v>
      </c>
      <c r="DA38" s="2">
        <v>0</v>
      </c>
      <c r="DB38" s="2" t="s">
        <v>820</v>
      </c>
      <c r="DC38" s="2" t="s">
        <v>821</v>
      </c>
      <c r="DD38" s="2" t="s">
        <v>822</v>
      </c>
      <c r="DE38" s="2">
        <v>0</v>
      </c>
      <c r="DF38" s="2">
        <v>0</v>
      </c>
      <c r="DG38" s="2">
        <v>1</v>
      </c>
      <c r="DH38" s="2" t="s">
        <v>823</v>
      </c>
      <c r="DI38" s="2">
        <v>0</v>
      </c>
      <c r="DJ38" s="2">
        <v>0</v>
      </c>
      <c r="DK38" s="2" t="s">
        <v>824</v>
      </c>
    </row>
    <row r="39" spans="1:115">
      <c r="A39" s="2" t="s">
        <v>90</v>
      </c>
      <c r="B39" s="2" t="s">
        <v>91</v>
      </c>
      <c r="C39" s="2" t="s">
        <v>251</v>
      </c>
      <c r="D39" s="2" t="s">
        <v>825</v>
      </c>
      <c r="E39" s="2" t="s">
        <v>826</v>
      </c>
      <c r="F39" s="2" t="s">
        <v>251</v>
      </c>
      <c r="G39" s="2" t="s">
        <v>251</v>
      </c>
      <c r="H39" s="2" t="s">
        <v>393</v>
      </c>
      <c r="I39" s="2" t="s">
        <v>68</v>
      </c>
      <c r="J39" s="2" t="s">
        <v>69</v>
      </c>
      <c r="K39" s="2" t="s">
        <v>68</v>
      </c>
      <c r="L39" s="2" t="s">
        <v>69</v>
      </c>
      <c r="M39" s="2" t="s">
        <v>68</v>
      </c>
      <c r="N39" s="2" t="s">
        <v>69</v>
      </c>
      <c r="O39" s="2" t="s">
        <v>69</v>
      </c>
      <c r="P39" s="2" t="s">
        <v>68</v>
      </c>
      <c r="Q39" s="2" t="s">
        <v>68</v>
      </c>
      <c r="R39" s="2" t="s">
        <v>68</v>
      </c>
      <c r="S39" s="2" t="s">
        <v>68</v>
      </c>
      <c r="T39" s="2" t="s">
        <v>68</v>
      </c>
      <c r="U39" s="2" t="s">
        <v>68</v>
      </c>
      <c r="V39" s="2" t="s">
        <v>68</v>
      </c>
      <c r="W39" s="2" t="s">
        <v>68</v>
      </c>
      <c r="X39" s="2" t="s">
        <v>69</v>
      </c>
      <c r="Y39" s="2" t="s">
        <v>69</v>
      </c>
      <c r="Z39" s="2" t="s">
        <v>68</v>
      </c>
      <c r="AA39" s="2" t="s">
        <v>69</v>
      </c>
      <c r="AB39" s="2" t="s">
        <v>69</v>
      </c>
      <c r="AC39" s="2" t="s">
        <v>68</v>
      </c>
      <c r="AD39" s="2" t="s">
        <v>68</v>
      </c>
      <c r="AE39" s="2" t="s">
        <v>68</v>
      </c>
      <c r="AF39" s="2" t="s">
        <v>186</v>
      </c>
      <c r="AG39" s="2" t="s">
        <v>827</v>
      </c>
      <c r="AH39" s="2" t="s">
        <v>828</v>
      </c>
      <c r="AI39" s="2" t="s">
        <v>95</v>
      </c>
      <c r="AJ39" s="2" t="s">
        <v>68</v>
      </c>
      <c r="AK39" s="2" t="s">
        <v>68</v>
      </c>
      <c r="AL39" s="2" t="s">
        <v>69</v>
      </c>
      <c r="AM39" s="2" t="s">
        <v>68</v>
      </c>
      <c r="AN39" s="2" t="s">
        <v>69</v>
      </c>
      <c r="AO39" s="2" t="s">
        <v>68</v>
      </c>
      <c r="AP39" s="2" t="s">
        <v>68</v>
      </c>
      <c r="AQ39" s="2" t="s">
        <v>68</v>
      </c>
      <c r="AR39" s="2" t="s">
        <v>69</v>
      </c>
      <c r="AS39" s="2" t="s">
        <v>69</v>
      </c>
      <c r="AT39" s="2" t="s">
        <v>69</v>
      </c>
      <c r="AU39" s="2" t="s">
        <v>68</v>
      </c>
      <c r="AV39" s="2" t="s">
        <v>829</v>
      </c>
      <c r="AW39" s="2">
        <v>1</v>
      </c>
      <c r="AX39" s="2">
        <v>0.62</v>
      </c>
      <c r="AY39" s="2">
        <v>2</v>
      </c>
      <c r="AZ39" s="2" t="s">
        <v>118</v>
      </c>
      <c r="BA39" s="2">
        <v>1</v>
      </c>
      <c r="BB39" s="2">
        <v>2</v>
      </c>
      <c r="BC39" s="2">
        <v>2</v>
      </c>
      <c r="BD39" s="2">
        <v>1</v>
      </c>
      <c r="BE39" s="2">
        <v>1</v>
      </c>
      <c r="BF39" s="2">
        <v>1</v>
      </c>
      <c r="BG39" s="2" t="s">
        <v>397</v>
      </c>
      <c r="BH39" s="2" t="s">
        <v>830</v>
      </c>
      <c r="BI39" s="2" t="s">
        <v>831</v>
      </c>
      <c r="BJ39" s="2" t="s">
        <v>832</v>
      </c>
      <c r="BK39" s="2" t="s">
        <v>831</v>
      </c>
      <c r="BL39" s="2" t="s">
        <v>833</v>
      </c>
      <c r="BM39" s="2" t="s">
        <v>834</v>
      </c>
      <c r="BN39" s="2" t="s">
        <v>835</v>
      </c>
      <c r="BO39" s="2" t="s">
        <v>836</v>
      </c>
      <c r="BP39" s="2" t="s">
        <v>837</v>
      </c>
      <c r="BQ39" s="2" t="s">
        <v>838</v>
      </c>
      <c r="BR39" s="2" t="s">
        <v>831</v>
      </c>
      <c r="BS39" s="2" t="s">
        <v>364</v>
      </c>
      <c r="BT39" s="2" t="s">
        <v>839</v>
      </c>
      <c r="BU39" s="2" t="s">
        <v>840</v>
      </c>
      <c r="BV39" s="2" t="s">
        <v>841</v>
      </c>
      <c r="BW39" s="2" t="s">
        <v>842</v>
      </c>
      <c r="BX39" s="2" t="s">
        <v>843</v>
      </c>
      <c r="BY39" s="2" t="s">
        <v>844</v>
      </c>
      <c r="BZ39" s="2" t="s">
        <v>845</v>
      </c>
      <c r="CA39" s="2" t="s">
        <v>846</v>
      </c>
      <c r="CB39" s="2" t="s">
        <v>847</v>
      </c>
      <c r="CC39" s="2" t="s">
        <v>847</v>
      </c>
      <c r="CD39" s="2" t="s">
        <v>848</v>
      </c>
      <c r="CE39" s="2" t="s">
        <v>849</v>
      </c>
      <c r="CF39" s="2" t="b">
        <v>0</v>
      </c>
      <c r="CG39" s="2" t="b">
        <v>1</v>
      </c>
      <c r="CH39" s="2" t="b">
        <v>0</v>
      </c>
      <c r="CI39" s="2" t="b">
        <v>0</v>
      </c>
      <c r="CJ39" s="2" t="b">
        <v>1</v>
      </c>
      <c r="CK39" s="2" t="s">
        <v>850</v>
      </c>
      <c r="CL39" s="2" t="s">
        <v>389</v>
      </c>
      <c r="CM39" s="2" t="s">
        <v>151</v>
      </c>
      <c r="CN39" s="2" t="s">
        <v>416</v>
      </c>
      <c r="CO39" s="2" t="s">
        <v>120</v>
      </c>
      <c r="CP39" s="2" t="s">
        <v>120</v>
      </c>
      <c r="CQ39" s="2" t="s">
        <v>234</v>
      </c>
      <c r="CR39" s="2" t="s">
        <v>851</v>
      </c>
      <c r="CS39" s="2" t="s">
        <v>852</v>
      </c>
      <c r="CT39" s="2" t="s">
        <v>831</v>
      </c>
      <c r="CU39" s="2" t="s">
        <v>831</v>
      </c>
      <c r="CV39" s="2" t="b">
        <v>1</v>
      </c>
      <c r="CW39" s="2" t="b">
        <v>0</v>
      </c>
      <c r="CX39" s="2" t="b">
        <v>0</v>
      </c>
      <c r="CY39" s="2" t="s">
        <v>853</v>
      </c>
      <c r="CZ39" s="2">
        <v>40610</v>
      </c>
      <c r="DA39" s="2" t="s">
        <v>854</v>
      </c>
      <c r="DB39" s="2" t="s">
        <v>855</v>
      </c>
      <c r="DC39" s="2" t="s">
        <v>856</v>
      </c>
      <c r="DD39" s="2" t="s">
        <v>857</v>
      </c>
      <c r="DE39" s="2" t="s">
        <v>769</v>
      </c>
      <c r="DF39" s="2" t="s">
        <v>118</v>
      </c>
      <c r="DG39" s="2">
        <v>1</v>
      </c>
      <c r="DH39" s="2" t="s">
        <v>858</v>
      </c>
      <c r="DI39" s="2" t="s">
        <v>769</v>
      </c>
      <c r="DJ39" s="2" t="s">
        <v>118</v>
      </c>
      <c r="DK39" s="2" t="s">
        <v>859</v>
      </c>
    </row>
    <row r="40" spans="1:115">
      <c r="A40" s="2" t="s">
        <v>90</v>
      </c>
      <c r="B40" s="2" t="s">
        <v>91</v>
      </c>
      <c r="C40" s="2" t="s">
        <v>251</v>
      </c>
      <c r="D40" s="2" t="s">
        <v>860</v>
      </c>
      <c r="E40" s="2" t="s">
        <v>861</v>
      </c>
      <c r="F40" s="2" t="s">
        <v>251</v>
      </c>
      <c r="G40" s="2" t="s">
        <v>251</v>
      </c>
      <c r="H40" s="2" t="s">
        <v>393</v>
      </c>
      <c r="I40" s="2" t="s">
        <v>68</v>
      </c>
      <c r="J40" s="2" t="s">
        <v>69</v>
      </c>
      <c r="K40" s="2" t="s">
        <v>68</v>
      </c>
      <c r="L40" s="2" t="s">
        <v>69</v>
      </c>
      <c r="M40" s="2" t="s">
        <v>68</v>
      </c>
      <c r="N40" s="2" t="s">
        <v>69</v>
      </c>
      <c r="O40" s="2" t="s">
        <v>68</v>
      </c>
      <c r="P40" s="2" t="s">
        <v>68</v>
      </c>
      <c r="Q40" s="2" t="s">
        <v>68</v>
      </c>
      <c r="R40" s="2" t="s">
        <v>68</v>
      </c>
      <c r="S40" s="2" t="s">
        <v>68</v>
      </c>
      <c r="T40" s="2" t="s">
        <v>68</v>
      </c>
      <c r="U40" s="2" t="s">
        <v>68</v>
      </c>
      <c r="V40" s="2" t="s">
        <v>68</v>
      </c>
      <c r="W40" s="2" t="s">
        <v>68</v>
      </c>
      <c r="X40" s="2" t="s">
        <v>69</v>
      </c>
      <c r="Y40" s="2" t="s">
        <v>69</v>
      </c>
      <c r="Z40" s="2" t="s">
        <v>68</v>
      </c>
      <c r="AA40" s="2" t="s">
        <v>69</v>
      </c>
      <c r="AB40" s="2" t="s">
        <v>69</v>
      </c>
      <c r="AC40" s="2" t="s">
        <v>68</v>
      </c>
      <c r="AD40" s="2" t="s">
        <v>68</v>
      </c>
      <c r="AE40" s="2" t="s">
        <v>68</v>
      </c>
      <c r="AF40" s="2" t="s">
        <v>186</v>
      </c>
      <c r="AG40" s="2" t="s">
        <v>862</v>
      </c>
      <c r="AH40" s="2" t="s">
        <v>863</v>
      </c>
      <c r="AI40" s="2" t="s">
        <v>95</v>
      </c>
      <c r="AJ40" s="2" t="s">
        <v>68</v>
      </c>
      <c r="AK40" s="2" t="s">
        <v>68</v>
      </c>
      <c r="AL40" s="2" t="s">
        <v>69</v>
      </c>
      <c r="AM40" s="2" t="s">
        <v>68</v>
      </c>
      <c r="AN40" s="2" t="s">
        <v>69</v>
      </c>
      <c r="AO40" s="2" t="s">
        <v>68</v>
      </c>
      <c r="AP40" s="2" t="s">
        <v>68</v>
      </c>
      <c r="AQ40" s="2" t="s">
        <v>68</v>
      </c>
      <c r="AR40" s="2" t="s">
        <v>69</v>
      </c>
      <c r="AS40" s="2" t="s">
        <v>69</v>
      </c>
      <c r="AT40" s="2" t="s">
        <v>69</v>
      </c>
      <c r="AU40" s="2" t="s">
        <v>68</v>
      </c>
      <c r="AV40" s="2" t="s">
        <v>864</v>
      </c>
      <c r="AW40" s="2">
        <v>1</v>
      </c>
      <c r="AX40" s="2">
        <v>0.63</v>
      </c>
      <c r="AY40" s="2">
        <v>2</v>
      </c>
      <c r="AZ40" s="2" t="s">
        <v>118</v>
      </c>
      <c r="BA40" s="2">
        <v>1</v>
      </c>
      <c r="BB40" s="2">
        <v>2</v>
      </c>
      <c r="BC40" s="2">
        <v>2</v>
      </c>
      <c r="BD40" s="2">
        <v>1</v>
      </c>
      <c r="BE40" s="2">
        <v>1</v>
      </c>
      <c r="BF40" s="2">
        <v>1</v>
      </c>
      <c r="BG40" s="2" t="s">
        <v>397</v>
      </c>
      <c r="BH40" s="2" t="s">
        <v>830</v>
      </c>
      <c r="BI40" s="2" t="s">
        <v>831</v>
      </c>
      <c r="BJ40" s="2" t="s">
        <v>832</v>
      </c>
      <c r="BK40" s="2" t="s">
        <v>831</v>
      </c>
      <c r="BL40" s="2" t="s">
        <v>833</v>
      </c>
      <c r="BM40" s="2" t="s">
        <v>834</v>
      </c>
      <c r="BN40" s="2" t="s">
        <v>835</v>
      </c>
      <c r="BO40" s="2" t="s">
        <v>836</v>
      </c>
      <c r="BP40" s="2" t="s">
        <v>837</v>
      </c>
      <c r="BQ40" s="2" t="s">
        <v>838</v>
      </c>
      <c r="BR40" s="2" t="s">
        <v>831</v>
      </c>
      <c r="BS40" s="2" t="s">
        <v>364</v>
      </c>
      <c r="BT40" s="2" t="s">
        <v>839</v>
      </c>
      <c r="BU40" s="2" t="s">
        <v>840</v>
      </c>
      <c r="BV40" s="2" t="s">
        <v>841</v>
      </c>
      <c r="BW40" s="2" t="s">
        <v>842</v>
      </c>
      <c r="BX40" s="2" t="s">
        <v>843</v>
      </c>
      <c r="BY40" s="2" t="s">
        <v>844</v>
      </c>
      <c r="BZ40" s="2" t="s">
        <v>845</v>
      </c>
      <c r="CA40" s="2" t="s">
        <v>846</v>
      </c>
      <c r="CB40" s="2" t="s">
        <v>847</v>
      </c>
      <c r="CC40" s="2" t="s">
        <v>847</v>
      </c>
      <c r="CD40" s="2" t="s">
        <v>848</v>
      </c>
      <c r="CE40" s="2" t="s">
        <v>849</v>
      </c>
      <c r="CF40" s="2" t="b">
        <v>0</v>
      </c>
      <c r="CG40" s="2" t="b">
        <v>1</v>
      </c>
      <c r="CH40" s="2" t="b">
        <v>1</v>
      </c>
      <c r="CI40" s="2" t="b">
        <v>0</v>
      </c>
      <c r="CJ40" s="2" t="b">
        <v>0</v>
      </c>
      <c r="CK40" s="2" t="s">
        <v>850</v>
      </c>
      <c r="CL40" s="2" t="s">
        <v>389</v>
      </c>
      <c r="CM40" s="2" t="s">
        <v>636</v>
      </c>
      <c r="CN40" s="2" t="s">
        <v>416</v>
      </c>
      <c r="CO40" s="2" t="s">
        <v>120</v>
      </c>
      <c r="CP40" s="2" t="s">
        <v>120</v>
      </c>
      <c r="CQ40" s="2" t="s">
        <v>234</v>
      </c>
      <c r="CR40" s="2" t="s">
        <v>851</v>
      </c>
      <c r="CS40" s="2" t="s">
        <v>852</v>
      </c>
      <c r="CT40" s="2" t="s">
        <v>831</v>
      </c>
      <c r="CU40" s="2" t="s">
        <v>831</v>
      </c>
      <c r="CV40" s="2" t="b">
        <v>1</v>
      </c>
      <c r="CW40" s="2" t="b">
        <v>0</v>
      </c>
      <c r="CX40" s="2" t="b">
        <v>0</v>
      </c>
      <c r="CY40" s="2" t="s">
        <v>853</v>
      </c>
      <c r="CZ40" s="2">
        <v>40610</v>
      </c>
      <c r="DA40" s="2" t="s">
        <v>854</v>
      </c>
      <c r="DB40" s="2" t="s">
        <v>865</v>
      </c>
      <c r="DC40" s="2" t="s">
        <v>856</v>
      </c>
      <c r="DD40" s="2" t="s">
        <v>857</v>
      </c>
      <c r="DE40" s="2">
        <v>1</v>
      </c>
      <c r="DF40" s="2" t="s">
        <v>866</v>
      </c>
      <c r="DG40" s="2">
        <v>2</v>
      </c>
      <c r="DH40" s="2" t="s">
        <v>867</v>
      </c>
      <c r="DI40" s="2" t="s">
        <v>769</v>
      </c>
      <c r="DJ40" s="2" t="s">
        <v>118</v>
      </c>
      <c r="DK40" s="2" t="s">
        <v>859</v>
      </c>
    </row>
    <row r="41" spans="1:115">
      <c r="A41" s="2" t="s">
        <v>90</v>
      </c>
      <c r="B41" s="2" t="s">
        <v>91</v>
      </c>
      <c r="C41" s="2" t="s">
        <v>251</v>
      </c>
      <c r="D41" s="2" t="s">
        <v>868</v>
      </c>
      <c r="E41" s="2" t="s">
        <v>869</v>
      </c>
      <c r="F41" s="2" t="s">
        <v>251</v>
      </c>
      <c r="G41" s="2" t="s">
        <v>251</v>
      </c>
      <c r="H41" s="2" t="s">
        <v>393</v>
      </c>
      <c r="I41" s="2" t="s">
        <v>68</v>
      </c>
      <c r="J41" s="2" t="s">
        <v>69</v>
      </c>
      <c r="K41" s="2" t="s">
        <v>68</v>
      </c>
      <c r="L41" s="2" t="s">
        <v>69</v>
      </c>
      <c r="M41" s="2" t="s">
        <v>68</v>
      </c>
      <c r="N41" s="2" t="s">
        <v>69</v>
      </c>
      <c r="O41" s="2" t="s">
        <v>68</v>
      </c>
      <c r="P41" s="2" t="s">
        <v>68</v>
      </c>
      <c r="Q41" s="2" t="s">
        <v>68</v>
      </c>
      <c r="R41" s="2" t="s">
        <v>68</v>
      </c>
      <c r="S41" s="2" t="s">
        <v>68</v>
      </c>
      <c r="T41" s="2" t="s">
        <v>68</v>
      </c>
      <c r="U41" s="2" t="s">
        <v>68</v>
      </c>
      <c r="V41" s="2" t="s">
        <v>68</v>
      </c>
      <c r="W41" s="2" t="s">
        <v>68</v>
      </c>
      <c r="X41" s="2" t="s">
        <v>69</v>
      </c>
      <c r="Y41" s="2" t="s">
        <v>69</v>
      </c>
      <c r="Z41" s="2" t="s">
        <v>68</v>
      </c>
      <c r="AA41" s="2" t="s">
        <v>69</v>
      </c>
      <c r="AB41" s="2" t="s">
        <v>69</v>
      </c>
      <c r="AC41" s="2" t="s">
        <v>68</v>
      </c>
      <c r="AD41" s="2" t="s">
        <v>68</v>
      </c>
      <c r="AE41" s="2" t="s">
        <v>68</v>
      </c>
      <c r="AF41" s="2" t="s">
        <v>186</v>
      </c>
      <c r="AG41" s="2" t="s">
        <v>827</v>
      </c>
      <c r="AH41" s="2" t="s">
        <v>870</v>
      </c>
      <c r="AI41" s="2" t="s">
        <v>95</v>
      </c>
      <c r="AJ41" s="2" t="s">
        <v>68</v>
      </c>
      <c r="AK41" s="2" t="s">
        <v>68</v>
      </c>
      <c r="AL41" s="2" t="s">
        <v>69</v>
      </c>
      <c r="AM41" s="2" t="s">
        <v>68</v>
      </c>
      <c r="AN41" s="2" t="s">
        <v>69</v>
      </c>
      <c r="AO41" s="2" t="s">
        <v>68</v>
      </c>
      <c r="AP41" s="2" t="s">
        <v>68</v>
      </c>
      <c r="AQ41" s="2" t="s">
        <v>68</v>
      </c>
      <c r="AR41" s="2" t="s">
        <v>69</v>
      </c>
      <c r="AS41" s="2" t="s">
        <v>69</v>
      </c>
      <c r="AT41" s="2" t="s">
        <v>69</v>
      </c>
      <c r="AU41" s="2" t="s">
        <v>68</v>
      </c>
      <c r="AV41" s="2" t="s">
        <v>871</v>
      </c>
      <c r="AW41" s="2">
        <v>1</v>
      </c>
      <c r="AX41" s="2">
        <v>0.62</v>
      </c>
      <c r="AY41" s="2">
        <v>2</v>
      </c>
      <c r="AZ41" s="2" t="s">
        <v>118</v>
      </c>
      <c r="BA41" s="2">
        <v>1</v>
      </c>
      <c r="BB41" s="2">
        <v>2</v>
      </c>
      <c r="BC41" s="2">
        <v>2</v>
      </c>
      <c r="BD41" s="2">
        <v>1</v>
      </c>
      <c r="BE41" s="2">
        <v>1</v>
      </c>
      <c r="BF41" s="2">
        <v>1</v>
      </c>
      <c r="BG41" s="2" t="s">
        <v>397</v>
      </c>
      <c r="BH41" s="2" t="s">
        <v>830</v>
      </c>
      <c r="BI41" s="2" t="s">
        <v>831</v>
      </c>
      <c r="BJ41" s="2" t="s">
        <v>832</v>
      </c>
      <c r="BK41" s="2" t="s">
        <v>831</v>
      </c>
      <c r="BL41" s="2" t="s">
        <v>833</v>
      </c>
      <c r="BM41" s="2" t="s">
        <v>834</v>
      </c>
      <c r="BN41" s="2" t="s">
        <v>835</v>
      </c>
      <c r="BO41" s="2" t="s">
        <v>836</v>
      </c>
      <c r="BP41" s="2" t="s">
        <v>837</v>
      </c>
      <c r="BQ41" s="2" t="s">
        <v>838</v>
      </c>
      <c r="BR41" s="2" t="s">
        <v>831</v>
      </c>
      <c r="BS41" s="2" t="s">
        <v>364</v>
      </c>
      <c r="BT41" s="2" t="s">
        <v>839</v>
      </c>
      <c r="BU41" s="2" t="s">
        <v>840</v>
      </c>
      <c r="BV41" s="2" t="s">
        <v>841</v>
      </c>
      <c r="BW41" s="2" t="s">
        <v>842</v>
      </c>
      <c r="BX41" s="2" t="s">
        <v>843</v>
      </c>
      <c r="BY41" s="2" t="s">
        <v>844</v>
      </c>
      <c r="BZ41" s="2" t="s">
        <v>845</v>
      </c>
      <c r="CA41" s="2" t="s">
        <v>846</v>
      </c>
      <c r="CB41" s="2" t="s">
        <v>847</v>
      </c>
      <c r="CC41" s="2" t="s">
        <v>847</v>
      </c>
      <c r="CD41" s="2" t="s">
        <v>848</v>
      </c>
      <c r="CE41" s="2" t="s">
        <v>849</v>
      </c>
      <c r="CF41" s="2" t="b">
        <v>0</v>
      </c>
      <c r="CG41" s="2" t="b">
        <v>1</v>
      </c>
      <c r="CH41" s="2" t="b">
        <v>1</v>
      </c>
      <c r="CI41" s="2" t="b">
        <v>0</v>
      </c>
      <c r="CJ41" s="2" t="b">
        <v>0</v>
      </c>
      <c r="CK41" s="2" t="s">
        <v>850</v>
      </c>
      <c r="CL41" s="2" t="s">
        <v>389</v>
      </c>
      <c r="CM41" s="2" t="s">
        <v>636</v>
      </c>
      <c r="CN41" s="2" t="s">
        <v>416</v>
      </c>
      <c r="CO41" s="2" t="s">
        <v>120</v>
      </c>
      <c r="CP41" s="2" t="s">
        <v>120</v>
      </c>
      <c r="CQ41" s="2" t="s">
        <v>234</v>
      </c>
      <c r="CR41" s="2" t="s">
        <v>851</v>
      </c>
      <c r="CS41" s="2" t="s">
        <v>852</v>
      </c>
      <c r="CT41" s="2" t="s">
        <v>831</v>
      </c>
      <c r="CU41" s="2" t="s">
        <v>831</v>
      </c>
      <c r="CV41" s="2" t="b">
        <v>1</v>
      </c>
      <c r="CW41" s="2" t="b">
        <v>0</v>
      </c>
      <c r="CX41" s="2" t="b">
        <v>0</v>
      </c>
      <c r="CY41" s="2" t="s">
        <v>853</v>
      </c>
      <c r="CZ41" s="2">
        <v>40610</v>
      </c>
      <c r="DA41" s="2" t="s">
        <v>854</v>
      </c>
      <c r="DB41" s="2" t="s">
        <v>872</v>
      </c>
      <c r="DC41" s="2" t="s">
        <v>856</v>
      </c>
      <c r="DD41" s="2" t="s">
        <v>857</v>
      </c>
      <c r="DE41" s="2" t="s">
        <v>769</v>
      </c>
      <c r="DF41" s="2" t="s">
        <v>118</v>
      </c>
      <c r="DG41" s="2" t="s">
        <v>769</v>
      </c>
      <c r="DH41" s="2" t="s">
        <v>118</v>
      </c>
      <c r="DI41" s="2" t="s">
        <v>769</v>
      </c>
      <c r="DJ41" s="2" t="s">
        <v>118</v>
      </c>
      <c r="DK41" s="2" t="s">
        <v>859</v>
      </c>
    </row>
    <row r="42" spans="1:115">
      <c r="A42" s="2" t="s">
        <v>90</v>
      </c>
      <c r="B42" s="2" t="s">
        <v>91</v>
      </c>
      <c r="C42" s="2" t="s">
        <v>251</v>
      </c>
      <c r="D42" s="2" t="s">
        <v>873</v>
      </c>
      <c r="E42" s="2" t="s">
        <v>874</v>
      </c>
      <c r="F42" s="2" t="s">
        <v>251</v>
      </c>
      <c r="G42" s="2" t="s">
        <v>251</v>
      </c>
      <c r="H42" s="2" t="s">
        <v>393</v>
      </c>
      <c r="I42" s="2" t="s">
        <v>68</v>
      </c>
      <c r="J42" s="2" t="s">
        <v>69</v>
      </c>
      <c r="K42" s="2" t="s">
        <v>68</v>
      </c>
      <c r="L42" s="2" t="s">
        <v>69</v>
      </c>
      <c r="M42" s="2" t="s">
        <v>68</v>
      </c>
      <c r="N42" s="2" t="s">
        <v>69</v>
      </c>
      <c r="O42" s="2" t="s">
        <v>68</v>
      </c>
      <c r="P42" s="2" t="s">
        <v>68</v>
      </c>
      <c r="Q42" s="2" t="s">
        <v>68</v>
      </c>
      <c r="R42" s="2" t="s">
        <v>68</v>
      </c>
      <c r="S42" s="2" t="s">
        <v>68</v>
      </c>
      <c r="T42" s="2" t="s">
        <v>68</v>
      </c>
      <c r="U42" s="2" t="s">
        <v>68</v>
      </c>
      <c r="V42" s="2" t="s">
        <v>68</v>
      </c>
      <c r="W42" s="2" t="s">
        <v>68</v>
      </c>
      <c r="X42" s="2" t="s">
        <v>69</v>
      </c>
      <c r="Y42" s="2" t="s">
        <v>69</v>
      </c>
      <c r="Z42" s="2" t="s">
        <v>68</v>
      </c>
      <c r="AA42" s="2" t="s">
        <v>69</v>
      </c>
      <c r="AB42" s="2" t="s">
        <v>69</v>
      </c>
      <c r="AC42" s="2" t="s">
        <v>68</v>
      </c>
      <c r="AD42" s="2" t="s">
        <v>68</v>
      </c>
      <c r="AE42" s="2" t="s">
        <v>68</v>
      </c>
      <c r="AF42" s="2" t="s">
        <v>186</v>
      </c>
      <c r="AG42" s="2" t="s">
        <v>827</v>
      </c>
      <c r="AH42" s="2" t="s">
        <v>875</v>
      </c>
      <c r="AI42" s="2" t="s">
        <v>95</v>
      </c>
      <c r="AJ42" s="2" t="s">
        <v>68</v>
      </c>
      <c r="AK42" s="2" t="s">
        <v>68</v>
      </c>
      <c r="AL42" s="2" t="s">
        <v>69</v>
      </c>
      <c r="AM42" s="2" t="s">
        <v>68</v>
      </c>
      <c r="AN42" s="2" t="s">
        <v>69</v>
      </c>
      <c r="AO42" s="2" t="s">
        <v>68</v>
      </c>
      <c r="AP42" s="2" t="s">
        <v>68</v>
      </c>
      <c r="AQ42" s="2" t="s">
        <v>68</v>
      </c>
      <c r="AR42" s="2" t="s">
        <v>69</v>
      </c>
      <c r="AS42" s="2" t="s">
        <v>69</v>
      </c>
      <c r="AT42" s="2" t="s">
        <v>69</v>
      </c>
      <c r="AU42" s="2" t="s">
        <v>68</v>
      </c>
      <c r="AV42" s="2" t="s">
        <v>876</v>
      </c>
      <c r="AW42" s="2">
        <v>1</v>
      </c>
      <c r="AX42" s="2">
        <v>0.45</v>
      </c>
      <c r="AY42" s="2">
        <v>2</v>
      </c>
      <c r="AZ42" s="2" t="s">
        <v>118</v>
      </c>
      <c r="BA42" s="2">
        <v>1</v>
      </c>
      <c r="BB42" s="2">
        <v>2</v>
      </c>
      <c r="BC42" s="2">
        <v>2</v>
      </c>
      <c r="BD42" s="2">
        <v>1</v>
      </c>
      <c r="BE42" s="2">
        <v>1</v>
      </c>
      <c r="BF42" s="2">
        <v>1</v>
      </c>
      <c r="BG42" s="2" t="s">
        <v>397</v>
      </c>
      <c r="BH42" s="2" t="s">
        <v>830</v>
      </c>
      <c r="BI42" s="2" t="s">
        <v>831</v>
      </c>
      <c r="BJ42" s="2" t="s">
        <v>832</v>
      </c>
      <c r="BK42" s="2" t="s">
        <v>831</v>
      </c>
      <c r="BL42" s="2" t="s">
        <v>833</v>
      </c>
      <c r="BM42" s="2" t="s">
        <v>834</v>
      </c>
      <c r="BN42" s="2" t="s">
        <v>835</v>
      </c>
      <c r="BO42" s="2" t="s">
        <v>836</v>
      </c>
      <c r="BP42" s="2" t="s">
        <v>837</v>
      </c>
      <c r="BQ42" s="2" t="s">
        <v>838</v>
      </c>
      <c r="BR42" s="2" t="s">
        <v>831</v>
      </c>
      <c r="BS42" s="2" t="s">
        <v>364</v>
      </c>
      <c r="BT42" s="2" t="s">
        <v>839</v>
      </c>
      <c r="BU42" s="2" t="s">
        <v>840</v>
      </c>
      <c r="BV42" s="2" t="s">
        <v>841</v>
      </c>
      <c r="BW42" s="2" t="s">
        <v>842</v>
      </c>
      <c r="BX42" s="2" t="s">
        <v>843</v>
      </c>
      <c r="BY42" s="2" t="s">
        <v>844</v>
      </c>
      <c r="BZ42" s="2" t="s">
        <v>845</v>
      </c>
      <c r="CA42" s="2" t="s">
        <v>846</v>
      </c>
      <c r="CB42" s="2" t="s">
        <v>847</v>
      </c>
      <c r="CC42" s="2" t="s">
        <v>847</v>
      </c>
      <c r="CD42" s="2" t="s">
        <v>848</v>
      </c>
      <c r="CE42" s="2" t="s">
        <v>849</v>
      </c>
      <c r="CF42" s="2" t="b">
        <v>0</v>
      </c>
      <c r="CG42" s="2" t="b">
        <v>1</v>
      </c>
      <c r="CH42" s="2" t="b">
        <v>1</v>
      </c>
      <c r="CI42" s="2" t="b">
        <v>0</v>
      </c>
      <c r="CJ42" s="2" t="b">
        <v>0</v>
      </c>
      <c r="CK42" s="2" t="s">
        <v>850</v>
      </c>
      <c r="CL42" s="2" t="s">
        <v>389</v>
      </c>
      <c r="CM42" s="2" t="s">
        <v>636</v>
      </c>
      <c r="CN42" s="2" t="s">
        <v>416</v>
      </c>
      <c r="CO42" s="2" t="s">
        <v>120</v>
      </c>
      <c r="CP42" s="2" t="s">
        <v>120</v>
      </c>
      <c r="CQ42" s="2" t="s">
        <v>234</v>
      </c>
      <c r="CR42" s="2" t="s">
        <v>851</v>
      </c>
      <c r="CS42" s="2" t="s">
        <v>852</v>
      </c>
      <c r="CT42" s="2" t="s">
        <v>831</v>
      </c>
      <c r="CU42" s="2" t="s">
        <v>831</v>
      </c>
      <c r="CV42" s="2" t="b">
        <v>1</v>
      </c>
      <c r="CW42" s="2" t="b">
        <v>0</v>
      </c>
      <c r="CX42" s="2" t="b">
        <v>0</v>
      </c>
      <c r="CY42" s="2" t="s">
        <v>853</v>
      </c>
      <c r="CZ42" s="2">
        <v>40610</v>
      </c>
      <c r="DA42" s="2" t="s">
        <v>854</v>
      </c>
      <c r="DB42" s="2" t="s">
        <v>872</v>
      </c>
      <c r="DC42" s="2" t="s">
        <v>856</v>
      </c>
      <c r="DD42" s="2" t="s">
        <v>857</v>
      </c>
      <c r="DE42" s="2">
        <v>4</v>
      </c>
      <c r="DF42" s="2" t="s">
        <v>877</v>
      </c>
      <c r="DG42" s="2">
        <v>3</v>
      </c>
      <c r="DH42" s="2" t="s">
        <v>878</v>
      </c>
      <c r="DI42" s="2" t="s">
        <v>769</v>
      </c>
      <c r="DJ42" s="2" t="s">
        <v>118</v>
      </c>
      <c r="DK42" s="2" t="s">
        <v>859</v>
      </c>
    </row>
    <row r="43" spans="1:115">
      <c r="A43" s="2" t="s">
        <v>90</v>
      </c>
      <c r="B43" s="2" t="s">
        <v>91</v>
      </c>
      <c r="C43" s="2" t="s">
        <v>251</v>
      </c>
      <c r="D43" s="2" t="s">
        <v>879</v>
      </c>
      <c r="E43" s="2" t="s">
        <v>880</v>
      </c>
      <c r="F43" s="2" t="s">
        <v>251</v>
      </c>
      <c r="G43" s="2" t="s">
        <v>251</v>
      </c>
      <c r="H43" s="2" t="s">
        <v>393</v>
      </c>
      <c r="I43" s="2" t="s">
        <v>68</v>
      </c>
      <c r="J43" s="2" t="s">
        <v>69</v>
      </c>
      <c r="K43" s="2" t="s">
        <v>68</v>
      </c>
      <c r="L43" s="2" t="s">
        <v>69</v>
      </c>
      <c r="M43" s="2" t="s">
        <v>68</v>
      </c>
      <c r="N43" s="2" t="s">
        <v>69</v>
      </c>
      <c r="O43" s="2" t="s">
        <v>68</v>
      </c>
      <c r="P43" s="2" t="s">
        <v>68</v>
      </c>
      <c r="Q43" s="2" t="s">
        <v>68</v>
      </c>
      <c r="R43" s="2" t="s">
        <v>68</v>
      </c>
      <c r="S43" s="2" t="s">
        <v>68</v>
      </c>
      <c r="T43" s="2" t="s">
        <v>68</v>
      </c>
      <c r="U43" s="2" t="s">
        <v>68</v>
      </c>
      <c r="V43" s="2" t="s">
        <v>68</v>
      </c>
      <c r="W43" s="2" t="s">
        <v>68</v>
      </c>
      <c r="X43" s="2" t="s">
        <v>69</v>
      </c>
      <c r="Y43" s="2" t="s">
        <v>69</v>
      </c>
      <c r="Z43" s="2" t="s">
        <v>68</v>
      </c>
      <c r="AA43" s="2" t="s">
        <v>69</v>
      </c>
      <c r="AB43" s="2" t="s">
        <v>69</v>
      </c>
      <c r="AC43" s="2" t="s">
        <v>68</v>
      </c>
      <c r="AD43" s="2" t="s">
        <v>68</v>
      </c>
      <c r="AE43" s="2" t="s">
        <v>68</v>
      </c>
      <c r="AF43" s="2" t="s">
        <v>186</v>
      </c>
      <c r="AG43" s="2" t="s">
        <v>862</v>
      </c>
      <c r="AH43" s="2" t="s">
        <v>881</v>
      </c>
      <c r="AI43" s="2" t="s">
        <v>95</v>
      </c>
      <c r="AJ43" s="2" t="s">
        <v>68</v>
      </c>
      <c r="AK43" s="2" t="s">
        <v>68</v>
      </c>
      <c r="AL43" s="2" t="s">
        <v>69</v>
      </c>
      <c r="AM43" s="2" t="s">
        <v>68</v>
      </c>
      <c r="AN43" s="2" t="s">
        <v>69</v>
      </c>
      <c r="AO43" s="2" t="s">
        <v>68</v>
      </c>
      <c r="AP43" s="2" t="s">
        <v>68</v>
      </c>
      <c r="AQ43" s="2" t="s">
        <v>68</v>
      </c>
      <c r="AR43" s="2" t="s">
        <v>69</v>
      </c>
      <c r="AS43" s="2" t="s">
        <v>69</v>
      </c>
      <c r="AT43" s="2" t="s">
        <v>69</v>
      </c>
      <c r="AU43" s="2" t="s">
        <v>68</v>
      </c>
      <c r="AV43" s="2" t="s">
        <v>882</v>
      </c>
      <c r="AW43" s="2">
        <v>1</v>
      </c>
      <c r="AX43" s="2">
        <v>0.63</v>
      </c>
      <c r="AY43" s="2">
        <v>2</v>
      </c>
      <c r="AZ43" s="2" t="s">
        <v>118</v>
      </c>
      <c r="BA43" s="2">
        <v>1</v>
      </c>
      <c r="BB43" s="2">
        <v>2</v>
      </c>
      <c r="BC43" s="2">
        <v>2</v>
      </c>
      <c r="BD43" s="2">
        <v>1</v>
      </c>
      <c r="BE43" s="2">
        <v>1</v>
      </c>
      <c r="BF43" s="2">
        <v>1</v>
      </c>
      <c r="BG43" s="2" t="s">
        <v>397</v>
      </c>
      <c r="BH43" s="2" t="s">
        <v>830</v>
      </c>
      <c r="BI43" s="2" t="s">
        <v>831</v>
      </c>
      <c r="BJ43" s="2" t="s">
        <v>832</v>
      </c>
      <c r="BK43" s="2" t="s">
        <v>831</v>
      </c>
      <c r="BL43" s="2" t="s">
        <v>833</v>
      </c>
      <c r="BM43" s="2" t="s">
        <v>834</v>
      </c>
      <c r="BN43" s="2" t="s">
        <v>835</v>
      </c>
      <c r="BO43" s="2" t="s">
        <v>836</v>
      </c>
      <c r="BP43" s="2" t="s">
        <v>837</v>
      </c>
      <c r="BQ43" s="2" t="s">
        <v>838</v>
      </c>
      <c r="BR43" s="2" t="s">
        <v>831</v>
      </c>
      <c r="BS43" s="2" t="s">
        <v>364</v>
      </c>
      <c r="BT43" s="2" t="s">
        <v>839</v>
      </c>
      <c r="BU43" s="2" t="s">
        <v>840</v>
      </c>
      <c r="BV43" s="2" t="s">
        <v>841</v>
      </c>
      <c r="BW43" s="2" t="s">
        <v>842</v>
      </c>
      <c r="BX43" s="2" t="s">
        <v>843</v>
      </c>
      <c r="BY43" s="2" t="s">
        <v>844</v>
      </c>
      <c r="BZ43" s="2" t="s">
        <v>845</v>
      </c>
      <c r="CA43" s="2" t="s">
        <v>846</v>
      </c>
      <c r="CB43" s="2" t="s">
        <v>847</v>
      </c>
      <c r="CC43" s="2" t="s">
        <v>847</v>
      </c>
      <c r="CD43" s="2" t="s">
        <v>848</v>
      </c>
      <c r="CE43" s="2" t="s">
        <v>849</v>
      </c>
      <c r="CF43" s="2" t="b">
        <v>0</v>
      </c>
      <c r="CG43" s="2" t="b">
        <v>1</v>
      </c>
      <c r="CH43" s="2" t="b">
        <v>1</v>
      </c>
      <c r="CI43" s="2" t="b">
        <v>0</v>
      </c>
      <c r="CJ43" s="2" t="b">
        <v>0</v>
      </c>
      <c r="CK43" s="2" t="s">
        <v>850</v>
      </c>
      <c r="CL43" s="2" t="s">
        <v>389</v>
      </c>
      <c r="CM43" s="2" t="s">
        <v>636</v>
      </c>
      <c r="CN43" s="2" t="s">
        <v>416</v>
      </c>
      <c r="CO43" s="2" t="s">
        <v>120</v>
      </c>
      <c r="CP43" s="2" t="s">
        <v>120</v>
      </c>
      <c r="CQ43" s="2" t="s">
        <v>234</v>
      </c>
      <c r="CR43" s="2" t="s">
        <v>851</v>
      </c>
      <c r="CS43" s="2" t="s">
        <v>852</v>
      </c>
      <c r="CT43" s="2" t="s">
        <v>831</v>
      </c>
      <c r="CU43" s="2" t="s">
        <v>831</v>
      </c>
      <c r="CV43" s="2" t="b">
        <v>1</v>
      </c>
      <c r="CW43" s="2" t="b">
        <v>0</v>
      </c>
      <c r="CX43" s="2" t="b">
        <v>0</v>
      </c>
      <c r="CY43" s="2" t="s">
        <v>853</v>
      </c>
      <c r="CZ43" s="2">
        <v>40610</v>
      </c>
      <c r="DA43" s="2" t="s">
        <v>854</v>
      </c>
      <c r="DB43" s="2" t="s">
        <v>883</v>
      </c>
      <c r="DC43" s="2" t="s">
        <v>856</v>
      </c>
      <c r="DD43" s="2" t="s">
        <v>857</v>
      </c>
      <c r="DE43" s="2" t="s">
        <v>769</v>
      </c>
      <c r="DF43" s="2" t="s">
        <v>118</v>
      </c>
      <c r="DG43" s="2">
        <v>1</v>
      </c>
      <c r="DH43" s="2" t="s">
        <v>884</v>
      </c>
      <c r="DI43" s="2">
        <v>2</v>
      </c>
      <c r="DJ43" s="2" t="s">
        <v>885</v>
      </c>
      <c r="DK43" s="2" t="s">
        <v>859</v>
      </c>
    </row>
    <row r="44" spans="1:115">
      <c r="A44" s="2" t="s">
        <v>90</v>
      </c>
      <c r="B44" s="2" t="s">
        <v>91</v>
      </c>
      <c r="C44" s="2" t="s">
        <v>251</v>
      </c>
      <c r="D44" s="2" t="s">
        <v>886</v>
      </c>
      <c r="E44" s="2" t="s">
        <v>887</v>
      </c>
      <c r="F44" s="2" t="s">
        <v>251</v>
      </c>
      <c r="G44" s="2" t="s">
        <v>251</v>
      </c>
      <c r="H44" s="2" t="s">
        <v>393</v>
      </c>
      <c r="I44" s="2" t="s">
        <v>68</v>
      </c>
      <c r="J44" s="2" t="s">
        <v>69</v>
      </c>
      <c r="K44" s="2" t="s">
        <v>68</v>
      </c>
      <c r="L44" s="2" t="s">
        <v>68</v>
      </c>
      <c r="M44" s="2" t="s">
        <v>68</v>
      </c>
      <c r="N44" s="2" t="s">
        <v>68</v>
      </c>
      <c r="O44" s="2" t="s">
        <v>68</v>
      </c>
      <c r="P44" s="2" t="s">
        <v>68</v>
      </c>
      <c r="Q44" s="2" t="s">
        <v>68</v>
      </c>
      <c r="R44" s="2" t="s">
        <v>68</v>
      </c>
      <c r="S44" s="2" t="s">
        <v>68</v>
      </c>
      <c r="T44" s="2" t="s">
        <v>68</v>
      </c>
      <c r="U44" s="2" t="s">
        <v>68</v>
      </c>
      <c r="V44" s="2" t="s">
        <v>68</v>
      </c>
      <c r="W44" s="2" t="s">
        <v>69</v>
      </c>
      <c r="X44" s="2" t="s">
        <v>69</v>
      </c>
      <c r="Y44" s="2" t="s">
        <v>69</v>
      </c>
      <c r="Z44" s="2" t="s">
        <v>68</v>
      </c>
      <c r="AA44" s="2" t="s">
        <v>69</v>
      </c>
      <c r="AB44" s="2" t="s">
        <v>69</v>
      </c>
      <c r="AC44" s="2" t="s">
        <v>68</v>
      </c>
      <c r="AD44" s="2" t="s">
        <v>68</v>
      </c>
      <c r="AE44" s="2" t="s">
        <v>68</v>
      </c>
      <c r="AF44" s="2" t="s">
        <v>186</v>
      </c>
      <c r="AG44" s="2" t="s">
        <v>888</v>
      </c>
      <c r="AH44" s="2" t="s">
        <v>1180</v>
      </c>
      <c r="AI44" s="2" t="s">
        <v>95</v>
      </c>
      <c r="AJ44" s="2" t="s">
        <v>68</v>
      </c>
      <c r="AK44" s="2" t="s">
        <v>68</v>
      </c>
      <c r="AL44" s="2" t="s">
        <v>69</v>
      </c>
      <c r="AM44" s="2" t="s">
        <v>68</v>
      </c>
      <c r="AN44" s="2" t="s">
        <v>69</v>
      </c>
      <c r="AO44" s="2" t="s">
        <v>68</v>
      </c>
      <c r="AP44" s="2" t="s">
        <v>68</v>
      </c>
      <c r="AQ44" s="2" t="s">
        <v>68</v>
      </c>
      <c r="AR44" s="2" t="s">
        <v>69</v>
      </c>
      <c r="AS44" s="2" t="s">
        <v>69</v>
      </c>
      <c r="AT44" s="2" t="s">
        <v>69</v>
      </c>
      <c r="AU44" s="2" t="s">
        <v>68</v>
      </c>
      <c r="AV44" s="2" t="s">
        <v>889</v>
      </c>
      <c r="AW44" s="2">
        <v>1</v>
      </c>
      <c r="AX44" s="2">
        <v>0.37</v>
      </c>
      <c r="AY44" s="2">
        <v>2</v>
      </c>
      <c r="AZ44" s="2" t="s">
        <v>118</v>
      </c>
      <c r="BA44" s="2">
        <v>1</v>
      </c>
      <c r="BB44" s="2">
        <v>2</v>
      </c>
      <c r="BC44" s="2">
        <v>1</v>
      </c>
      <c r="BD44" s="2">
        <v>1</v>
      </c>
      <c r="BE44" s="2">
        <v>2</v>
      </c>
      <c r="BF44" s="2">
        <v>1</v>
      </c>
      <c r="BG44" s="2" t="s">
        <v>397</v>
      </c>
      <c r="BH44" s="2" t="s">
        <v>830</v>
      </c>
      <c r="BI44" s="2" t="s">
        <v>831</v>
      </c>
      <c r="BJ44" s="2" t="s">
        <v>832</v>
      </c>
      <c r="BK44" s="2" t="s">
        <v>831</v>
      </c>
      <c r="BL44" s="2" t="s">
        <v>833</v>
      </c>
      <c r="BM44" s="2" t="s">
        <v>834</v>
      </c>
      <c r="BN44" s="2" t="s">
        <v>835</v>
      </c>
      <c r="BO44" s="2" t="s">
        <v>836</v>
      </c>
      <c r="BP44" s="2" t="s">
        <v>837</v>
      </c>
      <c r="BQ44" s="2" t="s">
        <v>838</v>
      </c>
      <c r="BR44" s="2" t="s">
        <v>831</v>
      </c>
      <c r="BS44" s="2" t="s">
        <v>364</v>
      </c>
      <c r="BT44" s="2" t="s">
        <v>839</v>
      </c>
      <c r="BU44" s="2" t="s">
        <v>840</v>
      </c>
      <c r="BV44" s="2" t="s">
        <v>841</v>
      </c>
      <c r="BW44" s="2" t="s">
        <v>842</v>
      </c>
      <c r="BX44" s="2" t="s">
        <v>843</v>
      </c>
      <c r="BY44" s="2" t="s">
        <v>890</v>
      </c>
      <c r="BZ44" s="2" t="s">
        <v>845</v>
      </c>
      <c r="CA44" s="2" t="s">
        <v>846</v>
      </c>
      <c r="CB44" s="2" t="s">
        <v>847</v>
      </c>
      <c r="CC44" s="2" t="s">
        <v>891</v>
      </c>
      <c r="CD44" s="2" t="s">
        <v>848</v>
      </c>
      <c r="CE44" s="2" t="s">
        <v>847</v>
      </c>
      <c r="CF44" s="2" t="b">
        <v>0</v>
      </c>
      <c r="CG44" s="2" t="b">
        <v>1</v>
      </c>
      <c r="CH44" s="2" t="b">
        <v>1</v>
      </c>
      <c r="CI44" s="2" t="b">
        <v>0</v>
      </c>
      <c r="CJ44" s="2" t="b">
        <v>0</v>
      </c>
      <c r="CK44" s="2" t="s">
        <v>850</v>
      </c>
      <c r="CL44" s="2" t="s">
        <v>389</v>
      </c>
      <c r="CM44" s="2" t="s">
        <v>636</v>
      </c>
      <c r="CN44" s="2" t="s">
        <v>416</v>
      </c>
      <c r="CO44" s="2" t="s">
        <v>120</v>
      </c>
      <c r="CP44" s="2" t="s">
        <v>120</v>
      </c>
      <c r="CQ44" s="2" t="s">
        <v>234</v>
      </c>
      <c r="CR44" s="2" t="s">
        <v>851</v>
      </c>
      <c r="CS44" s="2" t="s">
        <v>852</v>
      </c>
      <c r="CT44" s="2" t="s">
        <v>831</v>
      </c>
      <c r="CU44" s="2" t="s">
        <v>831</v>
      </c>
      <c r="CV44" s="2" t="b">
        <v>1</v>
      </c>
      <c r="CW44" s="2" t="b">
        <v>0</v>
      </c>
      <c r="CX44" s="2" t="b">
        <v>0</v>
      </c>
      <c r="CY44" s="2" t="s">
        <v>853</v>
      </c>
      <c r="CZ44" s="2">
        <v>40610</v>
      </c>
      <c r="DA44" s="2" t="s">
        <v>854</v>
      </c>
      <c r="DB44" s="2" t="s">
        <v>872</v>
      </c>
      <c r="DC44" s="2" t="s">
        <v>856</v>
      </c>
      <c r="DD44" s="2" t="s">
        <v>857</v>
      </c>
      <c r="DE44" s="2">
        <v>2</v>
      </c>
      <c r="DF44" s="2" t="s">
        <v>892</v>
      </c>
      <c r="DG44" s="2">
        <v>9</v>
      </c>
      <c r="DH44" s="2" t="s">
        <v>893</v>
      </c>
      <c r="DI44" s="2" t="s">
        <v>769</v>
      </c>
      <c r="DJ44" s="2" t="s">
        <v>118</v>
      </c>
      <c r="DK44" s="2" t="s">
        <v>894</v>
      </c>
    </row>
    <row r="45" spans="1:115">
      <c r="A45" s="2" t="s">
        <v>90</v>
      </c>
      <c r="B45" s="2" t="s">
        <v>91</v>
      </c>
      <c r="C45" s="2" t="s">
        <v>251</v>
      </c>
      <c r="D45" s="2" t="s">
        <v>1150</v>
      </c>
      <c r="E45" s="2" t="s">
        <v>1151</v>
      </c>
      <c r="F45" s="2" t="s">
        <v>251</v>
      </c>
      <c r="G45" s="2" t="s">
        <v>251</v>
      </c>
      <c r="H45" s="38">
        <v>40569</v>
      </c>
      <c r="I45" s="2" t="s">
        <v>68</v>
      </c>
      <c r="J45" s="2" t="s">
        <v>68</v>
      </c>
      <c r="K45" s="2" t="s">
        <v>69</v>
      </c>
      <c r="L45" s="2" t="s">
        <v>68</v>
      </c>
      <c r="M45" s="2" t="s">
        <v>68</v>
      </c>
      <c r="N45" s="2" t="s">
        <v>69</v>
      </c>
      <c r="O45" s="2" t="s">
        <v>68</v>
      </c>
      <c r="P45" s="2" t="s">
        <v>68</v>
      </c>
      <c r="Q45" s="2" t="s">
        <v>68</v>
      </c>
      <c r="R45" s="2" t="s">
        <v>68</v>
      </c>
      <c r="S45" s="2" t="s">
        <v>68</v>
      </c>
      <c r="T45" s="2" t="s">
        <v>68</v>
      </c>
      <c r="U45" s="2" t="s">
        <v>68</v>
      </c>
      <c r="V45" s="2" t="s">
        <v>68</v>
      </c>
      <c r="W45" s="2" t="s">
        <v>68</v>
      </c>
      <c r="X45" s="2" t="s">
        <v>69</v>
      </c>
      <c r="Y45" s="2" t="s">
        <v>68</v>
      </c>
      <c r="Z45" s="2" t="s">
        <v>68</v>
      </c>
      <c r="AA45" s="2" t="s">
        <v>69</v>
      </c>
      <c r="AB45" s="2" t="s">
        <v>69</v>
      </c>
      <c r="AC45" s="2" t="s">
        <v>68</v>
      </c>
      <c r="AD45" s="2" t="s">
        <v>68</v>
      </c>
      <c r="AE45" s="2" t="s">
        <v>68</v>
      </c>
      <c r="AF45" s="2" t="s">
        <v>965</v>
      </c>
      <c r="AG45" s="2" t="s">
        <v>1152</v>
      </c>
      <c r="AH45" s="2" t="s">
        <v>1182</v>
      </c>
      <c r="AI45" s="2" t="s">
        <v>71</v>
      </c>
      <c r="AJ45" s="2" t="s">
        <v>68</v>
      </c>
      <c r="AK45" s="2" t="s">
        <v>68</v>
      </c>
      <c r="AL45" s="2" t="s">
        <v>68</v>
      </c>
      <c r="AM45" s="2" t="s">
        <v>69</v>
      </c>
      <c r="AN45" s="2" t="s">
        <v>68</v>
      </c>
      <c r="AO45" s="2" t="s">
        <v>68</v>
      </c>
      <c r="AP45" s="2" t="s">
        <v>69</v>
      </c>
      <c r="AQ45" s="2" t="s">
        <v>69</v>
      </c>
      <c r="AR45" s="2" t="s">
        <v>68</v>
      </c>
      <c r="AS45" s="2" t="s">
        <v>68</v>
      </c>
      <c r="AT45" s="2" t="s">
        <v>68</v>
      </c>
      <c r="AU45" s="2" t="s">
        <v>68</v>
      </c>
      <c r="AV45" s="2" t="s">
        <v>1153</v>
      </c>
      <c r="AW45" s="2">
        <v>3</v>
      </c>
      <c r="AX45" s="2">
        <v>7.36</v>
      </c>
      <c r="AY45" s="2">
        <v>1</v>
      </c>
      <c r="AZ45" s="2">
        <v>28.9</v>
      </c>
      <c r="BA45" s="2">
        <v>2</v>
      </c>
      <c r="BB45" s="2">
        <v>2</v>
      </c>
      <c r="BC45" s="2">
        <v>1</v>
      </c>
      <c r="BD45" s="2">
        <v>2</v>
      </c>
      <c r="BE45" s="2">
        <v>2</v>
      </c>
      <c r="BF45" s="2">
        <v>0</v>
      </c>
      <c r="BG45" s="2">
        <v>1</v>
      </c>
      <c r="BH45" s="2" t="s">
        <v>1154</v>
      </c>
      <c r="BI45" s="2">
        <v>0</v>
      </c>
      <c r="BJ45" s="2">
        <v>0</v>
      </c>
      <c r="BK45" s="2" t="s">
        <v>1154</v>
      </c>
      <c r="BL45" s="2" t="s">
        <v>1155</v>
      </c>
      <c r="BM45" s="2" t="s">
        <v>1156</v>
      </c>
      <c r="BN45" s="2" t="s">
        <v>1157</v>
      </c>
      <c r="BO45" s="2" t="s">
        <v>1158</v>
      </c>
      <c r="BP45" s="2" t="s">
        <v>1159</v>
      </c>
      <c r="BQ45" s="2">
        <v>0</v>
      </c>
      <c r="BR45" s="2" t="s">
        <v>1154</v>
      </c>
      <c r="BS45" s="2" t="s">
        <v>1160</v>
      </c>
      <c r="BT45" s="2" t="s">
        <v>1161</v>
      </c>
      <c r="BU45" s="2" t="s">
        <v>1162</v>
      </c>
      <c r="BV45" s="2" t="s">
        <v>1163</v>
      </c>
      <c r="BW45" s="2" t="s">
        <v>1164</v>
      </c>
      <c r="BX45" s="2" t="s">
        <v>1165</v>
      </c>
      <c r="BY45" s="2" t="s">
        <v>1166</v>
      </c>
      <c r="BZ45" s="2" t="s">
        <v>1167</v>
      </c>
      <c r="CA45" s="2" t="s">
        <v>1168</v>
      </c>
      <c r="CB45" s="2" t="s">
        <v>1169</v>
      </c>
      <c r="CC45" s="2" t="s">
        <v>1170</v>
      </c>
      <c r="CD45" s="2" t="s">
        <v>1171</v>
      </c>
      <c r="CE45" s="2" t="s">
        <v>1172</v>
      </c>
      <c r="CF45" s="2" t="b">
        <v>0</v>
      </c>
      <c r="CG45" s="2" t="b">
        <v>1</v>
      </c>
      <c r="CH45" s="2" t="b">
        <v>0</v>
      </c>
      <c r="CI45" s="2" t="b">
        <v>0</v>
      </c>
      <c r="CJ45" s="2" t="b">
        <v>1</v>
      </c>
      <c r="CK45" s="2" t="s">
        <v>1173</v>
      </c>
      <c r="CL45" s="2" t="s">
        <v>389</v>
      </c>
      <c r="CM45" s="2" t="s">
        <v>151</v>
      </c>
      <c r="CN45" s="2" t="s">
        <v>120</v>
      </c>
      <c r="CO45" s="2" t="s">
        <v>120</v>
      </c>
      <c r="CP45" s="2" t="s">
        <v>120</v>
      </c>
      <c r="CQ45" s="2" t="s">
        <v>120</v>
      </c>
      <c r="CR45" s="2">
        <v>0</v>
      </c>
      <c r="CS45" s="2">
        <v>0</v>
      </c>
      <c r="CT45" s="2">
        <v>0</v>
      </c>
      <c r="CU45" s="2">
        <v>0</v>
      </c>
      <c r="CV45" s="2" t="b">
        <v>0</v>
      </c>
      <c r="CW45" s="2" t="b">
        <v>1</v>
      </c>
      <c r="CX45" s="2" t="b">
        <v>0</v>
      </c>
      <c r="CY45" s="2">
        <v>0</v>
      </c>
      <c r="CZ45" s="2">
        <v>0</v>
      </c>
      <c r="DA45" s="2">
        <v>0</v>
      </c>
      <c r="DB45" s="2" t="s">
        <v>1174</v>
      </c>
      <c r="DC45" s="2" t="s">
        <v>1175</v>
      </c>
      <c r="DD45" s="2" t="s">
        <v>1176</v>
      </c>
      <c r="DE45" s="2">
        <v>0</v>
      </c>
      <c r="DF45" s="2">
        <v>0</v>
      </c>
      <c r="DG45" s="2">
        <v>20</v>
      </c>
      <c r="DH45" s="2" t="s">
        <v>1177</v>
      </c>
      <c r="DI45" s="2">
        <v>1</v>
      </c>
      <c r="DJ45" s="2" t="s">
        <v>1178</v>
      </c>
      <c r="DK45" s="2">
        <v>0</v>
      </c>
    </row>
    <row r="46" spans="1:115">
      <c r="A46" s="2" t="s">
        <v>90</v>
      </c>
      <c r="B46" s="2" t="s">
        <v>91</v>
      </c>
      <c r="C46" s="2" t="s">
        <v>251</v>
      </c>
      <c r="D46" s="2" t="s">
        <v>895</v>
      </c>
      <c r="E46" s="2" t="s">
        <v>896</v>
      </c>
      <c r="F46" s="2" t="s">
        <v>251</v>
      </c>
      <c r="G46" s="2" t="s">
        <v>251</v>
      </c>
      <c r="H46" s="2" t="s">
        <v>622</v>
      </c>
      <c r="I46" s="2" t="s">
        <v>68</v>
      </c>
      <c r="J46" s="2" t="s">
        <v>69</v>
      </c>
      <c r="K46" s="2" t="s">
        <v>68</v>
      </c>
      <c r="L46" s="2" t="s">
        <v>69</v>
      </c>
      <c r="M46" s="2" t="s">
        <v>68</v>
      </c>
      <c r="N46" s="2" t="s">
        <v>69</v>
      </c>
      <c r="O46" s="2" t="s">
        <v>68</v>
      </c>
      <c r="P46" s="2" t="s">
        <v>68</v>
      </c>
      <c r="Q46" s="2" t="s">
        <v>68</v>
      </c>
      <c r="R46" s="2" t="s">
        <v>68</v>
      </c>
      <c r="S46" s="2" t="s">
        <v>68</v>
      </c>
      <c r="T46" s="2" t="s">
        <v>68</v>
      </c>
      <c r="U46" s="2" t="s">
        <v>68</v>
      </c>
      <c r="V46" s="2" t="s">
        <v>68</v>
      </c>
      <c r="W46" s="2" t="s">
        <v>68</v>
      </c>
      <c r="X46" s="2" t="s">
        <v>69</v>
      </c>
      <c r="Y46" s="2" t="s">
        <v>69</v>
      </c>
      <c r="Z46" s="2" t="s">
        <v>68</v>
      </c>
      <c r="AA46" s="2" t="s">
        <v>69</v>
      </c>
      <c r="AB46" s="2" t="s">
        <v>69</v>
      </c>
      <c r="AC46" s="2" t="s">
        <v>69</v>
      </c>
      <c r="AD46" s="2" t="s">
        <v>68</v>
      </c>
      <c r="AE46" s="2" t="s">
        <v>68</v>
      </c>
      <c r="AF46" s="2">
        <v>0</v>
      </c>
      <c r="AG46" s="2">
        <v>0</v>
      </c>
      <c r="AH46" s="2">
        <v>0</v>
      </c>
      <c r="AI46" s="2" t="s">
        <v>95</v>
      </c>
      <c r="AJ46" s="2" t="s">
        <v>68</v>
      </c>
      <c r="AK46" s="2" t="s">
        <v>68</v>
      </c>
      <c r="AL46" s="2" t="s">
        <v>69</v>
      </c>
      <c r="AM46" s="2" t="s">
        <v>68</v>
      </c>
      <c r="AN46" s="2" t="s">
        <v>69</v>
      </c>
      <c r="AO46" s="2" t="s">
        <v>68</v>
      </c>
      <c r="AP46" s="2" t="s">
        <v>69</v>
      </c>
      <c r="AQ46" s="2" t="s">
        <v>69</v>
      </c>
      <c r="AR46" s="2" t="s">
        <v>69</v>
      </c>
      <c r="AS46" s="2" t="s">
        <v>69</v>
      </c>
      <c r="AT46" s="2" t="s">
        <v>69</v>
      </c>
      <c r="AU46" s="2" t="s">
        <v>68</v>
      </c>
      <c r="AV46" s="2" t="s">
        <v>897</v>
      </c>
      <c r="AW46" s="2">
        <v>1</v>
      </c>
      <c r="AX46" s="2">
        <v>0.02</v>
      </c>
      <c r="AY46" s="2">
        <v>1</v>
      </c>
      <c r="AZ46" s="2">
        <v>0.75</v>
      </c>
      <c r="BA46" s="2">
        <v>1</v>
      </c>
      <c r="BB46" s="2">
        <v>1</v>
      </c>
      <c r="BC46" s="2">
        <v>1</v>
      </c>
      <c r="BD46" s="2">
        <v>1</v>
      </c>
      <c r="BE46" s="2">
        <v>1</v>
      </c>
      <c r="BF46" s="2">
        <v>1</v>
      </c>
      <c r="BG46" s="2">
        <v>1</v>
      </c>
      <c r="BH46" s="2" t="s">
        <v>898</v>
      </c>
      <c r="BI46" s="2" t="s">
        <v>898</v>
      </c>
      <c r="BJ46" s="2">
        <v>0</v>
      </c>
      <c r="BK46" s="2" t="s">
        <v>898</v>
      </c>
      <c r="BL46" s="2" t="s">
        <v>899</v>
      </c>
      <c r="BM46" s="2" t="s">
        <v>900</v>
      </c>
      <c r="BN46" s="2" t="s">
        <v>901</v>
      </c>
      <c r="BO46" s="2" t="s">
        <v>902</v>
      </c>
      <c r="BP46" s="2" t="s">
        <v>903</v>
      </c>
      <c r="BQ46" s="2" t="s">
        <v>904</v>
      </c>
      <c r="BR46" s="2" t="s">
        <v>898</v>
      </c>
      <c r="BS46" s="2" t="s">
        <v>905</v>
      </c>
      <c r="BT46" s="2" t="s">
        <v>906</v>
      </c>
      <c r="BU46" s="2" t="s">
        <v>907</v>
      </c>
      <c r="BV46" s="2" t="s">
        <v>908</v>
      </c>
      <c r="BW46" s="2" t="s">
        <v>909</v>
      </c>
      <c r="BX46" s="2">
        <v>0</v>
      </c>
      <c r="BY46" s="2" t="s">
        <v>910</v>
      </c>
      <c r="BZ46" s="2" t="s">
        <v>911</v>
      </c>
      <c r="CA46" s="2" t="s">
        <v>912</v>
      </c>
      <c r="CB46" s="2" t="s">
        <v>913</v>
      </c>
      <c r="CC46" s="2" t="s">
        <v>914</v>
      </c>
      <c r="CD46" s="2" t="s">
        <v>915</v>
      </c>
      <c r="CE46" s="2" t="s">
        <v>916</v>
      </c>
      <c r="CF46" s="2" t="b">
        <v>1</v>
      </c>
      <c r="CG46" s="2" t="b">
        <v>0</v>
      </c>
      <c r="CH46" s="2" t="b">
        <v>0</v>
      </c>
      <c r="CI46" s="2" t="b">
        <v>0</v>
      </c>
      <c r="CJ46" s="2" t="b">
        <v>0</v>
      </c>
      <c r="CK46" s="2" t="s">
        <v>917</v>
      </c>
      <c r="CL46" s="2" t="s">
        <v>118</v>
      </c>
      <c r="CM46" s="2" t="s">
        <v>118</v>
      </c>
      <c r="CN46" s="2" t="s">
        <v>918</v>
      </c>
      <c r="CO46" s="2">
        <v>0</v>
      </c>
      <c r="CP46" s="2">
        <v>0</v>
      </c>
      <c r="CQ46" s="2">
        <v>0</v>
      </c>
      <c r="CR46" s="2" t="s">
        <v>919</v>
      </c>
      <c r="CS46" s="2">
        <v>0</v>
      </c>
      <c r="CT46" s="2" t="s">
        <v>900</v>
      </c>
      <c r="CU46" s="2" t="s">
        <v>920</v>
      </c>
      <c r="CV46" s="2" t="b">
        <v>1</v>
      </c>
      <c r="CW46" s="2" t="b">
        <v>0</v>
      </c>
      <c r="CX46" s="2" t="b">
        <v>0</v>
      </c>
      <c r="CY46" s="2" t="s">
        <v>921</v>
      </c>
      <c r="CZ46" s="2">
        <v>38872</v>
      </c>
      <c r="DA46" s="2">
        <v>0</v>
      </c>
      <c r="DB46" s="2" t="s">
        <v>922</v>
      </c>
      <c r="DC46" s="2" t="s">
        <v>923</v>
      </c>
      <c r="DD46" s="2" t="s">
        <v>924</v>
      </c>
      <c r="DE46" s="2" t="s">
        <v>925</v>
      </c>
      <c r="DF46" s="2" t="s">
        <v>926</v>
      </c>
      <c r="DG46" s="2" t="s">
        <v>927</v>
      </c>
      <c r="DH46" s="2" t="s">
        <v>928</v>
      </c>
      <c r="DI46" s="2" t="s">
        <v>929</v>
      </c>
      <c r="DJ46" s="2" t="s">
        <v>930</v>
      </c>
      <c r="DK46" s="2" t="s">
        <v>931</v>
      </c>
    </row>
    <row r="47" spans="1:115">
      <c r="A47" s="2" t="s">
        <v>90</v>
      </c>
      <c r="B47" s="2" t="s">
        <v>91</v>
      </c>
      <c r="C47" s="2" t="s">
        <v>251</v>
      </c>
      <c r="D47" s="2" t="s">
        <v>932</v>
      </c>
      <c r="E47" s="2" t="s">
        <v>933</v>
      </c>
      <c r="F47" s="2" t="s">
        <v>251</v>
      </c>
      <c r="G47" s="2" t="s">
        <v>251</v>
      </c>
      <c r="H47" s="2">
        <v>2010</v>
      </c>
      <c r="I47" s="2" t="s">
        <v>69</v>
      </c>
      <c r="J47" s="2" t="s">
        <v>68</v>
      </c>
      <c r="K47" s="2" t="s">
        <v>69</v>
      </c>
      <c r="L47" s="2" t="s">
        <v>69</v>
      </c>
      <c r="M47" s="2" t="s">
        <v>69</v>
      </c>
      <c r="N47" s="2" t="s">
        <v>69</v>
      </c>
      <c r="O47" s="2" t="s">
        <v>68</v>
      </c>
      <c r="P47" s="2" t="s">
        <v>68</v>
      </c>
      <c r="Q47" s="2" t="s">
        <v>68</v>
      </c>
      <c r="R47" s="2" t="s">
        <v>68</v>
      </c>
      <c r="S47" s="2" t="s">
        <v>68</v>
      </c>
      <c r="T47" s="2" t="s">
        <v>68</v>
      </c>
      <c r="U47" s="2" t="s">
        <v>68</v>
      </c>
      <c r="V47" s="2" t="s">
        <v>68</v>
      </c>
      <c r="W47" s="2" t="s">
        <v>68</v>
      </c>
      <c r="X47" s="2" t="s">
        <v>69</v>
      </c>
      <c r="Y47" s="2" t="s">
        <v>68</v>
      </c>
      <c r="Z47" s="2" t="s">
        <v>68</v>
      </c>
      <c r="AA47" s="2" t="s">
        <v>69</v>
      </c>
      <c r="AB47" s="2" t="s">
        <v>69</v>
      </c>
      <c r="AC47" s="2" t="s">
        <v>68</v>
      </c>
      <c r="AD47" s="2" t="s">
        <v>68</v>
      </c>
      <c r="AE47" s="2" t="s">
        <v>68</v>
      </c>
      <c r="AF47" s="2" t="s">
        <v>283</v>
      </c>
      <c r="AG47" s="2" t="s">
        <v>934</v>
      </c>
      <c r="AH47" s="2" t="s">
        <v>935</v>
      </c>
      <c r="AI47" s="2" t="s">
        <v>532</v>
      </c>
      <c r="AJ47" s="2" t="s">
        <v>68</v>
      </c>
      <c r="AK47" s="2" t="s">
        <v>69</v>
      </c>
      <c r="AL47" s="2" t="s">
        <v>69</v>
      </c>
      <c r="AM47" s="2" t="s">
        <v>68</v>
      </c>
      <c r="AN47" s="2" t="s">
        <v>69</v>
      </c>
      <c r="AO47" s="2" t="s">
        <v>69</v>
      </c>
      <c r="AP47" s="2" t="s">
        <v>68</v>
      </c>
      <c r="AQ47" s="2" t="s">
        <v>68</v>
      </c>
      <c r="AR47" s="2" t="s">
        <v>68</v>
      </c>
      <c r="AS47" s="2" t="s">
        <v>68</v>
      </c>
      <c r="AT47" s="2" t="s">
        <v>69</v>
      </c>
      <c r="AU47" s="2" t="s">
        <v>68</v>
      </c>
      <c r="AV47" s="2" t="s">
        <v>936</v>
      </c>
      <c r="AW47" s="2">
        <v>1</v>
      </c>
      <c r="AX47" s="2">
        <v>0.52769999999999995</v>
      </c>
      <c r="AY47" s="2">
        <v>1</v>
      </c>
      <c r="AZ47" s="2">
        <v>0.68799999999999994</v>
      </c>
      <c r="BA47" s="2">
        <v>1</v>
      </c>
      <c r="BB47" s="2">
        <v>2</v>
      </c>
      <c r="BC47" s="2">
        <v>1</v>
      </c>
      <c r="BD47" s="2">
        <v>2</v>
      </c>
      <c r="BE47" s="2">
        <v>1</v>
      </c>
      <c r="BF47" s="2">
        <v>1</v>
      </c>
      <c r="BG47" s="2">
        <v>1</v>
      </c>
      <c r="BH47" s="2" t="s">
        <v>136</v>
      </c>
      <c r="BI47" s="2" t="s">
        <v>136</v>
      </c>
      <c r="BJ47" s="2">
        <v>0</v>
      </c>
      <c r="BK47" s="2" t="s">
        <v>136</v>
      </c>
      <c r="BL47" s="2" t="s">
        <v>937</v>
      </c>
      <c r="BM47" s="2" t="s">
        <v>938</v>
      </c>
      <c r="BN47" s="2" t="s">
        <v>939</v>
      </c>
      <c r="BO47" s="2" t="s">
        <v>940</v>
      </c>
      <c r="BP47" s="2" t="s">
        <v>941</v>
      </c>
      <c r="BQ47" s="2" t="s">
        <v>942</v>
      </c>
      <c r="BR47" s="2" t="s">
        <v>136</v>
      </c>
      <c r="BS47" s="2" t="s">
        <v>943</v>
      </c>
      <c r="BT47" s="2" t="s">
        <v>944</v>
      </c>
      <c r="BU47" s="2" t="s">
        <v>939</v>
      </c>
      <c r="BV47" s="2" t="s">
        <v>940</v>
      </c>
      <c r="BW47" s="2" t="s">
        <v>941</v>
      </c>
      <c r="BX47" s="2" t="s">
        <v>945</v>
      </c>
      <c r="BY47" s="2" t="s">
        <v>946</v>
      </c>
      <c r="BZ47" s="2" t="s">
        <v>947</v>
      </c>
      <c r="CA47" s="2" t="s">
        <v>948</v>
      </c>
      <c r="CB47" s="2" t="s">
        <v>949</v>
      </c>
      <c r="CC47" s="2" t="s">
        <v>950</v>
      </c>
      <c r="CD47" s="2" t="s">
        <v>951</v>
      </c>
      <c r="CE47" s="2" t="s">
        <v>952</v>
      </c>
      <c r="CF47" s="2" t="b">
        <v>0</v>
      </c>
      <c r="CG47" s="2" t="b">
        <v>1</v>
      </c>
      <c r="CH47" s="2" t="b">
        <v>0</v>
      </c>
      <c r="CI47" s="2" t="b">
        <v>0</v>
      </c>
      <c r="CJ47" s="2" t="b">
        <v>1</v>
      </c>
      <c r="CK47" s="2" t="s">
        <v>953</v>
      </c>
      <c r="CL47" s="2" t="s">
        <v>389</v>
      </c>
      <c r="CM47" s="2" t="s">
        <v>151</v>
      </c>
      <c r="CN47" s="2" t="s">
        <v>234</v>
      </c>
      <c r="CO47" s="2" t="s">
        <v>120</v>
      </c>
      <c r="CP47" s="2" t="s">
        <v>234</v>
      </c>
      <c r="CQ47" s="2" t="s">
        <v>120</v>
      </c>
      <c r="CR47" s="2" t="s">
        <v>954</v>
      </c>
      <c r="CS47" s="2" t="s">
        <v>955</v>
      </c>
      <c r="CT47" s="2" t="s">
        <v>956</v>
      </c>
      <c r="CU47" s="2" t="s">
        <v>957</v>
      </c>
      <c r="CV47" s="2" t="b">
        <v>0</v>
      </c>
      <c r="CW47" s="2" t="b">
        <v>1</v>
      </c>
      <c r="CX47" s="2" t="b">
        <v>0</v>
      </c>
      <c r="CY47" s="2">
        <v>0</v>
      </c>
      <c r="CZ47" s="2">
        <v>0</v>
      </c>
      <c r="DA47" s="2">
        <v>0</v>
      </c>
      <c r="DB47" s="2" t="s">
        <v>958</v>
      </c>
      <c r="DC47" s="2" t="s">
        <v>959</v>
      </c>
      <c r="DD47" s="2" t="s">
        <v>960</v>
      </c>
      <c r="DE47" s="2">
        <v>0</v>
      </c>
      <c r="DF47" s="2">
        <v>0</v>
      </c>
      <c r="DG47" s="2">
        <v>6</v>
      </c>
      <c r="DH47" s="2" t="s">
        <v>961</v>
      </c>
      <c r="DI47" s="2">
        <v>0</v>
      </c>
      <c r="DJ47" s="2">
        <v>0</v>
      </c>
      <c r="DK47" s="2" t="s">
        <v>962</v>
      </c>
    </row>
    <row r="48" spans="1:115">
      <c r="A48" s="2" t="s">
        <v>90</v>
      </c>
      <c r="B48" s="2" t="s">
        <v>91</v>
      </c>
      <c r="C48" s="2" t="s">
        <v>251</v>
      </c>
      <c r="D48" s="2" t="s">
        <v>963</v>
      </c>
      <c r="E48" s="2" t="s">
        <v>964</v>
      </c>
      <c r="F48" s="2" t="s">
        <v>251</v>
      </c>
      <c r="G48" s="2" t="s">
        <v>251</v>
      </c>
      <c r="H48" s="2">
        <v>2000</v>
      </c>
      <c r="I48" s="2" t="s">
        <v>68</v>
      </c>
      <c r="J48" s="2" t="s">
        <v>69</v>
      </c>
      <c r="K48" s="2" t="s">
        <v>69</v>
      </c>
      <c r="L48" s="2" t="s">
        <v>69</v>
      </c>
      <c r="M48" s="2" t="s">
        <v>68</v>
      </c>
      <c r="N48" s="2" t="s">
        <v>69</v>
      </c>
      <c r="O48" s="2" t="s">
        <v>69</v>
      </c>
      <c r="P48" s="2" t="s">
        <v>69</v>
      </c>
      <c r="Q48" s="2" t="s">
        <v>68</v>
      </c>
      <c r="R48" s="2" t="s">
        <v>68</v>
      </c>
      <c r="S48" s="2" t="s">
        <v>68</v>
      </c>
      <c r="T48" s="2" t="s">
        <v>68</v>
      </c>
      <c r="U48" s="2" t="s">
        <v>68</v>
      </c>
      <c r="V48" s="2" t="s">
        <v>68</v>
      </c>
      <c r="W48" s="2" t="s">
        <v>69</v>
      </c>
      <c r="X48" s="2" t="s">
        <v>69</v>
      </c>
      <c r="Y48" s="2" t="s">
        <v>68</v>
      </c>
      <c r="Z48" s="2" t="s">
        <v>68</v>
      </c>
      <c r="AA48" s="2" t="s">
        <v>69</v>
      </c>
      <c r="AB48" s="2" t="s">
        <v>69</v>
      </c>
      <c r="AC48" s="2" t="s">
        <v>68</v>
      </c>
      <c r="AD48" s="2" t="s">
        <v>68</v>
      </c>
      <c r="AE48" s="2" t="s">
        <v>68</v>
      </c>
      <c r="AF48" s="2" t="s">
        <v>965</v>
      </c>
      <c r="AG48" s="2" t="s">
        <v>966</v>
      </c>
      <c r="AH48" s="2" t="s">
        <v>967</v>
      </c>
      <c r="AI48" s="2" t="s">
        <v>360</v>
      </c>
      <c r="AJ48" s="2" t="s">
        <v>68</v>
      </c>
      <c r="AK48" s="2" t="s">
        <v>69</v>
      </c>
      <c r="AL48" s="2" t="s">
        <v>69</v>
      </c>
      <c r="AM48" s="2" t="s">
        <v>69</v>
      </c>
      <c r="AN48" s="2" t="s">
        <v>69</v>
      </c>
      <c r="AO48" s="2" t="s">
        <v>69</v>
      </c>
      <c r="AP48" s="2" t="s">
        <v>68</v>
      </c>
      <c r="AQ48" s="2" t="s">
        <v>69</v>
      </c>
      <c r="AR48" s="2" t="s">
        <v>68</v>
      </c>
      <c r="AS48" s="2" t="s">
        <v>68</v>
      </c>
      <c r="AT48" s="2" t="s">
        <v>69</v>
      </c>
      <c r="AU48" s="2" t="s">
        <v>68</v>
      </c>
      <c r="AV48" s="2" t="s">
        <v>968</v>
      </c>
      <c r="AW48" s="2">
        <v>1</v>
      </c>
      <c r="AX48" s="2">
        <v>2E-3</v>
      </c>
      <c r="AY48" s="2">
        <v>1</v>
      </c>
      <c r="AZ48" s="2">
        <v>0.33300000000000002</v>
      </c>
      <c r="BA48" s="2">
        <v>2</v>
      </c>
      <c r="BB48" s="2">
        <v>2</v>
      </c>
      <c r="BC48" s="2">
        <v>1</v>
      </c>
      <c r="BD48" s="2">
        <v>1</v>
      </c>
      <c r="BE48" s="2">
        <v>2</v>
      </c>
      <c r="BF48" s="2">
        <v>0</v>
      </c>
      <c r="BG48" s="2">
        <v>1</v>
      </c>
      <c r="BH48" s="2" t="s">
        <v>136</v>
      </c>
      <c r="BI48" s="2" t="s">
        <v>136</v>
      </c>
      <c r="BJ48" s="2">
        <v>0</v>
      </c>
      <c r="BK48" s="2" t="s">
        <v>136</v>
      </c>
      <c r="BL48" s="2" t="s">
        <v>937</v>
      </c>
      <c r="BM48" s="2" t="s">
        <v>938</v>
      </c>
      <c r="BN48" s="2" t="s">
        <v>939</v>
      </c>
      <c r="BO48" s="2" t="s">
        <v>940</v>
      </c>
      <c r="BP48" s="2" t="s">
        <v>941</v>
      </c>
      <c r="BQ48" s="2" t="s">
        <v>942</v>
      </c>
      <c r="BR48" s="2" t="s">
        <v>136</v>
      </c>
      <c r="BS48" s="2" t="s">
        <v>943</v>
      </c>
      <c r="BT48" s="2" t="s">
        <v>944</v>
      </c>
      <c r="BU48" s="2" t="s">
        <v>939</v>
      </c>
      <c r="BV48" s="2" t="s">
        <v>940</v>
      </c>
      <c r="BW48" s="2" t="s">
        <v>941</v>
      </c>
      <c r="BX48" s="2" t="s">
        <v>945</v>
      </c>
      <c r="BY48" s="2" t="s">
        <v>969</v>
      </c>
      <c r="BZ48" s="2" t="s">
        <v>970</v>
      </c>
      <c r="CA48" s="2" t="s">
        <v>971</v>
      </c>
      <c r="CB48" s="2" t="s">
        <v>972</v>
      </c>
      <c r="CC48" s="2" t="s">
        <v>973</v>
      </c>
      <c r="CD48" s="2" t="s">
        <v>974</v>
      </c>
      <c r="CE48" s="2" t="s">
        <v>975</v>
      </c>
      <c r="CF48" s="2" t="b">
        <v>0</v>
      </c>
      <c r="CG48" s="2" t="b">
        <v>1</v>
      </c>
      <c r="CH48" s="2" t="b">
        <v>0</v>
      </c>
      <c r="CI48" s="2" t="b">
        <v>0</v>
      </c>
      <c r="CJ48" s="2" t="b">
        <v>1</v>
      </c>
      <c r="CK48" s="2" t="s">
        <v>976</v>
      </c>
      <c r="CL48" s="2" t="s">
        <v>389</v>
      </c>
      <c r="CM48" s="2" t="s">
        <v>151</v>
      </c>
      <c r="CN48" s="2" t="s">
        <v>234</v>
      </c>
      <c r="CO48" s="2" t="s">
        <v>120</v>
      </c>
      <c r="CP48" s="2" t="s">
        <v>120</v>
      </c>
      <c r="CQ48" s="2" t="s">
        <v>120</v>
      </c>
      <c r="CR48" s="2" t="s">
        <v>977</v>
      </c>
      <c r="CS48" s="2" t="s">
        <v>978</v>
      </c>
      <c r="CT48" s="2" t="s">
        <v>979</v>
      </c>
      <c r="CU48" s="2" t="s">
        <v>980</v>
      </c>
      <c r="CV48" s="2" t="b">
        <v>1</v>
      </c>
      <c r="CW48" s="2" t="b">
        <v>0</v>
      </c>
      <c r="CX48" s="2" t="b">
        <v>0</v>
      </c>
      <c r="CY48" s="2" t="s">
        <v>981</v>
      </c>
      <c r="CZ48" s="2" t="s">
        <v>982</v>
      </c>
      <c r="DA48" s="2" t="s">
        <v>983</v>
      </c>
      <c r="DB48" s="2" t="s">
        <v>984</v>
      </c>
      <c r="DC48" s="2" t="s">
        <v>959</v>
      </c>
      <c r="DD48" s="2" t="s">
        <v>985</v>
      </c>
      <c r="DE48" s="2">
        <v>0</v>
      </c>
      <c r="DF48" s="2">
        <v>0</v>
      </c>
      <c r="DG48" s="2">
        <v>495</v>
      </c>
      <c r="DH48" s="2" t="s">
        <v>986</v>
      </c>
      <c r="DI48" s="2">
        <v>0</v>
      </c>
      <c r="DJ48" s="2">
        <v>0</v>
      </c>
      <c r="DK48" s="2" t="s">
        <v>987</v>
      </c>
    </row>
    <row r="49" spans="1:115">
      <c r="A49" s="2" t="s">
        <v>90</v>
      </c>
      <c r="B49" s="2" t="s">
        <v>91</v>
      </c>
      <c r="C49" s="2" t="s">
        <v>251</v>
      </c>
      <c r="D49" s="2" t="s">
        <v>988</v>
      </c>
      <c r="E49" s="2" t="s">
        <v>989</v>
      </c>
      <c r="F49" s="2" t="s">
        <v>251</v>
      </c>
      <c r="G49" s="2" t="s">
        <v>251</v>
      </c>
      <c r="H49" s="2">
        <v>2008</v>
      </c>
      <c r="I49" s="2" t="s">
        <v>68</v>
      </c>
      <c r="J49" s="2" t="s">
        <v>69</v>
      </c>
      <c r="K49" s="2" t="s">
        <v>69</v>
      </c>
      <c r="L49" s="2" t="s">
        <v>69</v>
      </c>
      <c r="M49" s="2" t="s">
        <v>68</v>
      </c>
      <c r="N49" s="2" t="s">
        <v>69</v>
      </c>
      <c r="O49" s="2" t="s">
        <v>69</v>
      </c>
      <c r="P49" s="2" t="s">
        <v>69</v>
      </c>
      <c r="Q49" s="2" t="s">
        <v>68</v>
      </c>
      <c r="R49" s="2" t="s">
        <v>68</v>
      </c>
      <c r="S49" s="2" t="s">
        <v>68</v>
      </c>
      <c r="T49" s="2" t="s">
        <v>68</v>
      </c>
      <c r="U49" s="2" t="s">
        <v>68</v>
      </c>
      <c r="V49" s="2" t="s">
        <v>68</v>
      </c>
      <c r="W49" s="2" t="s">
        <v>69</v>
      </c>
      <c r="X49" s="2" t="s">
        <v>68</v>
      </c>
      <c r="Y49" s="2" t="s">
        <v>68</v>
      </c>
      <c r="Z49" s="2" t="s">
        <v>68</v>
      </c>
      <c r="AA49" s="2" t="s">
        <v>69</v>
      </c>
      <c r="AB49" s="2" t="s">
        <v>69</v>
      </c>
      <c r="AC49" s="2" t="s">
        <v>68</v>
      </c>
      <c r="AD49" s="2" t="s">
        <v>68</v>
      </c>
      <c r="AE49" s="2" t="s">
        <v>68</v>
      </c>
      <c r="AF49" s="2" t="s">
        <v>254</v>
      </c>
      <c r="AG49" s="2" t="s">
        <v>990</v>
      </c>
      <c r="AH49" s="2" t="s">
        <v>991</v>
      </c>
      <c r="AI49" s="2" t="s">
        <v>360</v>
      </c>
      <c r="AJ49" s="2" t="s">
        <v>68</v>
      </c>
      <c r="AK49" s="2" t="s">
        <v>69</v>
      </c>
      <c r="AL49" s="2" t="s">
        <v>69</v>
      </c>
      <c r="AM49" s="2" t="s">
        <v>68</v>
      </c>
      <c r="AN49" s="2" t="s">
        <v>69</v>
      </c>
      <c r="AO49" s="2" t="s">
        <v>68</v>
      </c>
      <c r="AP49" s="2" t="s">
        <v>68</v>
      </c>
      <c r="AQ49" s="2" t="s">
        <v>68</v>
      </c>
      <c r="AR49" s="2" t="s">
        <v>68</v>
      </c>
      <c r="AS49" s="2" t="s">
        <v>68</v>
      </c>
      <c r="AT49" s="2" t="s">
        <v>69</v>
      </c>
      <c r="AU49" s="2" t="s">
        <v>68</v>
      </c>
      <c r="AV49" s="2" t="s">
        <v>992</v>
      </c>
      <c r="AW49" s="2">
        <v>1</v>
      </c>
      <c r="AX49" s="2">
        <v>0.43</v>
      </c>
      <c r="AY49" s="2">
        <v>1</v>
      </c>
      <c r="AZ49" s="2">
        <v>0.66700000000000004</v>
      </c>
      <c r="BA49" s="2">
        <v>1</v>
      </c>
      <c r="BB49" s="2">
        <v>2</v>
      </c>
      <c r="BC49" s="2">
        <v>1</v>
      </c>
      <c r="BD49" s="2">
        <v>2</v>
      </c>
      <c r="BE49" s="2">
        <v>2</v>
      </c>
      <c r="BF49" s="2">
        <v>0</v>
      </c>
      <c r="BG49" s="2">
        <v>1</v>
      </c>
      <c r="BH49" s="2" t="s">
        <v>136</v>
      </c>
      <c r="BI49" s="2" t="s">
        <v>136</v>
      </c>
      <c r="BJ49" s="2">
        <v>0</v>
      </c>
      <c r="BK49" s="2" t="s">
        <v>136</v>
      </c>
      <c r="BL49" s="2" t="s">
        <v>937</v>
      </c>
      <c r="BM49" s="2" t="s">
        <v>938</v>
      </c>
      <c r="BN49" s="2" t="s">
        <v>939</v>
      </c>
      <c r="BO49" s="2" t="s">
        <v>940</v>
      </c>
      <c r="BP49" s="2" t="s">
        <v>941</v>
      </c>
      <c r="BQ49" s="2" t="s">
        <v>942</v>
      </c>
      <c r="BR49" s="2" t="s">
        <v>136</v>
      </c>
      <c r="BS49" s="2" t="s">
        <v>943</v>
      </c>
      <c r="BT49" s="2" t="s">
        <v>944</v>
      </c>
      <c r="BU49" s="2" t="s">
        <v>939</v>
      </c>
      <c r="BV49" s="2" t="s">
        <v>940</v>
      </c>
      <c r="BW49" s="2" t="s">
        <v>941</v>
      </c>
      <c r="BX49" s="2" t="s">
        <v>945</v>
      </c>
      <c r="BY49" s="2" t="s">
        <v>993</v>
      </c>
      <c r="BZ49" s="2" t="s">
        <v>994</v>
      </c>
      <c r="CA49" s="2" t="s">
        <v>995</v>
      </c>
      <c r="CB49" s="2" t="s">
        <v>996</v>
      </c>
      <c r="CC49" s="2" t="s">
        <v>997</v>
      </c>
      <c r="CD49" s="2" t="s">
        <v>998</v>
      </c>
      <c r="CE49" s="2" t="s">
        <v>999</v>
      </c>
      <c r="CF49" s="2" t="b">
        <v>0</v>
      </c>
      <c r="CG49" s="2" t="b">
        <v>1</v>
      </c>
      <c r="CH49" s="2" t="b">
        <v>0</v>
      </c>
      <c r="CI49" s="2" t="b">
        <v>0</v>
      </c>
      <c r="CJ49" s="2" t="b">
        <v>1</v>
      </c>
      <c r="CK49" s="2" t="s">
        <v>1000</v>
      </c>
      <c r="CL49" s="2" t="s">
        <v>389</v>
      </c>
      <c r="CM49" s="2" t="s">
        <v>151</v>
      </c>
      <c r="CN49" s="2">
        <v>0</v>
      </c>
      <c r="CO49" s="2">
        <v>0</v>
      </c>
      <c r="CP49" s="2">
        <v>0</v>
      </c>
      <c r="CQ49" s="2">
        <v>0</v>
      </c>
      <c r="CR49" s="2">
        <v>0</v>
      </c>
      <c r="CS49" s="2">
        <v>0</v>
      </c>
      <c r="CT49" s="2">
        <v>0</v>
      </c>
      <c r="CU49" s="2">
        <v>0</v>
      </c>
      <c r="CV49" s="2" t="b">
        <v>0</v>
      </c>
      <c r="CW49" s="2" t="b">
        <v>0</v>
      </c>
      <c r="CX49" s="2" t="b">
        <v>0</v>
      </c>
      <c r="CY49" s="2">
        <v>0</v>
      </c>
      <c r="CZ49" s="2">
        <v>0</v>
      </c>
      <c r="DA49" s="2">
        <v>0</v>
      </c>
      <c r="DB49" s="2" t="s">
        <v>1001</v>
      </c>
      <c r="DC49" s="2" t="s">
        <v>959</v>
      </c>
      <c r="DD49" s="2" t="s">
        <v>654</v>
      </c>
      <c r="DE49" s="2">
        <v>0</v>
      </c>
      <c r="DF49" s="2">
        <v>0</v>
      </c>
      <c r="DG49" s="2">
        <v>80</v>
      </c>
      <c r="DH49" s="2" t="s">
        <v>1002</v>
      </c>
      <c r="DI49" s="2">
        <v>2</v>
      </c>
      <c r="DJ49" s="2" t="s">
        <v>1003</v>
      </c>
      <c r="DK49" s="2" t="s">
        <v>1004</v>
      </c>
    </row>
    <row r="50" spans="1:115" s="237" customFormat="1">
      <c r="A50" s="236" t="s">
        <v>90</v>
      </c>
      <c r="B50" s="236" t="s">
        <v>91</v>
      </c>
      <c r="C50" s="236" t="s">
        <v>251</v>
      </c>
      <c r="D50" s="236" t="s">
        <v>1530</v>
      </c>
      <c r="E50" s="236" t="s">
        <v>1531</v>
      </c>
      <c r="F50" s="236" t="s">
        <v>251</v>
      </c>
      <c r="G50" s="236" t="s">
        <v>251</v>
      </c>
      <c r="H50" s="236" t="s">
        <v>358</v>
      </c>
      <c r="I50" s="236" t="s">
        <v>68</v>
      </c>
      <c r="J50" s="236" t="s">
        <v>69</v>
      </c>
      <c r="K50" s="236" t="s">
        <v>69</v>
      </c>
      <c r="L50" s="236" t="s">
        <v>69</v>
      </c>
      <c r="M50" s="236" t="s">
        <v>69</v>
      </c>
      <c r="N50" s="236" t="s">
        <v>69</v>
      </c>
      <c r="O50" s="236" t="s">
        <v>68</v>
      </c>
      <c r="P50" s="236" t="s">
        <v>69</v>
      </c>
      <c r="Q50" s="236" t="s">
        <v>69</v>
      </c>
      <c r="R50" s="236" t="s">
        <v>68</v>
      </c>
      <c r="S50" s="236" t="s">
        <v>68</v>
      </c>
      <c r="T50" s="236" t="s">
        <v>68</v>
      </c>
      <c r="U50" s="236" t="s">
        <v>68</v>
      </c>
      <c r="V50" s="236" t="s">
        <v>69</v>
      </c>
      <c r="W50" s="236" t="s">
        <v>68</v>
      </c>
      <c r="X50" s="236" t="s">
        <v>69</v>
      </c>
      <c r="Y50" s="236" t="s">
        <v>68</v>
      </c>
      <c r="Z50" s="236" t="s">
        <v>68</v>
      </c>
      <c r="AA50" s="236" t="s">
        <v>69</v>
      </c>
      <c r="AB50" s="236" t="s">
        <v>69</v>
      </c>
      <c r="AC50" s="236" t="s">
        <v>68</v>
      </c>
      <c r="AD50" s="236" t="s">
        <v>68</v>
      </c>
      <c r="AE50" s="236" t="s">
        <v>68</v>
      </c>
      <c r="AF50" s="236" t="s">
        <v>186</v>
      </c>
      <c r="AG50" s="236">
        <v>41534</v>
      </c>
      <c r="AH50" s="236" t="s">
        <v>1837</v>
      </c>
      <c r="AI50" s="236" t="s">
        <v>1532</v>
      </c>
      <c r="AJ50" s="236" t="s">
        <v>69</v>
      </c>
      <c r="AK50" s="236" t="s">
        <v>69</v>
      </c>
      <c r="AL50" s="236" t="s">
        <v>68</v>
      </c>
      <c r="AM50" s="236" t="s">
        <v>69</v>
      </c>
      <c r="AN50" s="236" t="s">
        <v>68</v>
      </c>
      <c r="AO50" s="236" t="s">
        <v>69</v>
      </c>
      <c r="AP50" s="236" t="s">
        <v>68</v>
      </c>
      <c r="AQ50" s="236" t="s">
        <v>68</v>
      </c>
      <c r="AR50" s="236" t="s">
        <v>68</v>
      </c>
      <c r="AS50" s="236" t="s">
        <v>68</v>
      </c>
      <c r="AT50" s="236" t="s">
        <v>68</v>
      </c>
      <c r="AU50" s="236" t="s">
        <v>68</v>
      </c>
      <c r="AV50" s="236" t="s">
        <v>1533</v>
      </c>
      <c r="AW50" s="236">
        <v>2</v>
      </c>
      <c r="AX50" s="236">
        <v>0</v>
      </c>
      <c r="AY50" s="236">
        <v>1</v>
      </c>
      <c r="AZ50" s="236">
        <v>0</v>
      </c>
      <c r="BA50" s="236">
        <v>1</v>
      </c>
      <c r="BB50" s="236">
        <v>1</v>
      </c>
      <c r="BC50" s="236">
        <v>1</v>
      </c>
      <c r="BD50" s="236">
        <v>2</v>
      </c>
      <c r="BE50" s="236">
        <v>0</v>
      </c>
      <c r="BF50" s="236">
        <v>0</v>
      </c>
      <c r="BG50" s="236">
        <v>1</v>
      </c>
      <c r="BH50" s="236" t="s">
        <v>1534</v>
      </c>
      <c r="BI50" s="236">
        <v>0</v>
      </c>
      <c r="BJ50" s="236" t="s">
        <v>1535</v>
      </c>
      <c r="BK50" s="236" t="s">
        <v>1534</v>
      </c>
      <c r="BL50" s="236" t="s">
        <v>1536</v>
      </c>
      <c r="BM50" s="236" t="s">
        <v>1537</v>
      </c>
      <c r="BN50" s="236" t="s">
        <v>1538</v>
      </c>
      <c r="BO50" s="236" t="s">
        <v>1539</v>
      </c>
      <c r="BP50" s="236" t="s">
        <v>1540</v>
      </c>
      <c r="BQ50" s="236" t="s">
        <v>1541</v>
      </c>
      <c r="BR50" s="236" t="s">
        <v>1534</v>
      </c>
      <c r="BS50" s="236" t="s">
        <v>1542</v>
      </c>
      <c r="BT50" s="236" t="s">
        <v>1543</v>
      </c>
      <c r="BU50" s="236" t="s">
        <v>1544</v>
      </c>
      <c r="BV50" s="236" t="s">
        <v>1545</v>
      </c>
      <c r="BW50" s="236" t="s">
        <v>1546</v>
      </c>
      <c r="BX50" s="236" t="s">
        <v>1547</v>
      </c>
      <c r="BY50" s="236" t="s">
        <v>1548</v>
      </c>
      <c r="BZ50" s="236" t="s">
        <v>1549</v>
      </c>
      <c r="CA50" s="236" t="s">
        <v>1824</v>
      </c>
      <c r="CB50" s="236" t="s">
        <v>1550</v>
      </c>
      <c r="CC50" s="236" t="s">
        <v>1551</v>
      </c>
      <c r="CD50" s="236" t="s">
        <v>1552</v>
      </c>
      <c r="CE50" s="236" t="s">
        <v>1533</v>
      </c>
      <c r="CF50" s="236" t="b">
        <v>0</v>
      </c>
      <c r="CG50" s="236" t="b">
        <v>1</v>
      </c>
      <c r="CH50" s="236" t="b">
        <v>0</v>
      </c>
      <c r="CI50" s="236" t="b">
        <v>1</v>
      </c>
      <c r="CJ50" s="236" t="b">
        <v>1</v>
      </c>
      <c r="CK50" s="236" t="s">
        <v>1553</v>
      </c>
      <c r="CL50" s="236" t="s">
        <v>389</v>
      </c>
      <c r="CM50" s="236" t="s">
        <v>212</v>
      </c>
      <c r="CN50" s="236" t="s">
        <v>234</v>
      </c>
      <c r="CO50" s="236" t="s">
        <v>120</v>
      </c>
      <c r="CP50" s="236" t="s">
        <v>120</v>
      </c>
      <c r="CQ50" s="236" t="s">
        <v>120</v>
      </c>
      <c r="CR50" s="236" t="s">
        <v>1554</v>
      </c>
      <c r="CS50" s="236">
        <v>0</v>
      </c>
      <c r="CT50" s="236" t="s">
        <v>1555</v>
      </c>
      <c r="CU50" s="236" t="s">
        <v>1556</v>
      </c>
      <c r="CV50" s="236" t="b">
        <v>0</v>
      </c>
      <c r="CW50" s="236" t="b">
        <v>0</v>
      </c>
      <c r="CX50" s="236" t="b">
        <v>0</v>
      </c>
      <c r="CY50" s="236">
        <v>0</v>
      </c>
      <c r="CZ50" s="236">
        <v>0</v>
      </c>
      <c r="DA50" s="236">
        <v>0</v>
      </c>
      <c r="DB50" s="236"/>
      <c r="DC50" s="236"/>
      <c r="DD50" s="236" t="s">
        <v>1557</v>
      </c>
      <c r="DE50" s="236">
        <v>31</v>
      </c>
      <c r="DF50" s="236" t="s">
        <v>1558</v>
      </c>
      <c r="DG50" s="236">
        <v>239</v>
      </c>
      <c r="DH50" s="236" t="s">
        <v>1559</v>
      </c>
      <c r="DI50" s="236">
        <v>3</v>
      </c>
      <c r="DJ50" s="236" t="s">
        <v>1560</v>
      </c>
      <c r="DK50" s="236" t="s">
        <v>1561</v>
      </c>
    </row>
    <row r="51" spans="1:115" s="237" customFormat="1">
      <c r="A51" s="236" t="s">
        <v>90</v>
      </c>
      <c r="B51" s="236" t="s">
        <v>91</v>
      </c>
      <c r="C51" s="236" t="s">
        <v>251</v>
      </c>
      <c r="D51" s="236" t="s">
        <v>1562</v>
      </c>
      <c r="E51" s="236" t="s">
        <v>1563</v>
      </c>
      <c r="F51" s="236" t="s">
        <v>251</v>
      </c>
      <c r="G51" s="236" t="s">
        <v>251</v>
      </c>
      <c r="H51" s="236" t="s">
        <v>358</v>
      </c>
      <c r="I51" s="236" t="s">
        <v>68</v>
      </c>
      <c r="J51" s="236" t="s">
        <v>68</v>
      </c>
      <c r="K51" s="236" t="s">
        <v>69</v>
      </c>
      <c r="L51" s="236" t="s">
        <v>69</v>
      </c>
      <c r="M51" s="236" t="s">
        <v>68</v>
      </c>
      <c r="N51" s="236" t="s">
        <v>68</v>
      </c>
      <c r="O51" s="236" t="s">
        <v>68</v>
      </c>
      <c r="P51" s="236" t="s">
        <v>68</v>
      </c>
      <c r="Q51" s="236" t="s">
        <v>68</v>
      </c>
      <c r="R51" s="236" t="s">
        <v>68</v>
      </c>
      <c r="S51" s="236" t="s">
        <v>68</v>
      </c>
      <c r="T51" s="236" t="s">
        <v>68</v>
      </c>
      <c r="U51" s="236" t="s">
        <v>68</v>
      </c>
      <c r="V51" s="236" t="s">
        <v>68</v>
      </c>
      <c r="W51" s="236" t="s">
        <v>69</v>
      </c>
      <c r="X51" s="236" t="s">
        <v>68</v>
      </c>
      <c r="Y51" s="236" t="s">
        <v>69</v>
      </c>
      <c r="Z51" s="236" t="s">
        <v>68</v>
      </c>
      <c r="AA51" s="236" t="s">
        <v>69</v>
      </c>
      <c r="AB51" s="236" t="s">
        <v>69</v>
      </c>
      <c r="AC51" s="236" t="s">
        <v>68</v>
      </c>
      <c r="AD51" s="236" t="s">
        <v>68</v>
      </c>
      <c r="AE51" s="236" t="s">
        <v>68</v>
      </c>
      <c r="AF51" s="236" t="s">
        <v>186</v>
      </c>
      <c r="AG51" s="236">
        <v>41200</v>
      </c>
      <c r="AH51" s="236" t="s">
        <v>1831</v>
      </c>
      <c r="AI51" s="236" t="s">
        <v>360</v>
      </c>
      <c r="AJ51" s="236" t="s">
        <v>68</v>
      </c>
      <c r="AK51" s="236" t="s">
        <v>68</v>
      </c>
      <c r="AL51" s="236" t="s">
        <v>69</v>
      </c>
      <c r="AM51" s="236" t="s">
        <v>69</v>
      </c>
      <c r="AN51" s="236" t="s">
        <v>69</v>
      </c>
      <c r="AO51" s="236" t="s">
        <v>68</v>
      </c>
      <c r="AP51" s="236" t="s">
        <v>68</v>
      </c>
      <c r="AQ51" s="236" t="s">
        <v>68</v>
      </c>
      <c r="AR51" s="236" t="s">
        <v>68</v>
      </c>
      <c r="AS51" s="236" t="s">
        <v>68</v>
      </c>
      <c r="AT51" s="236" t="s">
        <v>69</v>
      </c>
      <c r="AU51" s="236" t="s">
        <v>68</v>
      </c>
      <c r="AV51" s="236" t="s">
        <v>1564</v>
      </c>
      <c r="AW51" s="236">
        <v>1</v>
      </c>
      <c r="AX51" s="236">
        <v>0.31</v>
      </c>
      <c r="AY51" s="236">
        <v>1</v>
      </c>
      <c r="AZ51" s="236">
        <v>0.15</v>
      </c>
      <c r="BA51" s="236">
        <v>1</v>
      </c>
      <c r="BB51" s="236">
        <v>2</v>
      </c>
      <c r="BC51" s="236">
        <v>2</v>
      </c>
      <c r="BD51" s="236">
        <v>2</v>
      </c>
      <c r="BE51" s="236">
        <v>2</v>
      </c>
      <c r="BF51" s="236">
        <v>0</v>
      </c>
      <c r="BG51" s="236" t="s">
        <v>1825</v>
      </c>
      <c r="BH51" s="236" t="s">
        <v>1566</v>
      </c>
      <c r="BI51" s="236" t="s">
        <v>1566</v>
      </c>
      <c r="BJ51" s="236" t="s">
        <v>1567</v>
      </c>
      <c r="BK51" s="236" t="s">
        <v>1566</v>
      </c>
      <c r="BL51" s="236" t="s">
        <v>1568</v>
      </c>
      <c r="BM51" s="236" t="s">
        <v>1569</v>
      </c>
      <c r="BN51" s="236" t="s">
        <v>1570</v>
      </c>
      <c r="BO51" s="236" t="s">
        <v>1571</v>
      </c>
      <c r="BP51" s="236" t="s">
        <v>1572</v>
      </c>
      <c r="BQ51" s="236" t="s">
        <v>1573</v>
      </c>
      <c r="BR51" s="236" t="s">
        <v>1566</v>
      </c>
      <c r="BS51" s="236">
        <v>0</v>
      </c>
      <c r="BT51" s="236">
        <v>0</v>
      </c>
      <c r="BU51" s="236" t="s">
        <v>1570</v>
      </c>
      <c r="BV51" s="236" t="s">
        <v>1571</v>
      </c>
      <c r="BW51" s="236" t="s">
        <v>1574</v>
      </c>
      <c r="BX51" s="236" t="s">
        <v>1575</v>
      </c>
      <c r="BY51" s="236" t="s">
        <v>1576</v>
      </c>
      <c r="BZ51" s="236" t="s">
        <v>1577</v>
      </c>
      <c r="CA51" s="236" t="s">
        <v>1826</v>
      </c>
      <c r="CB51" s="236" t="s">
        <v>1578</v>
      </c>
      <c r="CC51" s="236" t="s">
        <v>1579</v>
      </c>
      <c r="CD51" s="236" t="s">
        <v>1580</v>
      </c>
      <c r="CE51" s="236" t="s">
        <v>1581</v>
      </c>
      <c r="CF51" s="236" t="b">
        <v>0</v>
      </c>
      <c r="CG51" s="236" t="b">
        <v>1</v>
      </c>
      <c r="CH51" s="236" t="b">
        <v>0</v>
      </c>
      <c r="CI51" s="236" t="b">
        <v>0</v>
      </c>
      <c r="CJ51" s="236" t="b">
        <v>1</v>
      </c>
      <c r="CK51" s="236" t="s">
        <v>1582</v>
      </c>
      <c r="CL51" s="236" t="s">
        <v>389</v>
      </c>
      <c r="CM51" s="236" t="s">
        <v>151</v>
      </c>
      <c r="CN51" s="236" t="s">
        <v>234</v>
      </c>
      <c r="CO51" s="236" t="s">
        <v>234</v>
      </c>
      <c r="CP51" s="236" t="s">
        <v>234</v>
      </c>
      <c r="CQ51" s="236" t="s">
        <v>234</v>
      </c>
      <c r="CR51" s="236">
        <v>5074118</v>
      </c>
      <c r="CS51" s="236" t="s">
        <v>1583</v>
      </c>
      <c r="CT51" s="236" t="s">
        <v>1569</v>
      </c>
      <c r="CU51" s="236" t="s">
        <v>1584</v>
      </c>
      <c r="CV51" s="236" t="b">
        <v>1</v>
      </c>
      <c r="CW51" s="236" t="b">
        <v>0</v>
      </c>
      <c r="CX51" s="236" t="b">
        <v>0</v>
      </c>
      <c r="CY51" s="236" t="s">
        <v>1585</v>
      </c>
      <c r="CZ51" s="236" t="s">
        <v>1586</v>
      </c>
      <c r="DA51" s="236" t="s">
        <v>1587</v>
      </c>
      <c r="DB51" s="236" t="s">
        <v>1588</v>
      </c>
      <c r="DC51" s="236" t="s">
        <v>1589</v>
      </c>
      <c r="DD51" s="236" t="s">
        <v>1590</v>
      </c>
      <c r="DE51" s="236">
        <v>17</v>
      </c>
      <c r="DF51" s="236" t="s">
        <v>1591</v>
      </c>
      <c r="DG51" s="236">
        <v>172</v>
      </c>
      <c r="DH51" s="236" t="s">
        <v>1592</v>
      </c>
      <c r="DI51" s="236">
        <v>251</v>
      </c>
      <c r="DJ51" s="236" t="s">
        <v>1593</v>
      </c>
      <c r="DK51" s="236" t="s">
        <v>1594</v>
      </c>
    </row>
    <row r="52" spans="1:115" s="237" customFormat="1">
      <c r="A52" s="236" t="s">
        <v>90</v>
      </c>
      <c r="B52" s="236" t="s">
        <v>91</v>
      </c>
      <c r="C52" s="236" t="s">
        <v>251</v>
      </c>
      <c r="D52" s="236" t="s">
        <v>1595</v>
      </c>
      <c r="E52" s="236" t="s">
        <v>1596</v>
      </c>
      <c r="F52" s="236" t="s">
        <v>251</v>
      </c>
      <c r="G52" s="236" t="s">
        <v>251</v>
      </c>
      <c r="H52" s="236">
        <v>41588</v>
      </c>
      <c r="I52" s="236" t="s">
        <v>68</v>
      </c>
      <c r="J52" s="236" t="s">
        <v>69</v>
      </c>
      <c r="K52" s="236" t="s">
        <v>68</v>
      </c>
      <c r="L52" s="236" t="s">
        <v>68</v>
      </c>
      <c r="M52" s="236" t="s">
        <v>68</v>
      </c>
      <c r="N52" s="236" t="s">
        <v>69</v>
      </c>
      <c r="O52" s="236" t="s">
        <v>68</v>
      </c>
      <c r="P52" s="236" t="s">
        <v>68</v>
      </c>
      <c r="Q52" s="236" t="s">
        <v>69</v>
      </c>
      <c r="R52" s="236" t="s">
        <v>68</v>
      </c>
      <c r="S52" s="236" t="s">
        <v>68</v>
      </c>
      <c r="T52" s="236" t="s">
        <v>68</v>
      </c>
      <c r="U52" s="236" t="s">
        <v>68</v>
      </c>
      <c r="V52" s="236" t="s">
        <v>68</v>
      </c>
      <c r="W52" s="236" t="s">
        <v>68</v>
      </c>
      <c r="X52" s="236" t="s">
        <v>69</v>
      </c>
      <c r="Y52" s="236" t="s">
        <v>69</v>
      </c>
      <c r="Z52" s="236" t="s">
        <v>68</v>
      </c>
      <c r="AA52" s="236" t="s">
        <v>69</v>
      </c>
      <c r="AB52" s="236" t="s">
        <v>68</v>
      </c>
      <c r="AC52" s="236" t="s">
        <v>69</v>
      </c>
      <c r="AD52" s="236" t="s">
        <v>68</v>
      </c>
      <c r="AE52" s="236" t="s">
        <v>68</v>
      </c>
      <c r="AF52" s="236" t="s">
        <v>254</v>
      </c>
      <c r="AG52" s="236">
        <v>42453</v>
      </c>
      <c r="AH52" s="236" t="s">
        <v>1832</v>
      </c>
      <c r="AI52" s="236" t="s">
        <v>95</v>
      </c>
      <c r="AJ52" s="236" t="s">
        <v>69</v>
      </c>
      <c r="AK52" s="236" t="s">
        <v>69</v>
      </c>
      <c r="AL52" s="236" t="s">
        <v>69</v>
      </c>
      <c r="AM52" s="236" t="s">
        <v>68</v>
      </c>
      <c r="AN52" s="236" t="s">
        <v>69</v>
      </c>
      <c r="AO52" s="236" t="s">
        <v>68</v>
      </c>
      <c r="AP52" s="236" t="s">
        <v>69</v>
      </c>
      <c r="AQ52" s="236" t="s">
        <v>68</v>
      </c>
      <c r="AR52" s="236" t="s">
        <v>69</v>
      </c>
      <c r="AS52" s="236" t="s">
        <v>68</v>
      </c>
      <c r="AT52" s="236" t="s">
        <v>68</v>
      </c>
      <c r="AU52" s="236" t="s">
        <v>68</v>
      </c>
      <c r="AV52" s="236" t="s">
        <v>1597</v>
      </c>
      <c r="AW52" s="236">
        <v>1</v>
      </c>
      <c r="AX52" s="236">
        <v>60</v>
      </c>
      <c r="AY52" s="236">
        <v>1</v>
      </c>
      <c r="AZ52" s="236">
        <v>7</v>
      </c>
      <c r="BA52" s="236">
        <v>2</v>
      </c>
      <c r="BB52" s="236">
        <v>2</v>
      </c>
      <c r="BC52" s="236">
        <v>1</v>
      </c>
      <c r="BD52" s="236">
        <v>1</v>
      </c>
      <c r="BE52" s="236">
        <v>1</v>
      </c>
      <c r="BF52" s="236">
        <v>0</v>
      </c>
      <c r="BG52" s="236">
        <v>2</v>
      </c>
      <c r="BH52" s="236" t="s">
        <v>1598</v>
      </c>
      <c r="BI52" s="236" t="s">
        <v>1598</v>
      </c>
      <c r="BJ52" s="236" t="s">
        <v>120</v>
      </c>
      <c r="BK52" s="236" t="s">
        <v>1598</v>
      </c>
      <c r="BL52" s="236" t="s">
        <v>1599</v>
      </c>
      <c r="BM52" s="236" t="s">
        <v>1600</v>
      </c>
      <c r="BN52" s="236" t="s">
        <v>1601</v>
      </c>
      <c r="BO52" s="236" t="s">
        <v>1602</v>
      </c>
      <c r="BP52" s="236" t="s">
        <v>1603</v>
      </c>
      <c r="BQ52" s="236" t="s">
        <v>1604</v>
      </c>
      <c r="BR52" s="236" t="s">
        <v>1605</v>
      </c>
      <c r="BS52" s="236" t="s">
        <v>1599</v>
      </c>
      <c r="BT52" s="236" t="s">
        <v>1606</v>
      </c>
      <c r="BU52" s="236" t="s">
        <v>1607</v>
      </c>
      <c r="BV52" s="236" t="s">
        <v>1608</v>
      </c>
      <c r="BW52" s="236" t="s">
        <v>1609</v>
      </c>
      <c r="BX52" s="236" t="s">
        <v>1610</v>
      </c>
      <c r="BY52" s="236" t="s">
        <v>1611</v>
      </c>
      <c r="BZ52" s="236" t="s">
        <v>1612</v>
      </c>
      <c r="CA52" s="236" t="s">
        <v>1827</v>
      </c>
      <c r="CB52" s="236" t="s">
        <v>1613</v>
      </c>
      <c r="CC52" s="236" t="s">
        <v>1614</v>
      </c>
      <c r="CD52" s="236" t="s">
        <v>1615</v>
      </c>
      <c r="CE52" s="236" t="s">
        <v>1616</v>
      </c>
      <c r="CF52" s="236" t="b">
        <v>0</v>
      </c>
      <c r="CG52" s="236" t="b">
        <v>1</v>
      </c>
      <c r="CH52" s="236" t="b">
        <v>0</v>
      </c>
      <c r="CI52" s="236" t="b">
        <v>0</v>
      </c>
      <c r="CJ52" s="236" t="b">
        <v>1</v>
      </c>
      <c r="CK52" s="236" t="s">
        <v>1617</v>
      </c>
      <c r="CL52" s="236" t="s">
        <v>389</v>
      </c>
      <c r="CM52" s="236" t="s">
        <v>151</v>
      </c>
      <c r="CN52" s="236">
        <v>0</v>
      </c>
      <c r="CO52" s="236">
        <v>0</v>
      </c>
      <c r="CP52" s="236">
        <v>0</v>
      </c>
      <c r="CQ52" s="236">
        <v>0</v>
      </c>
      <c r="CR52" s="236">
        <v>0</v>
      </c>
      <c r="CS52" s="236" t="s">
        <v>1618</v>
      </c>
      <c r="CT52" s="236" t="s">
        <v>1619</v>
      </c>
      <c r="CU52" s="236" t="s">
        <v>1620</v>
      </c>
      <c r="CV52" s="236" t="b">
        <v>0</v>
      </c>
      <c r="CW52" s="236" t="b">
        <v>0</v>
      </c>
      <c r="CX52" s="236" t="b">
        <v>0</v>
      </c>
      <c r="CY52" s="236">
        <v>0</v>
      </c>
      <c r="CZ52" s="236">
        <v>0</v>
      </c>
      <c r="DA52" s="236">
        <v>0</v>
      </c>
      <c r="DB52" s="236" t="s">
        <v>1621</v>
      </c>
      <c r="DC52" s="236" t="s">
        <v>1621</v>
      </c>
      <c r="DD52" s="236" t="s">
        <v>1622</v>
      </c>
      <c r="DE52" s="236">
        <v>0</v>
      </c>
      <c r="DF52" s="236">
        <v>0</v>
      </c>
      <c r="DG52" s="236">
        <v>0</v>
      </c>
      <c r="DH52" s="236">
        <v>0</v>
      </c>
      <c r="DI52" s="236">
        <v>2</v>
      </c>
      <c r="DJ52" s="236" t="s">
        <v>1623</v>
      </c>
      <c r="DK52" s="236" t="s">
        <v>1624</v>
      </c>
    </row>
    <row r="53" spans="1:115" s="237" customFormat="1">
      <c r="A53" s="236" t="s">
        <v>90</v>
      </c>
      <c r="B53" s="236" t="s">
        <v>91</v>
      </c>
      <c r="C53" s="236" t="s">
        <v>251</v>
      </c>
      <c r="D53" s="236" t="s">
        <v>1625</v>
      </c>
      <c r="E53" s="236" t="s">
        <v>1626</v>
      </c>
      <c r="F53" s="236" t="s">
        <v>251</v>
      </c>
      <c r="G53" s="236" t="s">
        <v>251</v>
      </c>
      <c r="H53" s="236" t="s">
        <v>1627</v>
      </c>
      <c r="I53" s="236" t="s">
        <v>68</v>
      </c>
      <c r="J53" s="236" t="s">
        <v>69</v>
      </c>
      <c r="K53" s="236" t="s">
        <v>69</v>
      </c>
      <c r="L53" s="236" t="s">
        <v>69</v>
      </c>
      <c r="M53" s="236" t="s">
        <v>68</v>
      </c>
      <c r="N53" s="236" t="s">
        <v>69</v>
      </c>
      <c r="O53" s="236" t="s">
        <v>69</v>
      </c>
      <c r="P53" s="236" t="s">
        <v>68</v>
      </c>
      <c r="Q53" s="236" t="s">
        <v>68</v>
      </c>
      <c r="R53" s="236" t="s">
        <v>69</v>
      </c>
      <c r="S53" s="236" t="s">
        <v>69</v>
      </c>
      <c r="T53" s="236" t="s">
        <v>68</v>
      </c>
      <c r="U53" s="236" t="s">
        <v>68</v>
      </c>
      <c r="V53" s="236" t="s">
        <v>68</v>
      </c>
      <c r="W53" s="236" t="s">
        <v>68</v>
      </c>
      <c r="X53" s="236" t="s">
        <v>69</v>
      </c>
      <c r="Y53" s="236" t="s">
        <v>69</v>
      </c>
      <c r="Z53" s="236" t="s">
        <v>68</v>
      </c>
      <c r="AA53" s="236" t="s">
        <v>69</v>
      </c>
      <c r="AB53" s="236" t="s">
        <v>69</v>
      </c>
      <c r="AC53" s="236" t="s">
        <v>69</v>
      </c>
      <c r="AD53" s="236" t="s">
        <v>68</v>
      </c>
      <c r="AE53" s="236" t="s">
        <v>68</v>
      </c>
      <c r="AF53" s="236" t="s">
        <v>158</v>
      </c>
      <c r="AG53" s="236">
        <v>40036</v>
      </c>
      <c r="AH53" s="236" t="s">
        <v>1833</v>
      </c>
      <c r="AI53" s="236" t="s">
        <v>322</v>
      </c>
      <c r="AJ53" s="236" t="s">
        <v>69</v>
      </c>
      <c r="AK53" s="236" t="s">
        <v>69</v>
      </c>
      <c r="AL53" s="236" t="s">
        <v>69</v>
      </c>
      <c r="AM53" s="236" t="s">
        <v>68</v>
      </c>
      <c r="AN53" s="236" t="s">
        <v>69</v>
      </c>
      <c r="AO53" s="236" t="s">
        <v>69</v>
      </c>
      <c r="AP53" s="236" t="s">
        <v>69</v>
      </c>
      <c r="AQ53" s="236" t="s">
        <v>68</v>
      </c>
      <c r="AR53" s="236" t="s">
        <v>68</v>
      </c>
      <c r="AS53" s="236" t="s">
        <v>68</v>
      </c>
      <c r="AT53" s="236" t="s">
        <v>69</v>
      </c>
      <c r="AU53" s="236" t="s">
        <v>68</v>
      </c>
      <c r="AV53" s="236" t="s">
        <v>1628</v>
      </c>
      <c r="AW53" s="236">
        <v>1</v>
      </c>
      <c r="AX53" s="236">
        <v>92</v>
      </c>
      <c r="AY53" s="236">
        <v>1</v>
      </c>
      <c r="AZ53" s="236">
        <v>100</v>
      </c>
      <c r="BA53" s="236">
        <v>1</v>
      </c>
      <c r="BB53" s="236">
        <v>1</v>
      </c>
      <c r="BC53" s="236">
        <v>1</v>
      </c>
      <c r="BD53" s="236">
        <v>1</v>
      </c>
      <c r="BE53" s="236">
        <v>1</v>
      </c>
      <c r="BF53" s="236">
        <v>1</v>
      </c>
      <c r="BG53" s="236" t="s">
        <v>397</v>
      </c>
      <c r="BH53" s="236" t="s">
        <v>1629</v>
      </c>
      <c r="BI53" s="236" t="s">
        <v>1629</v>
      </c>
      <c r="BJ53" s="236" t="s">
        <v>1630</v>
      </c>
      <c r="BK53" s="236" t="s">
        <v>1629</v>
      </c>
      <c r="BL53" s="236" t="s">
        <v>137</v>
      </c>
      <c r="BM53" s="236" t="s">
        <v>1631</v>
      </c>
      <c r="BN53" s="236" t="s">
        <v>1632</v>
      </c>
      <c r="BO53" s="236" t="s">
        <v>1633</v>
      </c>
      <c r="BP53" s="236" t="s">
        <v>1634</v>
      </c>
      <c r="BQ53" s="236" t="s">
        <v>1635</v>
      </c>
      <c r="BR53" s="236" t="s">
        <v>1636</v>
      </c>
      <c r="BS53" s="236" t="s">
        <v>1637</v>
      </c>
      <c r="BT53" s="236" t="s">
        <v>1638</v>
      </c>
      <c r="BU53" s="236" t="s">
        <v>1639</v>
      </c>
      <c r="BV53" s="236" t="s">
        <v>1640</v>
      </c>
      <c r="BW53" s="236" t="s">
        <v>1641</v>
      </c>
      <c r="BX53" s="236" t="s">
        <v>1642</v>
      </c>
      <c r="BY53" s="236" t="s">
        <v>1643</v>
      </c>
      <c r="BZ53" s="236" t="s">
        <v>1644</v>
      </c>
      <c r="CA53" s="236" t="s">
        <v>1828</v>
      </c>
      <c r="CB53" s="236" t="s">
        <v>1645</v>
      </c>
      <c r="CC53" s="236" t="s">
        <v>1646</v>
      </c>
      <c r="CD53" s="236" t="s">
        <v>1647</v>
      </c>
      <c r="CE53" s="236" t="s">
        <v>1648</v>
      </c>
      <c r="CF53" s="236" t="b">
        <v>0</v>
      </c>
      <c r="CG53" s="236" t="b">
        <v>1</v>
      </c>
      <c r="CH53" s="236" t="b">
        <v>0</v>
      </c>
      <c r="CI53" s="236" t="b">
        <v>0</v>
      </c>
      <c r="CJ53" s="236" t="b">
        <v>1</v>
      </c>
      <c r="CK53" s="236" t="s">
        <v>1649</v>
      </c>
      <c r="CL53" s="236" t="s">
        <v>389</v>
      </c>
      <c r="CM53" s="236" t="s">
        <v>151</v>
      </c>
      <c r="CN53" s="236" t="s">
        <v>1650</v>
      </c>
      <c r="CO53" s="236">
        <v>0</v>
      </c>
      <c r="CP53" s="236">
        <v>0</v>
      </c>
      <c r="CQ53" s="236">
        <v>0</v>
      </c>
      <c r="CR53" s="236">
        <v>0</v>
      </c>
      <c r="CS53" s="236">
        <v>0</v>
      </c>
      <c r="CT53" s="236">
        <v>0</v>
      </c>
      <c r="CU53" s="236">
        <v>0</v>
      </c>
      <c r="CV53" s="236" t="b">
        <v>0</v>
      </c>
      <c r="CW53" s="236" t="b">
        <v>0</v>
      </c>
      <c r="CX53" s="236" t="b">
        <v>0</v>
      </c>
      <c r="CY53" s="236">
        <v>0</v>
      </c>
      <c r="CZ53" s="236">
        <v>0</v>
      </c>
      <c r="DA53" s="236">
        <v>0</v>
      </c>
      <c r="DB53" s="236" t="s">
        <v>1651</v>
      </c>
      <c r="DC53" s="236" t="s">
        <v>1652</v>
      </c>
      <c r="DD53" s="236" t="s">
        <v>1653</v>
      </c>
      <c r="DE53" s="236">
        <v>0</v>
      </c>
      <c r="DF53" s="236">
        <v>0</v>
      </c>
      <c r="DG53" s="236">
        <v>96</v>
      </c>
      <c r="DH53" s="236" t="s">
        <v>1654</v>
      </c>
      <c r="DI53" s="236">
        <v>9</v>
      </c>
      <c r="DJ53" s="236" t="s">
        <v>1655</v>
      </c>
      <c r="DK53" s="236" t="s">
        <v>1656</v>
      </c>
    </row>
    <row r="54" spans="1:115" s="237" customFormat="1">
      <c r="A54" s="236" t="s">
        <v>90</v>
      </c>
      <c r="B54" s="236" t="s">
        <v>91</v>
      </c>
      <c r="C54" s="236" t="s">
        <v>251</v>
      </c>
      <c r="D54" s="236" t="s">
        <v>1657</v>
      </c>
      <c r="E54" s="236" t="s">
        <v>1658</v>
      </c>
      <c r="F54" s="236" t="s">
        <v>251</v>
      </c>
      <c r="G54" s="236" t="s">
        <v>251</v>
      </c>
      <c r="H54" s="236" t="s">
        <v>1659</v>
      </c>
      <c r="I54" s="236" t="s">
        <v>68</v>
      </c>
      <c r="J54" s="236" t="s">
        <v>69</v>
      </c>
      <c r="K54" s="236" t="s">
        <v>69</v>
      </c>
      <c r="L54" s="236" t="s">
        <v>69</v>
      </c>
      <c r="M54" s="236" t="s">
        <v>68</v>
      </c>
      <c r="N54" s="236" t="s">
        <v>69</v>
      </c>
      <c r="O54" s="236" t="s">
        <v>69</v>
      </c>
      <c r="P54" s="236" t="s">
        <v>68</v>
      </c>
      <c r="Q54" s="236" t="s">
        <v>68</v>
      </c>
      <c r="R54" s="236" t="s">
        <v>69</v>
      </c>
      <c r="S54" s="236" t="s">
        <v>69</v>
      </c>
      <c r="T54" s="236" t="s">
        <v>68</v>
      </c>
      <c r="U54" s="236" t="s">
        <v>68</v>
      </c>
      <c r="V54" s="236" t="s">
        <v>68</v>
      </c>
      <c r="W54" s="236" t="s">
        <v>68</v>
      </c>
      <c r="X54" s="236" t="s">
        <v>69</v>
      </c>
      <c r="Y54" s="236" t="s">
        <v>69</v>
      </c>
      <c r="Z54" s="236" t="s">
        <v>68</v>
      </c>
      <c r="AA54" s="236" t="s">
        <v>69</v>
      </c>
      <c r="AB54" s="236" t="s">
        <v>69</v>
      </c>
      <c r="AC54" s="236" t="s">
        <v>69</v>
      </c>
      <c r="AD54" s="236" t="s">
        <v>68</v>
      </c>
      <c r="AE54" s="236" t="s">
        <v>68</v>
      </c>
      <c r="AF54" s="236" t="s">
        <v>94</v>
      </c>
      <c r="AG54" s="236">
        <v>37553</v>
      </c>
      <c r="AH54" s="236" t="s">
        <v>1834</v>
      </c>
      <c r="AI54" s="236" t="s">
        <v>322</v>
      </c>
      <c r="AJ54" s="236" t="s">
        <v>69</v>
      </c>
      <c r="AK54" s="236" t="s">
        <v>69</v>
      </c>
      <c r="AL54" s="236" t="s">
        <v>69</v>
      </c>
      <c r="AM54" s="236" t="s">
        <v>68</v>
      </c>
      <c r="AN54" s="236" t="s">
        <v>69</v>
      </c>
      <c r="AO54" s="236" t="s">
        <v>69</v>
      </c>
      <c r="AP54" s="236" t="s">
        <v>69</v>
      </c>
      <c r="AQ54" s="236" t="s">
        <v>68</v>
      </c>
      <c r="AR54" s="236" t="s">
        <v>68</v>
      </c>
      <c r="AS54" s="236" t="s">
        <v>68</v>
      </c>
      <c r="AT54" s="236" t="s">
        <v>69</v>
      </c>
      <c r="AU54" s="236" t="s">
        <v>68</v>
      </c>
      <c r="AV54" s="236" t="s">
        <v>1660</v>
      </c>
      <c r="AW54" s="236">
        <v>1</v>
      </c>
      <c r="AX54" s="236">
        <v>83</v>
      </c>
      <c r="AY54" s="236">
        <v>1</v>
      </c>
      <c r="AZ54" s="236">
        <v>92</v>
      </c>
      <c r="BA54" s="236">
        <v>1</v>
      </c>
      <c r="BB54" s="236">
        <v>2</v>
      </c>
      <c r="BC54" s="236">
        <v>1</v>
      </c>
      <c r="BD54" s="236">
        <v>2</v>
      </c>
      <c r="BE54" s="236">
        <v>1</v>
      </c>
      <c r="BF54" s="236">
        <v>0</v>
      </c>
      <c r="BG54" s="236">
        <v>1</v>
      </c>
      <c r="BH54" s="236" t="s">
        <v>1629</v>
      </c>
      <c r="BI54" s="236" t="s">
        <v>1629</v>
      </c>
      <c r="BJ54" s="236" t="s">
        <v>1630</v>
      </c>
      <c r="BK54" s="236" t="s">
        <v>1629</v>
      </c>
      <c r="BL54" s="236" t="s">
        <v>137</v>
      </c>
      <c r="BM54" s="236" t="s">
        <v>1631</v>
      </c>
      <c r="BN54" s="236" t="s">
        <v>1632</v>
      </c>
      <c r="BO54" s="236" t="s">
        <v>1633</v>
      </c>
      <c r="BP54" s="236" t="s">
        <v>1634</v>
      </c>
      <c r="BQ54" s="236" t="s">
        <v>1635</v>
      </c>
      <c r="BR54" s="236" t="s">
        <v>1636</v>
      </c>
      <c r="BS54" s="236" t="s">
        <v>1637</v>
      </c>
      <c r="BT54" s="236" t="s">
        <v>1638</v>
      </c>
      <c r="BU54" s="236" t="s">
        <v>1639</v>
      </c>
      <c r="BV54" s="236" t="s">
        <v>1640</v>
      </c>
      <c r="BW54" s="236" t="s">
        <v>1641</v>
      </c>
      <c r="BX54" s="236" t="s">
        <v>1642</v>
      </c>
      <c r="BY54" s="236" t="s">
        <v>1661</v>
      </c>
      <c r="BZ54" s="236" t="s">
        <v>1644</v>
      </c>
      <c r="CA54" s="236" t="s">
        <v>1828</v>
      </c>
      <c r="CB54" s="236" t="s">
        <v>1662</v>
      </c>
      <c r="CC54" s="236" t="s">
        <v>1663</v>
      </c>
      <c r="CD54" s="236" t="s">
        <v>1647</v>
      </c>
      <c r="CE54" s="236" t="s">
        <v>1648</v>
      </c>
      <c r="CF54" s="236" t="b">
        <v>0</v>
      </c>
      <c r="CG54" s="236" t="b">
        <v>1</v>
      </c>
      <c r="CH54" s="236" t="b">
        <v>0</v>
      </c>
      <c r="CI54" s="236" t="b">
        <v>0</v>
      </c>
      <c r="CJ54" s="236" t="b">
        <v>1</v>
      </c>
      <c r="CK54" s="236" t="s">
        <v>1649</v>
      </c>
      <c r="CL54" s="236" t="s">
        <v>389</v>
      </c>
      <c r="CM54" s="236" t="s">
        <v>151</v>
      </c>
      <c r="CN54" s="236" t="s">
        <v>1650</v>
      </c>
      <c r="CO54" s="236">
        <v>0</v>
      </c>
      <c r="CP54" s="236">
        <v>0</v>
      </c>
      <c r="CQ54" s="236">
        <v>0</v>
      </c>
      <c r="CR54" s="236">
        <v>0</v>
      </c>
      <c r="CS54" s="236">
        <v>0</v>
      </c>
      <c r="CT54" s="236">
        <v>0</v>
      </c>
      <c r="CU54" s="236">
        <v>0</v>
      </c>
      <c r="CV54" s="236" t="b">
        <v>0</v>
      </c>
      <c r="CW54" s="236" t="b">
        <v>0</v>
      </c>
      <c r="CX54" s="236" t="b">
        <v>0</v>
      </c>
      <c r="CY54" s="236">
        <v>0</v>
      </c>
      <c r="CZ54" s="236">
        <v>0</v>
      </c>
      <c r="DA54" s="236">
        <v>0</v>
      </c>
      <c r="DB54" s="236" t="s">
        <v>1651</v>
      </c>
      <c r="DC54" s="236" t="s">
        <v>1664</v>
      </c>
      <c r="DD54" s="236">
        <v>0</v>
      </c>
      <c r="DE54" s="236">
        <v>1</v>
      </c>
      <c r="DF54" s="236">
        <v>0</v>
      </c>
      <c r="DG54" s="236">
        <v>425</v>
      </c>
      <c r="DH54" s="236" t="s">
        <v>1665</v>
      </c>
      <c r="DI54" s="236">
        <v>121</v>
      </c>
      <c r="DJ54" s="236" t="s">
        <v>1666</v>
      </c>
      <c r="DK54" s="236" t="s">
        <v>1656</v>
      </c>
    </row>
    <row r="55" spans="1:115" s="237" customFormat="1">
      <c r="A55" s="236" t="s">
        <v>90</v>
      </c>
      <c r="B55" s="236" t="s">
        <v>1529</v>
      </c>
      <c r="C55" s="236" t="s">
        <v>251</v>
      </c>
      <c r="D55" s="236" t="s">
        <v>1806</v>
      </c>
      <c r="E55" s="236" t="s">
        <v>1807</v>
      </c>
      <c r="F55" s="236" t="s">
        <v>251</v>
      </c>
      <c r="G55" s="236" t="s">
        <v>251</v>
      </c>
      <c r="H55" s="236" t="s">
        <v>1808</v>
      </c>
      <c r="I55" s="236" t="s">
        <v>69</v>
      </c>
      <c r="J55" s="236" t="s">
        <v>69</v>
      </c>
      <c r="K55" s="236"/>
      <c r="L55" s="236" t="s">
        <v>69</v>
      </c>
      <c r="M55" s="236" t="s">
        <v>69</v>
      </c>
      <c r="N55" s="236"/>
      <c r="O55" s="236"/>
      <c r="P55" s="236"/>
      <c r="Q55" s="236"/>
      <c r="R55" s="236"/>
      <c r="S55" s="236"/>
      <c r="T55" s="236"/>
      <c r="U55" s="236"/>
      <c r="V55" s="236"/>
      <c r="W55" s="236" t="s">
        <v>69</v>
      </c>
      <c r="X55" s="236" t="s">
        <v>69</v>
      </c>
      <c r="Y55" s="236"/>
      <c r="Z55" s="236" t="s">
        <v>69</v>
      </c>
      <c r="AA55" s="236" t="s">
        <v>69</v>
      </c>
      <c r="AB55" s="236" t="s">
        <v>69</v>
      </c>
      <c r="AC55" s="236"/>
      <c r="AD55" s="236"/>
      <c r="AE55" s="236"/>
      <c r="AF55" s="236"/>
      <c r="AG55" s="236"/>
      <c r="AH55" s="236"/>
      <c r="AI55" s="236"/>
      <c r="AJ55" s="236"/>
      <c r="AK55" s="236" t="s">
        <v>69</v>
      </c>
      <c r="AL55" s="236" t="s">
        <v>69</v>
      </c>
      <c r="AM55" s="236" t="s">
        <v>69</v>
      </c>
      <c r="AN55" s="236" t="s">
        <v>69</v>
      </c>
      <c r="AO55" s="236" t="s">
        <v>69</v>
      </c>
      <c r="AP55" s="236"/>
      <c r="AQ55" s="236"/>
      <c r="AR55" s="236"/>
      <c r="AS55" s="236"/>
      <c r="AT55" s="236" t="s">
        <v>69</v>
      </c>
      <c r="AU55" s="236"/>
      <c r="AV55" s="236" t="s">
        <v>1809</v>
      </c>
      <c r="AW55" s="236">
        <v>1</v>
      </c>
      <c r="AX55" s="236"/>
      <c r="AY55" s="236">
        <v>1</v>
      </c>
      <c r="AZ55" s="236"/>
      <c r="BA55" s="236">
        <v>1</v>
      </c>
      <c r="BB55" s="236">
        <v>2</v>
      </c>
      <c r="BC55" s="236">
        <v>1</v>
      </c>
      <c r="BD55" s="236">
        <v>2</v>
      </c>
      <c r="BE55" s="236">
        <v>1</v>
      </c>
      <c r="BF55" s="236" t="s">
        <v>209</v>
      </c>
      <c r="BG55" s="236" t="s">
        <v>1565</v>
      </c>
      <c r="BH55" s="236" t="s">
        <v>1810</v>
      </c>
      <c r="BI55" s="236" t="s">
        <v>1811</v>
      </c>
      <c r="BJ55" s="236"/>
      <c r="BK55" s="236" t="s">
        <v>1812</v>
      </c>
      <c r="BL55" s="236" t="s">
        <v>1813</v>
      </c>
      <c r="BM55" s="236" t="s">
        <v>1816</v>
      </c>
      <c r="BN55" s="236" t="s">
        <v>193</v>
      </c>
      <c r="BO55" s="236" t="s">
        <v>194</v>
      </c>
      <c r="BP55" s="236" t="s">
        <v>195</v>
      </c>
      <c r="BQ55" s="236" t="s">
        <v>196</v>
      </c>
      <c r="BR55" s="236" t="s">
        <v>1812</v>
      </c>
      <c r="BS55" s="236" t="s">
        <v>1817</v>
      </c>
      <c r="BT55" s="236" t="s">
        <v>1818</v>
      </c>
      <c r="BU55" s="236" t="s">
        <v>193</v>
      </c>
      <c r="BV55" s="236" t="s">
        <v>1819</v>
      </c>
      <c r="BW55" s="236" t="s">
        <v>1820</v>
      </c>
      <c r="BX55" s="236" t="s">
        <v>1821</v>
      </c>
      <c r="BY55" s="236" t="s">
        <v>1822</v>
      </c>
      <c r="BZ55" s="236"/>
      <c r="CA55" s="236"/>
      <c r="CB55" s="236"/>
      <c r="CC55" s="236"/>
      <c r="CD55" s="236"/>
      <c r="CE55" s="236"/>
      <c r="CF55" s="236"/>
      <c r="CG55" s="236"/>
      <c r="CH55" s="236"/>
      <c r="CI55" s="236"/>
      <c r="CJ55" s="236"/>
      <c r="CK55" s="236"/>
      <c r="CL55" s="236"/>
      <c r="CM55" s="236"/>
      <c r="CN55" s="236"/>
      <c r="CO55" s="236"/>
      <c r="CP55" s="236"/>
      <c r="CQ55" s="236"/>
      <c r="CR55" s="236"/>
      <c r="CS55" s="236"/>
      <c r="CT55" s="236"/>
      <c r="CU55" s="236"/>
      <c r="CV55" s="236"/>
      <c r="CW55" s="236"/>
      <c r="CX55" s="236"/>
      <c r="CY55" s="236"/>
      <c r="CZ55" s="236"/>
      <c r="DA55" s="236"/>
      <c r="DB55" s="236"/>
      <c r="DC55" s="236"/>
      <c r="DD55" s="236"/>
      <c r="DE55" s="236"/>
      <c r="DF55" s="236"/>
      <c r="DG55" s="236">
        <v>19</v>
      </c>
      <c r="DH55" s="236"/>
      <c r="DI55" s="236">
        <v>2</v>
      </c>
      <c r="DJ55" s="236"/>
      <c r="DK55" s="236"/>
    </row>
    <row r="56" spans="1:115" s="237" customFormat="1">
      <c r="A56" s="236" t="s">
        <v>90</v>
      </c>
      <c r="B56" s="236" t="s">
        <v>91</v>
      </c>
      <c r="C56" s="236" t="s">
        <v>251</v>
      </c>
      <c r="D56" s="236" t="s">
        <v>1667</v>
      </c>
      <c r="E56" s="236" t="s">
        <v>1668</v>
      </c>
      <c r="F56" s="236" t="s">
        <v>251</v>
      </c>
      <c r="G56" s="236" t="s">
        <v>251</v>
      </c>
      <c r="H56" s="236">
        <v>35065</v>
      </c>
      <c r="I56" s="236" t="s">
        <v>68</v>
      </c>
      <c r="J56" s="236" t="s">
        <v>69</v>
      </c>
      <c r="K56" s="236" t="s">
        <v>69</v>
      </c>
      <c r="L56" s="236" t="s">
        <v>69</v>
      </c>
      <c r="M56" s="236" t="s">
        <v>68</v>
      </c>
      <c r="N56" s="236" t="s">
        <v>69</v>
      </c>
      <c r="O56" s="236" t="s">
        <v>69</v>
      </c>
      <c r="P56" s="236" t="s">
        <v>68</v>
      </c>
      <c r="Q56" s="236" t="s">
        <v>68</v>
      </c>
      <c r="R56" s="236" t="s">
        <v>69</v>
      </c>
      <c r="S56" s="236" t="s">
        <v>69</v>
      </c>
      <c r="T56" s="236" t="s">
        <v>68</v>
      </c>
      <c r="U56" s="236" t="s">
        <v>68</v>
      </c>
      <c r="V56" s="236" t="s">
        <v>68</v>
      </c>
      <c r="W56" s="236" t="s">
        <v>68</v>
      </c>
      <c r="X56" s="236" t="s">
        <v>69</v>
      </c>
      <c r="Y56" s="236" t="s">
        <v>68</v>
      </c>
      <c r="Z56" s="236" t="s">
        <v>68</v>
      </c>
      <c r="AA56" s="236" t="s">
        <v>69</v>
      </c>
      <c r="AB56" s="236" t="s">
        <v>69</v>
      </c>
      <c r="AC56" s="236" t="s">
        <v>68</v>
      </c>
      <c r="AD56" s="236" t="s">
        <v>68</v>
      </c>
      <c r="AE56" s="236" t="s">
        <v>68</v>
      </c>
      <c r="AF56" s="236" t="s">
        <v>462</v>
      </c>
      <c r="AG56" s="236" t="s">
        <v>1669</v>
      </c>
      <c r="AH56" s="236" t="s">
        <v>1835</v>
      </c>
      <c r="AI56" s="236" t="s">
        <v>71</v>
      </c>
      <c r="AJ56" s="236" t="s">
        <v>68</v>
      </c>
      <c r="AK56" s="236" t="s">
        <v>68</v>
      </c>
      <c r="AL56" s="236" t="s">
        <v>69</v>
      </c>
      <c r="AM56" s="236" t="s">
        <v>68</v>
      </c>
      <c r="AN56" s="236" t="s">
        <v>69</v>
      </c>
      <c r="AO56" s="236" t="s">
        <v>68</v>
      </c>
      <c r="AP56" s="236" t="s">
        <v>68</v>
      </c>
      <c r="AQ56" s="236" t="s">
        <v>68</v>
      </c>
      <c r="AR56" s="236" t="s">
        <v>68</v>
      </c>
      <c r="AS56" s="236" t="s">
        <v>68</v>
      </c>
      <c r="AT56" s="236" t="s">
        <v>69</v>
      </c>
      <c r="AU56" s="236" t="s">
        <v>68</v>
      </c>
      <c r="AV56" s="236" t="s">
        <v>1670</v>
      </c>
      <c r="AW56" s="236">
        <v>1</v>
      </c>
      <c r="AX56" s="236">
        <v>31.25</v>
      </c>
      <c r="AY56" s="236">
        <v>1</v>
      </c>
      <c r="AZ56" s="236">
        <v>28.2</v>
      </c>
      <c r="BA56" s="236">
        <v>1</v>
      </c>
      <c r="BB56" s="236">
        <v>2</v>
      </c>
      <c r="BC56" s="236">
        <v>1</v>
      </c>
      <c r="BD56" s="236">
        <v>1</v>
      </c>
      <c r="BE56" s="236">
        <v>2</v>
      </c>
      <c r="BF56" s="236">
        <v>0</v>
      </c>
      <c r="BG56" s="236" t="s">
        <v>397</v>
      </c>
      <c r="BH56" s="236" t="s">
        <v>1671</v>
      </c>
      <c r="BI56" s="236" t="s">
        <v>1672</v>
      </c>
      <c r="BJ56" s="236" t="s">
        <v>1673</v>
      </c>
      <c r="BK56" s="236" t="s">
        <v>1674</v>
      </c>
      <c r="BL56" s="236" t="s">
        <v>1675</v>
      </c>
      <c r="BM56" s="236" t="s">
        <v>1676</v>
      </c>
      <c r="BN56" s="236" t="s">
        <v>1677</v>
      </c>
      <c r="BO56" s="236" t="s">
        <v>1678</v>
      </c>
      <c r="BP56" s="236" t="s">
        <v>1679</v>
      </c>
      <c r="BQ56" s="236" t="s">
        <v>1680</v>
      </c>
      <c r="BR56" s="236" t="s">
        <v>1673</v>
      </c>
      <c r="BS56" s="236" t="s">
        <v>1681</v>
      </c>
      <c r="BT56" s="236" t="s">
        <v>1682</v>
      </c>
      <c r="BU56" s="236" t="s">
        <v>1683</v>
      </c>
      <c r="BV56" s="236" t="s">
        <v>1684</v>
      </c>
      <c r="BW56" s="236" t="s">
        <v>1685</v>
      </c>
      <c r="BX56" s="236" t="s">
        <v>1686</v>
      </c>
      <c r="BY56" s="236" t="s">
        <v>1687</v>
      </c>
      <c r="BZ56" s="236" t="s">
        <v>1688</v>
      </c>
      <c r="CA56" s="236" t="s">
        <v>1829</v>
      </c>
      <c r="CB56" s="236" t="s">
        <v>1689</v>
      </c>
      <c r="CC56" s="236" t="s">
        <v>1690</v>
      </c>
      <c r="CD56" s="236" t="s">
        <v>1691</v>
      </c>
      <c r="CE56" s="236" t="s">
        <v>1692</v>
      </c>
      <c r="CF56" s="236" t="b">
        <v>0</v>
      </c>
      <c r="CG56" s="236" t="b">
        <v>1</v>
      </c>
      <c r="CH56" s="236" t="b">
        <v>0</v>
      </c>
      <c r="CI56" s="236" t="b">
        <v>0</v>
      </c>
      <c r="CJ56" s="236" t="b">
        <v>1</v>
      </c>
      <c r="CK56" s="236" t="s">
        <v>1693</v>
      </c>
      <c r="CL56" s="236" t="s">
        <v>389</v>
      </c>
      <c r="CM56" s="236" t="s">
        <v>151</v>
      </c>
      <c r="CN56" s="236" t="s">
        <v>234</v>
      </c>
      <c r="CO56" s="236">
        <v>0</v>
      </c>
      <c r="CP56" s="236">
        <v>0</v>
      </c>
      <c r="CQ56" s="236" t="s">
        <v>234</v>
      </c>
      <c r="CR56" s="236" t="s">
        <v>1694</v>
      </c>
      <c r="CS56" s="236">
        <v>0</v>
      </c>
      <c r="CT56" s="236" t="s">
        <v>1695</v>
      </c>
      <c r="CU56" s="236" t="s">
        <v>1696</v>
      </c>
      <c r="CV56" s="236" t="b">
        <v>1</v>
      </c>
      <c r="CW56" s="236" t="b">
        <v>0</v>
      </c>
      <c r="CX56" s="236" t="b">
        <v>0</v>
      </c>
      <c r="CY56" s="236" t="s">
        <v>1697</v>
      </c>
      <c r="CZ56" s="236">
        <v>42065</v>
      </c>
      <c r="DA56" s="236" t="s">
        <v>1698</v>
      </c>
      <c r="DB56" s="236" t="s">
        <v>1699</v>
      </c>
      <c r="DC56" s="236" t="s">
        <v>1700</v>
      </c>
      <c r="DD56" s="236" t="s">
        <v>1701</v>
      </c>
      <c r="DE56" s="236">
        <v>1</v>
      </c>
      <c r="DF56" s="236" t="s">
        <v>1702</v>
      </c>
      <c r="DG56" s="236">
        <v>9</v>
      </c>
      <c r="DH56" s="236" t="s">
        <v>1703</v>
      </c>
      <c r="DI56" s="236">
        <v>1</v>
      </c>
      <c r="DJ56" s="236" t="s">
        <v>1704</v>
      </c>
      <c r="DK56" s="236" t="s">
        <v>1705</v>
      </c>
    </row>
    <row r="57" spans="1:115" s="237" customFormat="1">
      <c r="A57" s="236" t="s">
        <v>90</v>
      </c>
      <c r="B57" s="236" t="s">
        <v>91</v>
      </c>
      <c r="C57" s="236" t="s">
        <v>251</v>
      </c>
      <c r="D57" s="236" t="s">
        <v>1706</v>
      </c>
      <c r="E57" s="236" t="s">
        <v>1707</v>
      </c>
      <c r="F57" s="236" t="s">
        <v>251</v>
      </c>
      <c r="G57" s="236" t="s">
        <v>251</v>
      </c>
      <c r="H57" s="236" t="s">
        <v>1708</v>
      </c>
      <c r="I57" s="236" t="s">
        <v>68</v>
      </c>
      <c r="J57" s="236" t="s">
        <v>69</v>
      </c>
      <c r="K57" s="236" t="s">
        <v>68</v>
      </c>
      <c r="L57" s="236" t="s">
        <v>69</v>
      </c>
      <c r="M57" s="236" t="s">
        <v>69</v>
      </c>
      <c r="N57" s="236" t="s">
        <v>69</v>
      </c>
      <c r="O57" s="236" t="s">
        <v>68</v>
      </c>
      <c r="P57" s="236" t="s">
        <v>68</v>
      </c>
      <c r="Q57" s="236" t="s">
        <v>68</v>
      </c>
      <c r="R57" s="236" t="s">
        <v>68</v>
      </c>
      <c r="S57" s="236" t="s">
        <v>68</v>
      </c>
      <c r="T57" s="236" t="s">
        <v>68</v>
      </c>
      <c r="U57" s="236" t="s">
        <v>68</v>
      </c>
      <c r="V57" s="236" t="s">
        <v>68</v>
      </c>
      <c r="W57" s="236" t="s">
        <v>69</v>
      </c>
      <c r="X57" s="236" t="s">
        <v>69</v>
      </c>
      <c r="Y57" s="236" t="s">
        <v>69</v>
      </c>
      <c r="Z57" s="236" t="s">
        <v>68</v>
      </c>
      <c r="AA57" s="236" t="s">
        <v>69</v>
      </c>
      <c r="AB57" s="236" t="s">
        <v>69</v>
      </c>
      <c r="AC57" s="236" t="s">
        <v>69</v>
      </c>
      <c r="AD57" s="236" t="s">
        <v>68</v>
      </c>
      <c r="AE57" s="236" t="s">
        <v>68</v>
      </c>
      <c r="AF57" s="236" t="s">
        <v>94</v>
      </c>
      <c r="AG57" s="236">
        <v>38764</v>
      </c>
      <c r="AH57" s="236" t="s">
        <v>1838</v>
      </c>
      <c r="AI57" s="236" t="s">
        <v>71</v>
      </c>
      <c r="AJ57" s="236" t="s">
        <v>69</v>
      </c>
      <c r="AK57" s="236" t="s">
        <v>69</v>
      </c>
      <c r="AL57" s="236" t="s">
        <v>69</v>
      </c>
      <c r="AM57" s="236" t="s">
        <v>68</v>
      </c>
      <c r="AN57" s="236" t="s">
        <v>69</v>
      </c>
      <c r="AO57" s="236" t="s">
        <v>69</v>
      </c>
      <c r="AP57" s="236" t="s">
        <v>68</v>
      </c>
      <c r="AQ57" s="236" t="s">
        <v>69</v>
      </c>
      <c r="AR57" s="236" t="s">
        <v>69</v>
      </c>
      <c r="AS57" s="236" t="s">
        <v>69</v>
      </c>
      <c r="AT57" s="236" t="s">
        <v>68</v>
      </c>
      <c r="AU57" s="236" t="s">
        <v>68</v>
      </c>
      <c r="AV57" s="236" t="s">
        <v>1709</v>
      </c>
      <c r="AW57" s="236">
        <v>1</v>
      </c>
      <c r="AX57" s="236">
        <v>0</v>
      </c>
      <c r="AY57" s="236">
        <v>1</v>
      </c>
      <c r="AZ57" s="236">
        <v>0</v>
      </c>
      <c r="BA57" s="236" t="s">
        <v>97</v>
      </c>
      <c r="BB57" s="236" t="s">
        <v>97</v>
      </c>
      <c r="BC57" s="236">
        <v>2</v>
      </c>
      <c r="BD57" s="236">
        <v>1</v>
      </c>
      <c r="BE57" s="236">
        <v>1</v>
      </c>
      <c r="BF57" s="236" t="s">
        <v>97</v>
      </c>
      <c r="BG57" s="236">
        <v>2</v>
      </c>
      <c r="BH57" s="236" t="s">
        <v>1710</v>
      </c>
      <c r="BI57" s="236" t="s">
        <v>1711</v>
      </c>
      <c r="BJ57" s="236" t="s">
        <v>1712</v>
      </c>
      <c r="BK57" s="236" t="s">
        <v>1710</v>
      </c>
      <c r="BL57" s="236" t="s">
        <v>1713</v>
      </c>
      <c r="BM57" s="236" t="s">
        <v>1714</v>
      </c>
      <c r="BN57" s="236" t="s">
        <v>1715</v>
      </c>
      <c r="BO57" s="236" t="s">
        <v>1716</v>
      </c>
      <c r="BP57" s="236" t="s">
        <v>1717</v>
      </c>
      <c r="BQ57" s="236" t="s">
        <v>1718</v>
      </c>
      <c r="BR57" s="236" t="s">
        <v>1711</v>
      </c>
      <c r="BS57" s="236" t="s">
        <v>1719</v>
      </c>
      <c r="BT57" s="236" t="s">
        <v>1720</v>
      </c>
      <c r="BU57" s="236" t="s">
        <v>1721</v>
      </c>
      <c r="BV57" s="236" t="s">
        <v>1722</v>
      </c>
      <c r="BW57" s="236" t="s">
        <v>1723</v>
      </c>
      <c r="BX57" s="236" t="s">
        <v>1724</v>
      </c>
      <c r="BY57" s="236" t="s">
        <v>1725</v>
      </c>
      <c r="BZ57" s="236" t="s">
        <v>1726</v>
      </c>
      <c r="CA57" s="236" t="s">
        <v>1823</v>
      </c>
      <c r="CB57" s="236" t="s">
        <v>1727</v>
      </c>
      <c r="CC57" s="236" t="s">
        <v>1728</v>
      </c>
      <c r="CD57" s="236" t="s">
        <v>1729</v>
      </c>
      <c r="CE57" s="236" t="s">
        <v>1730</v>
      </c>
      <c r="CF57" s="236" t="b">
        <v>0</v>
      </c>
      <c r="CG57" s="236" t="b">
        <v>0</v>
      </c>
      <c r="CH57" s="236" t="b">
        <v>0</v>
      </c>
      <c r="CI57" s="236" t="b">
        <v>0</v>
      </c>
      <c r="CJ57" s="236" t="b">
        <v>0</v>
      </c>
      <c r="CK57" s="236" t="s">
        <v>1731</v>
      </c>
      <c r="CL57" s="236" t="s">
        <v>118</v>
      </c>
      <c r="CM57" s="236" t="s">
        <v>118</v>
      </c>
      <c r="CN57" s="236" t="s">
        <v>234</v>
      </c>
      <c r="CO57" s="236">
        <v>0</v>
      </c>
      <c r="CP57" s="236" t="s">
        <v>234</v>
      </c>
      <c r="CQ57" s="236">
        <v>0</v>
      </c>
      <c r="CR57" s="236" t="s">
        <v>1732</v>
      </c>
      <c r="CS57" s="236" t="s">
        <v>1733</v>
      </c>
      <c r="CT57" s="236" t="s">
        <v>1734</v>
      </c>
      <c r="CU57" s="236" t="s">
        <v>1735</v>
      </c>
      <c r="CV57" s="236" t="b">
        <v>1</v>
      </c>
      <c r="CW57" s="236" t="b">
        <v>0</v>
      </c>
      <c r="CX57" s="236" t="b">
        <v>0</v>
      </c>
      <c r="CY57" s="236" t="s">
        <v>1736</v>
      </c>
      <c r="CZ57" s="236" t="s">
        <v>1737</v>
      </c>
      <c r="DA57" s="236" t="s">
        <v>1738</v>
      </c>
      <c r="DB57" s="236"/>
      <c r="DC57" s="236"/>
      <c r="DD57" s="236" t="s">
        <v>1739</v>
      </c>
      <c r="DE57" s="236">
        <v>3</v>
      </c>
      <c r="DF57" s="236" t="s">
        <v>1740</v>
      </c>
      <c r="DG57" s="236">
        <v>536</v>
      </c>
      <c r="DH57" s="236" t="s">
        <v>1741</v>
      </c>
      <c r="DI57" s="236">
        <v>0</v>
      </c>
      <c r="DJ57" s="236">
        <v>0</v>
      </c>
      <c r="DK57" s="236" t="s">
        <v>1742</v>
      </c>
    </row>
    <row r="58" spans="1:115" s="237" customFormat="1">
      <c r="A58" s="236" t="s">
        <v>90</v>
      </c>
      <c r="B58" s="236" t="s">
        <v>91</v>
      </c>
      <c r="C58" s="236" t="s">
        <v>251</v>
      </c>
      <c r="D58" s="236" t="s">
        <v>1743</v>
      </c>
      <c r="E58" s="236" t="s">
        <v>1744</v>
      </c>
      <c r="F58" s="236" t="s">
        <v>251</v>
      </c>
      <c r="G58" s="236" t="s">
        <v>251</v>
      </c>
      <c r="H58" s="236">
        <v>40756</v>
      </c>
      <c r="I58" s="236" t="s">
        <v>69</v>
      </c>
      <c r="J58" s="236" t="s">
        <v>68</v>
      </c>
      <c r="K58" s="236" t="s">
        <v>69</v>
      </c>
      <c r="L58" s="236" t="s">
        <v>69</v>
      </c>
      <c r="M58" s="236" t="s">
        <v>68</v>
      </c>
      <c r="N58" s="236" t="s">
        <v>69</v>
      </c>
      <c r="O58" s="236" t="s">
        <v>68</v>
      </c>
      <c r="P58" s="236" t="s">
        <v>68</v>
      </c>
      <c r="Q58" s="236" t="s">
        <v>68</v>
      </c>
      <c r="R58" s="236" t="s">
        <v>68</v>
      </c>
      <c r="S58" s="236" t="s">
        <v>68</v>
      </c>
      <c r="T58" s="236" t="s">
        <v>68</v>
      </c>
      <c r="U58" s="236" t="s">
        <v>68</v>
      </c>
      <c r="V58" s="236" t="s">
        <v>69</v>
      </c>
      <c r="W58" s="236" t="s">
        <v>68</v>
      </c>
      <c r="X58" s="236" t="s">
        <v>69</v>
      </c>
      <c r="Y58" s="236" t="s">
        <v>69</v>
      </c>
      <c r="Z58" s="236" t="s">
        <v>68</v>
      </c>
      <c r="AA58" s="236" t="s">
        <v>68</v>
      </c>
      <c r="AB58" s="236" t="s">
        <v>69</v>
      </c>
      <c r="AC58" s="236" t="s">
        <v>68</v>
      </c>
      <c r="AD58" s="236" t="s">
        <v>68</v>
      </c>
      <c r="AE58" s="236" t="s">
        <v>68</v>
      </c>
      <c r="AF58" s="236" t="s">
        <v>186</v>
      </c>
      <c r="AG58" s="236" t="s">
        <v>1745</v>
      </c>
      <c r="AH58" s="236" t="s">
        <v>1746</v>
      </c>
      <c r="AI58" s="236" t="s">
        <v>532</v>
      </c>
      <c r="AJ58" s="236" t="s">
        <v>69</v>
      </c>
      <c r="AK58" s="236" t="s">
        <v>68</v>
      </c>
      <c r="AL58" s="236" t="s">
        <v>68</v>
      </c>
      <c r="AM58" s="236" t="s">
        <v>68</v>
      </c>
      <c r="AN58" s="236" t="s">
        <v>68</v>
      </c>
      <c r="AO58" s="236" t="s">
        <v>69</v>
      </c>
      <c r="AP58" s="236" t="s">
        <v>69</v>
      </c>
      <c r="AQ58" s="236" t="s">
        <v>68</v>
      </c>
      <c r="AR58" s="236" t="s">
        <v>68</v>
      </c>
      <c r="AS58" s="236" t="s">
        <v>68</v>
      </c>
      <c r="AT58" s="236" t="s">
        <v>69</v>
      </c>
      <c r="AU58" s="236" t="s">
        <v>68</v>
      </c>
      <c r="AV58" s="236" t="s">
        <v>1747</v>
      </c>
      <c r="AW58" s="236">
        <v>3</v>
      </c>
      <c r="AX58" s="236">
        <v>0</v>
      </c>
      <c r="AY58" s="236">
        <v>1</v>
      </c>
      <c r="AZ58" s="236">
        <v>0</v>
      </c>
      <c r="BA58" s="236">
        <v>1</v>
      </c>
      <c r="BB58" s="236">
        <v>2</v>
      </c>
      <c r="BC58" s="236">
        <v>1</v>
      </c>
      <c r="BD58" s="236">
        <v>2</v>
      </c>
      <c r="BE58" s="236">
        <v>1</v>
      </c>
      <c r="BF58" s="236">
        <v>0</v>
      </c>
      <c r="BG58" s="236">
        <v>1</v>
      </c>
      <c r="BH58" s="236" t="s">
        <v>1748</v>
      </c>
      <c r="BI58" s="236" t="s">
        <v>1748</v>
      </c>
      <c r="BJ58" s="236">
        <v>0</v>
      </c>
      <c r="BK58" s="236" t="s">
        <v>1748</v>
      </c>
      <c r="BL58" s="236" t="s">
        <v>1749</v>
      </c>
      <c r="BM58" s="236" t="s">
        <v>1750</v>
      </c>
      <c r="BN58" s="236" t="s">
        <v>1751</v>
      </c>
      <c r="BO58" s="236" t="s">
        <v>1752</v>
      </c>
      <c r="BP58" s="236" t="s">
        <v>1753</v>
      </c>
      <c r="BQ58" s="236" t="s">
        <v>1754</v>
      </c>
      <c r="BR58" s="236" t="s">
        <v>1748</v>
      </c>
      <c r="BS58" s="236" t="s">
        <v>1755</v>
      </c>
      <c r="BT58" s="236" t="s">
        <v>1756</v>
      </c>
      <c r="BU58" s="236" t="s">
        <v>1757</v>
      </c>
      <c r="BV58" s="236" t="s">
        <v>1758</v>
      </c>
      <c r="BW58" s="236" t="s">
        <v>1759</v>
      </c>
      <c r="BX58" s="236" t="s">
        <v>1760</v>
      </c>
      <c r="BY58" s="236" t="s">
        <v>1761</v>
      </c>
      <c r="BZ58" s="236" t="s">
        <v>1762</v>
      </c>
      <c r="CA58" s="236" t="s">
        <v>1830</v>
      </c>
      <c r="CB58" s="236" t="s">
        <v>1763</v>
      </c>
      <c r="CC58" s="236" t="s">
        <v>1764</v>
      </c>
      <c r="CD58" s="236" t="s">
        <v>1765</v>
      </c>
      <c r="CE58" s="236" t="s">
        <v>1172</v>
      </c>
      <c r="CF58" s="236" t="b">
        <v>0</v>
      </c>
      <c r="CG58" s="236" t="b">
        <v>1</v>
      </c>
      <c r="CH58" s="236" t="b">
        <v>1</v>
      </c>
      <c r="CI58" s="236" t="b">
        <v>0</v>
      </c>
      <c r="CJ58" s="236" t="b">
        <v>0</v>
      </c>
      <c r="CK58" s="236" t="s">
        <v>1172</v>
      </c>
      <c r="CL58" s="236" t="s">
        <v>389</v>
      </c>
      <c r="CM58" s="236" t="s">
        <v>636</v>
      </c>
      <c r="CN58" s="236" t="s">
        <v>119</v>
      </c>
      <c r="CO58" s="236" t="s">
        <v>1650</v>
      </c>
      <c r="CP58" s="236" t="s">
        <v>1650</v>
      </c>
      <c r="CQ58" s="236" t="s">
        <v>1650</v>
      </c>
      <c r="CR58" s="236">
        <v>0</v>
      </c>
      <c r="CS58" s="236">
        <v>0</v>
      </c>
      <c r="CT58" s="236">
        <v>0</v>
      </c>
      <c r="CU58" s="236">
        <v>0</v>
      </c>
      <c r="CV58" s="236" t="b">
        <v>0</v>
      </c>
      <c r="CW58" s="236" t="b">
        <v>0</v>
      </c>
      <c r="CX58" s="236" t="b">
        <v>1</v>
      </c>
      <c r="CY58" s="236">
        <v>0</v>
      </c>
      <c r="CZ58" s="236">
        <v>0</v>
      </c>
      <c r="DA58" s="236">
        <v>0</v>
      </c>
      <c r="DB58" s="236" t="s">
        <v>1766</v>
      </c>
      <c r="DC58" s="236" t="s">
        <v>1767</v>
      </c>
      <c r="DD58" s="236" t="s">
        <v>1114</v>
      </c>
      <c r="DE58" s="236">
        <v>3</v>
      </c>
      <c r="DF58" s="236" t="s">
        <v>1768</v>
      </c>
      <c r="DG58" s="236">
        <v>66</v>
      </c>
      <c r="DH58" s="236" t="s">
        <v>1769</v>
      </c>
      <c r="DI58" s="236">
        <v>23</v>
      </c>
      <c r="DJ58" s="236" t="s">
        <v>1770</v>
      </c>
      <c r="DK58" s="236" t="s">
        <v>1771</v>
      </c>
    </row>
    <row r="59" spans="1:115" s="237" customFormat="1">
      <c r="A59" s="236" t="s">
        <v>90</v>
      </c>
      <c r="B59" s="236" t="s">
        <v>91</v>
      </c>
      <c r="C59" s="236" t="s">
        <v>251</v>
      </c>
      <c r="D59" s="236" t="s">
        <v>1772</v>
      </c>
      <c r="E59" s="236" t="s">
        <v>1773</v>
      </c>
      <c r="F59" s="236" t="s">
        <v>251</v>
      </c>
      <c r="G59" s="236" t="s">
        <v>251</v>
      </c>
      <c r="H59" s="236" t="s">
        <v>1774</v>
      </c>
      <c r="I59" s="236" t="s">
        <v>68</v>
      </c>
      <c r="J59" s="236" t="s">
        <v>69</v>
      </c>
      <c r="K59" s="236" t="s">
        <v>68</v>
      </c>
      <c r="L59" s="236" t="s">
        <v>69</v>
      </c>
      <c r="M59" s="236" t="s">
        <v>68</v>
      </c>
      <c r="N59" s="236" t="s">
        <v>68</v>
      </c>
      <c r="O59" s="236" t="s">
        <v>68</v>
      </c>
      <c r="P59" s="236" t="s">
        <v>68</v>
      </c>
      <c r="Q59" s="236" t="s">
        <v>68</v>
      </c>
      <c r="R59" s="236" t="s">
        <v>68</v>
      </c>
      <c r="S59" s="236" t="s">
        <v>68</v>
      </c>
      <c r="T59" s="236" t="s">
        <v>68</v>
      </c>
      <c r="U59" s="236" t="s">
        <v>68</v>
      </c>
      <c r="V59" s="236" t="s">
        <v>68</v>
      </c>
      <c r="W59" s="236" t="s">
        <v>69</v>
      </c>
      <c r="X59" s="236" t="s">
        <v>69</v>
      </c>
      <c r="Y59" s="236" t="s">
        <v>69</v>
      </c>
      <c r="Z59" s="236" t="s">
        <v>68</v>
      </c>
      <c r="AA59" s="236" t="s">
        <v>69</v>
      </c>
      <c r="AB59" s="236" t="s">
        <v>69</v>
      </c>
      <c r="AC59" s="236" t="s">
        <v>69</v>
      </c>
      <c r="AD59" s="236" t="s">
        <v>68</v>
      </c>
      <c r="AE59" s="236" t="s">
        <v>68</v>
      </c>
      <c r="AF59" s="236" t="s">
        <v>186</v>
      </c>
      <c r="AG59" s="236" t="s">
        <v>1775</v>
      </c>
      <c r="AH59" s="236" t="s">
        <v>1836</v>
      </c>
      <c r="AI59" s="236" t="s">
        <v>95</v>
      </c>
      <c r="AJ59" s="236" t="s">
        <v>69</v>
      </c>
      <c r="AK59" s="236" t="s">
        <v>69</v>
      </c>
      <c r="AL59" s="236" t="s">
        <v>69</v>
      </c>
      <c r="AM59" s="236" t="s">
        <v>68</v>
      </c>
      <c r="AN59" s="236" t="s">
        <v>69</v>
      </c>
      <c r="AO59" s="236" t="s">
        <v>69</v>
      </c>
      <c r="AP59" s="236" t="s">
        <v>68</v>
      </c>
      <c r="AQ59" s="236" t="s">
        <v>69</v>
      </c>
      <c r="AR59" s="236" t="s">
        <v>69</v>
      </c>
      <c r="AS59" s="236" t="s">
        <v>68</v>
      </c>
      <c r="AT59" s="236" t="s">
        <v>69</v>
      </c>
      <c r="AU59" s="236" t="s">
        <v>68</v>
      </c>
      <c r="AV59" s="236" t="s">
        <v>1776</v>
      </c>
      <c r="AW59" s="236">
        <v>1</v>
      </c>
      <c r="AX59" s="236">
        <v>5.3999999999999999E-2</v>
      </c>
      <c r="AY59" s="236">
        <v>2</v>
      </c>
      <c r="AZ59" s="236" t="s">
        <v>118</v>
      </c>
      <c r="BA59" s="236">
        <v>1</v>
      </c>
      <c r="BB59" s="236">
        <v>2</v>
      </c>
      <c r="BC59" s="236">
        <v>2</v>
      </c>
      <c r="BD59" s="236">
        <v>2</v>
      </c>
      <c r="BE59" s="236">
        <v>1</v>
      </c>
      <c r="BF59" s="236">
        <v>2</v>
      </c>
      <c r="BG59" s="236" t="s">
        <v>466</v>
      </c>
      <c r="BH59" s="236" t="s">
        <v>1777</v>
      </c>
      <c r="BI59" s="236" t="s">
        <v>1778</v>
      </c>
      <c r="BJ59" s="236" t="s">
        <v>97</v>
      </c>
      <c r="BK59" s="236" t="s">
        <v>1778</v>
      </c>
      <c r="BL59" s="236" t="s">
        <v>1779</v>
      </c>
      <c r="BM59" s="236" t="s">
        <v>1780</v>
      </c>
      <c r="BN59" s="236" t="s">
        <v>1781</v>
      </c>
      <c r="BO59" s="236" t="s">
        <v>1782</v>
      </c>
      <c r="BP59" s="236" t="s">
        <v>1783</v>
      </c>
      <c r="BQ59" s="236" t="s">
        <v>1784</v>
      </c>
      <c r="BR59" s="236" t="s">
        <v>1778</v>
      </c>
      <c r="BS59" s="236" t="s">
        <v>1785</v>
      </c>
      <c r="BT59" s="236" t="s">
        <v>1786</v>
      </c>
      <c r="BU59" s="236" t="s">
        <v>1787</v>
      </c>
      <c r="BV59" s="236" t="s">
        <v>1788</v>
      </c>
      <c r="BW59" s="236" t="s">
        <v>1789</v>
      </c>
      <c r="BX59" s="236" t="s">
        <v>1790</v>
      </c>
      <c r="BY59" s="236" t="s">
        <v>1791</v>
      </c>
      <c r="BZ59" s="236" t="s">
        <v>1792</v>
      </c>
      <c r="CA59" s="236" t="s">
        <v>846</v>
      </c>
      <c r="CB59" s="236" t="s">
        <v>1793</v>
      </c>
      <c r="CC59" s="236" t="s">
        <v>1794</v>
      </c>
      <c r="CD59" s="236" t="s">
        <v>1795</v>
      </c>
      <c r="CE59" s="236" t="s">
        <v>1796</v>
      </c>
      <c r="CF59" s="236" t="b">
        <v>0</v>
      </c>
      <c r="CG59" s="236" t="b">
        <v>1</v>
      </c>
      <c r="CH59" s="236" t="b">
        <v>0</v>
      </c>
      <c r="CI59" s="236" t="b">
        <v>0</v>
      </c>
      <c r="CJ59" s="236" t="b">
        <v>1</v>
      </c>
      <c r="CK59" s="236" t="s">
        <v>1797</v>
      </c>
      <c r="CL59" s="236" t="s">
        <v>389</v>
      </c>
      <c r="CM59" s="236" t="s">
        <v>151</v>
      </c>
      <c r="CN59" s="236" t="s">
        <v>234</v>
      </c>
      <c r="CO59" s="236" t="s">
        <v>120</v>
      </c>
      <c r="CP59" s="236" t="s">
        <v>120</v>
      </c>
      <c r="CQ59" s="236" t="s">
        <v>234</v>
      </c>
      <c r="CR59" s="236" t="s">
        <v>1798</v>
      </c>
      <c r="CS59" s="236">
        <v>0</v>
      </c>
      <c r="CT59" s="236" t="s">
        <v>1778</v>
      </c>
      <c r="CU59" s="236" t="s">
        <v>1799</v>
      </c>
      <c r="CV59" s="236" t="b">
        <v>0</v>
      </c>
      <c r="CW59" s="236" t="b">
        <v>1</v>
      </c>
      <c r="CX59" s="236" t="b">
        <v>0</v>
      </c>
      <c r="CY59" s="236" t="s">
        <v>97</v>
      </c>
      <c r="CZ59" s="236" t="s">
        <v>97</v>
      </c>
      <c r="DA59" s="236" t="s">
        <v>97</v>
      </c>
      <c r="DB59" s="236" t="s">
        <v>1800</v>
      </c>
      <c r="DC59" s="236" t="s">
        <v>1800</v>
      </c>
      <c r="DD59" s="236" t="s">
        <v>1801</v>
      </c>
      <c r="DE59" s="236">
        <v>1</v>
      </c>
      <c r="DF59" s="236" t="s">
        <v>1802</v>
      </c>
      <c r="DG59" s="236">
        <v>72</v>
      </c>
      <c r="DH59" s="236" t="s">
        <v>1803</v>
      </c>
      <c r="DI59" s="236">
        <v>4</v>
      </c>
      <c r="DJ59" s="236" t="s">
        <v>1804</v>
      </c>
      <c r="DK59" s="236" t="s">
        <v>1805</v>
      </c>
    </row>
    <row r="60" spans="1:1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row>
    <row r="61" spans="1:1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row>
    <row r="62" spans="1:1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row>
    <row r="63" spans="1:1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row>
    <row r="64" spans="1:1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row>
    <row r="65" spans="1:1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row>
    <row r="66" spans="1:1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row>
    <row r="67" spans="1:1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row>
    <row r="68" spans="1:1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row>
    <row r="69" spans="1:1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row>
    <row r="70" spans="1:1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row>
    <row r="71" spans="1:1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row>
    <row r="72" spans="1:1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row>
    <row r="73" spans="1:1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row>
    <row r="74" spans="1:1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row>
    <row r="75" spans="1:1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row>
    <row r="76" spans="1:1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row>
    <row r="77" spans="1:1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row>
    <row r="78" spans="1:1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row>
    <row r="79" spans="1:1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row>
    <row r="80" spans="1:1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row>
    <row r="81" spans="1:1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row>
    <row r="82" spans="1:1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row>
    <row r="83" spans="1:1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row>
    <row r="84" spans="1:1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row>
    <row r="85" spans="1:1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row>
    <row r="86" spans="1:1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row>
    <row r="87" spans="1:1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row>
    <row r="88" spans="1:1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row>
    <row r="89" spans="1:1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row>
    <row r="90" spans="1:1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row>
    <row r="91" spans="1:1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row>
    <row r="92" spans="1:1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row>
    <row r="93" spans="1:1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row>
    <row r="94" spans="1:1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row>
    <row r="95" spans="1:1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row>
    <row r="96" spans="1:1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row>
    <row r="97" spans="1:1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row>
    <row r="98" spans="1:1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row>
    <row r="99" spans="1:1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row>
    <row r="100" spans="1:1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row>
    <row r="101" spans="1:1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row>
    <row r="102" spans="1:1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row>
    <row r="103" spans="1:1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row>
    <row r="104" spans="1:1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row>
  </sheetData>
  <mergeCells count="35">
    <mergeCell ref="DE8:DJ8"/>
    <mergeCell ref="DK8:DK9"/>
    <mergeCell ref="CS8:CS9"/>
    <mergeCell ref="CT8:CT9"/>
    <mergeCell ref="CU8:CU9"/>
    <mergeCell ref="CV8:DA8"/>
    <mergeCell ref="DC8:DC9"/>
    <mergeCell ref="DD8:DD9"/>
    <mergeCell ref="A8:B8"/>
    <mergeCell ref="DB8:DB9"/>
    <mergeCell ref="BG8:BG9"/>
    <mergeCell ref="BH8:BH9"/>
    <mergeCell ref="BI8:BI9"/>
    <mergeCell ref="BJ8:BJ9"/>
    <mergeCell ref="BY8:BY9"/>
    <mergeCell ref="CB8:CC8"/>
    <mergeCell ref="CD8:CE8"/>
    <mergeCell ref="CF8:CM8"/>
    <mergeCell ref="CN8:CQ8"/>
    <mergeCell ref="CR8:CR9"/>
    <mergeCell ref="BK8:BQ8"/>
    <mergeCell ref="BR8:BX8"/>
    <mergeCell ref="I8:M8"/>
    <mergeCell ref="N8:W8"/>
    <mergeCell ref="X8:AE8"/>
    <mergeCell ref="AF8:AI8"/>
    <mergeCell ref="AJ8:AU8"/>
    <mergeCell ref="BZ8:CA8"/>
    <mergeCell ref="AV8:BF8"/>
    <mergeCell ref="H8:H9"/>
    <mergeCell ref="C8:C9"/>
    <mergeCell ref="D8:D9"/>
    <mergeCell ref="E8:E9"/>
    <mergeCell ref="F8:F9"/>
    <mergeCell ref="G8:G9"/>
  </mergeCells>
  <phoneticPr fontId="5"/>
  <pageMargins left="0.7" right="0.7" top="0.75" bottom="0.75" header="0.3" footer="0.3"/>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AX147"/>
  <sheetViews>
    <sheetView workbookViewId="0"/>
  </sheetViews>
  <sheetFormatPr defaultColWidth="9" defaultRowHeight="17.25"/>
  <cols>
    <col min="1" max="1" width="5.75" style="11" customWidth="1"/>
    <col min="2" max="2" width="6.5" style="11" customWidth="1"/>
    <col min="3" max="3" width="28.125" style="11" customWidth="1"/>
    <col min="4" max="4" width="17" style="12" bestFit="1" customWidth="1"/>
    <col min="5" max="5" width="9.75" style="11" hidden="1" customWidth="1"/>
    <col min="6" max="7" width="6.75" style="11" hidden="1" customWidth="1"/>
    <col min="8" max="8" width="0" style="11" hidden="1" customWidth="1"/>
    <col min="9" max="9" width="22.25" style="11" hidden="1" customWidth="1"/>
    <col min="10" max="10" width="21.625" style="11" customWidth="1"/>
    <col min="11" max="11" width="34.625" style="11" customWidth="1"/>
    <col min="12" max="12" width="11.625" style="11" customWidth="1"/>
    <col min="13" max="13" width="7.125" style="11" customWidth="1"/>
    <col min="14" max="14" width="15.625" style="11" customWidth="1"/>
    <col min="15" max="15" width="5.625" style="11" customWidth="1"/>
    <col min="16" max="16" width="25.625" style="11" hidden="1" customWidth="1"/>
    <col min="17" max="17" width="5.25" style="11" customWidth="1"/>
    <col min="18" max="18" width="25.625" style="11" hidden="1" customWidth="1"/>
    <col min="19" max="19" width="5.25" style="11" customWidth="1"/>
    <col min="20" max="20" width="25.625" style="11" hidden="1" customWidth="1"/>
    <col min="21" max="21" width="5.25" style="11" customWidth="1"/>
    <col min="22" max="22" width="25.625" style="11" hidden="1" customWidth="1"/>
    <col min="23" max="23" width="5.25" style="11" customWidth="1"/>
    <col min="24" max="24" width="25.625" style="11" hidden="1" customWidth="1"/>
    <col min="25" max="25" width="5.25" style="11" customWidth="1"/>
    <col min="26" max="26" width="25.625" style="11" hidden="1" customWidth="1"/>
    <col min="27" max="27" width="5.25" style="11" customWidth="1"/>
    <col min="28" max="28" width="25.625" style="11" hidden="1" customWidth="1"/>
    <col min="29" max="29" width="5.25" style="11" customWidth="1"/>
    <col min="30" max="30" width="25.625" style="11" hidden="1" customWidth="1"/>
    <col min="31" max="32" width="10.75" style="11" bestFit="1" customWidth="1"/>
    <col min="33" max="33" width="41.125" style="11" customWidth="1"/>
    <col min="34" max="36" width="8.125" style="11" customWidth="1"/>
    <col min="37" max="40" width="7.25" style="11" customWidth="1"/>
    <col min="41" max="41" width="7.125" style="11" customWidth="1"/>
    <col min="42" max="42" width="10.75" style="11" bestFit="1" customWidth="1"/>
    <col min="43" max="43" width="11.75" style="20" bestFit="1" customWidth="1"/>
    <col min="44" max="44" width="36.75" style="11" customWidth="1"/>
    <col min="45" max="45" width="11.75" style="20" customWidth="1"/>
    <col min="46" max="47" width="9" style="11"/>
    <col min="48" max="48" width="10.75" style="11" bestFit="1" customWidth="1"/>
    <col min="49" max="50" width="9.125" style="11" bestFit="1" customWidth="1"/>
    <col min="51" max="16384" width="9" style="11"/>
  </cols>
  <sheetData>
    <row r="4" spans="1:50">
      <c r="AR4" s="11">
        <f>COUNTIF(AL12:AM12,)</f>
        <v>0</v>
      </c>
    </row>
    <row r="7" spans="1:50" ht="45.75" customHeight="1">
      <c r="L7" s="13" t="s">
        <v>224</v>
      </c>
      <c r="O7" s="14"/>
      <c r="P7" s="15"/>
      <c r="AA7" s="16"/>
      <c r="AB7" s="16"/>
      <c r="AC7" s="16"/>
      <c r="AD7" s="16"/>
      <c r="AE7" s="17"/>
      <c r="AF7" s="17"/>
      <c r="AI7" s="18"/>
      <c r="AJ7" s="39"/>
      <c r="AN7" s="19"/>
      <c r="AR7" s="41">
        <v>41941</v>
      </c>
    </row>
    <row r="8" spans="1:50" s="22" customFormat="1" ht="48.75" customHeight="1">
      <c r="A8" s="432" t="s">
        <v>1277</v>
      </c>
      <c r="B8" s="432" t="s">
        <v>1276</v>
      </c>
      <c r="C8" s="422" t="s">
        <v>235</v>
      </c>
      <c r="D8" s="432" t="s">
        <v>6</v>
      </c>
      <c r="E8" s="432" t="s">
        <v>7</v>
      </c>
      <c r="F8" s="420" t="s">
        <v>34</v>
      </c>
      <c r="G8" s="421"/>
      <c r="H8" s="422" t="s">
        <v>11</v>
      </c>
      <c r="I8" s="422" t="s">
        <v>12</v>
      </c>
      <c r="J8" s="422" t="s">
        <v>228</v>
      </c>
      <c r="K8" s="432" t="s">
        <v>240</v>
      </c>
      <c r="L8" s="21"/>
      <c r="M8" s="429" t="s">
        <v>237</v>
      </c>
      <c r="N8" s="432" t="s">
        <v>238</v>
      </c>
      <c r="O8" s="438" t="s">
        <v>236</v>
      </c>
      <c r="P8" s="439"/>
      <c r="Q8" s="439"/>
      <c r="R8" s="439"/>
      <c r="S8" s="439"/>
      <c r="T8" s="439"/>
      <c r="U8" s="439"/>
      <c r="V8" s="439"/>
      <c r="W8" s="439"/>
      <c r="X8" s="439"/>
      <c r="Y8" s="439"/>
      <c r="Z8" s="439"/>
      <c r="AA8" s="439"/>
      <c r="AB8" s="439"/>
      <c r="AC8" s="439"/>
      <c r="AD8" s="439"/>
      <c r="AE8" s="439"/>
      <c r="AF8" s="440"/>
      <c r="AG8" s="435" t="s">
        <v>1198</v>
      </c>
      <c r="AH8" s="414" t="s">
        <v>223</v>
      </c>
      <c r="AI8" s="415"/>
      <c r="AJ8" s="415"/>
      <c r="AK8" s="415"/>
      <c r="AL8" s="415"/>
      <c r="AM8" s="415"/>
      <c r="AN8" s="419"/>
      <c r="AO8" s="429" t="s">
        <v>237</v>
      </c>
      <c r="AP8" s="424" t="s">
        <v>182</v>
      </c>
      <c r="AQ8" s="425"/>
      <c r="AR8" s="407" t="s">
        <v>239</v>
      </c>
      <c r="AS8" s="399" t="s">
        <v>1219</v>
      </c>
    </row>
    <row r="9" spans="1:50" s="22" customFormat="1" ht="48.75" customHeight="1">
      <c r="A9" s="433"/>
      <c r="B9" s="433"/>
      <c r="C9" s="422"/>
      <c r="D9" s="433"/>
      <c r="E9" s="433"/>
      <c r="F9" s="43"/>
      <c r="G9" s="44"/>
      <c r="H9" s="422"/>
      <c r="I9" s="422"/>
      <c r="J9" s="422"/>
      <c r="K9" s="433"/>
      <c r="L9" s="21"/>
      <c r="M9" s="430"/>
      <c r="N9" s="433"/>
      <c r="O9" s="406" t="s">
        <v>213</v>
      </c>
      <c r="P9" s="406"/>
      <c r="Q9" s="406" t="s">
        <v>214</v>
      </c>
      <c r="R9" s="406"/>
      <c r="S9" s="406" t="s">
        <v>215</v>
      </c>
      <c r="T9" s="406"/>
      <c r="U9" s="406" t="s">
        <v>216</v>
      </c>
      <c r="V9" s="406"/>
      <c r="W9" s="406" t="s">
        <v>217</v>
      </c>
      <c r="X9" s="406"/>
      <c r="Y9" s="406" t="s">
        <v>218</v>
      </c>
      <c r="Z9" s="406"/>
      <c r="AA9" s="406" t="s">
        <v>219</v>
      </c>
      <c r="AB9" s="406"/>
      <c r="AC9" s="406" t="s">
        <v>220</v>
      </c>
      <c r="AD9" s="406"/>
      <c r="AE9" s="410" t="s">
        <v>222</v>
      </c>
      <c r="AF9" s="427" t="s">
        <v>225</v>
      </c>
      <c r="AG9" s="436"/>
      <c r="AH9" s="414" t="s">
        <v>241</v>
      </c>
      <c r="AI9" s="415"/>
      <c r="AJ9" s="426"/>
      <c r="AK9" s="426"/>
      <c r="AL9" s="414" t="s">
        <v>243</v>
      </c>
      <c r="AM9" s="415"/>
      <c r="AN9" s="416"/>
      <c r="AO9" s="430"/>
      <c r="AP9" s="403" t="s">
        <v>32</v>
      </c>
      <c r="AQ9" s="403" t="s">
        <v>33</v>
      </c>
      <c r="AR9" s="408"/>
      <c r="AS9" s="400"/>
    </row>
    <row r="10" spans="1:50" s="22" customFormat="1" ht="32.25" customHeight="1">
      <c r="A10" s="433"/>
      <c r="B10" s="433"/>
      <c r="C10" s="422"/>
      <c r="D10" s="433"/>
      <c r="E10" s="433"/>
      <c r="F10" s="43"/>
      <c r="G10" s="44"/>
      <c r="H10" s="422"/>
      <c r="I10" s="422"/>
      <c r="J10" s="422"/>
      <c r="K10" s="433"/>
      <c r="L10" s="21"/>
      <c r="M10" s="430"/>
      <c r="N10" s="433"/>
      <c r="O10" s="406"/>
      <c r="P10" s="406"/>
      <c r="Q10" s="406"/>
      <c r="R10" s="406"/>
      <c r="S10" s="406"/>
      <c r="T10" s="406"/>
      <c r="U10" s="406"/>
      <c r="V10" s="406"/>
      <c r="W10" s="406"/>
      <c r="X10" s="406"/>
      <c r="Y10" s="406"/>
      <c r="Z10" s="406"/>
      <c r="AA10" s="406"/>
      <c r="AB10" s="406"/>
      <c r="AC10" s="406"/>
      <c r="AD10" s="406"/>
      <c r="AE10" s="410"/>
      <c r="AF10" s="427"/>
      <c r="AG10" s="436"/>
      <c r="AH10" s="414" t="s">
        <v>244</v>
      </c>
      <c r="AI10" s="415"/>
      <c r="AJ10" s="418" t="s">
        <v>1215</v>
      </c>
      <c r="AK10" s="413" t="s">
        <v>242</v>
      </c>
      <c r="AL10" s="412" t="s">
        <v>233</v>
      </c>
      <c r="AM10" s="412" t="s">
        <v>227</v>
      </c>
      <c r="AN10" s="423" t="s">
        <v>242</v>
      </c>
      <c r="AO10" s="430"/>
      <c r="AP10" s="404"/>
      <c r="AQ10" s="404"/>
      <c r="AR10" s="408"/>
      <c r="AS10" s="400"/>
    </row>
    <row r="11" spans="1:50" s="22" customFormat="1" ht="72.75" customHeight="1">
      <c r="A11" s="434"/>
      <c r="B11" s="434"/>
      <c r="C11" s="422"/>
      <c r="D11" s="434"/>
      <c r="E11" s="434"/>
      <c r="F11" s="23" t="s">
        <v>73</v>
      </c>
      <c r="G11" s="23" t="s">
        <v>74</v>
      </c>
      <c r="H11" s="422"/>
      <c r="I11" s="422"/>
      <c r="J11" s="422"/>
      <c r="K11" s="434"/>
      <c r="L11" s="24" t="s">
        <v>79</v>
      </c>
      <c r="M11" s="431"/>
      <c r="N11" s="434"/>
      <c r="O11" s="406"/>
      <c r="P11" s="406"/>
      <c r="Q11" s="406"/>
      <c r="R11" s="406"/>
      <c r="S11" s="406"/>
      <c r="T11" s="406"/>
      <c r="U11" s="406"/>
      <c r="V11" s="406"/>
      <c r="W11" s="406"/>
      <c r="X11" s="406"/>
      <c r="Y11" s="406"/>
      <c r="Z11" s="406"/>
      <c r="AA11" s="406"/>
      <c r="AB11" s="406"/>
      <c r="AC11" s="406"/>
      <c r="AD11" s="406"/>
      <c r="AE11" s="411"/>
      <c r="AF11" s="428"/>
      <c r="AG11" s="437"/>
      <c r="AH11" s="25" t="s">
        <v>77</v>
      </c>
      <c r="AI11" s="26" t="s">
        <v>78</v>
      </c>
      <c r="AJ11" s="418"/>
      <c r="AK11" s="417"/>
      <c r="AL11" s="413"/>
      <c r="AM11" s="413"/>
      <c r="AN11" s="413"/>
      <c r="AO11" s="431"/>
      <c r="AP11" s="405"/>
      <c r="AQ11" s="405"/>
      <c r="AR11" s="409"/>
      <c r="AS11" s="401"/>
      <c r="AW11" s="22" t="s">
        <v>1267</v>
      </c>
      <c r="AX11" s="22" t="s">
        <v>1275</v>
      </c>
    </row>
    <row r="12" spans="1:50" s="34" customFormat="1" ht="149.25" hidden="1" customHeight="1">
      <c r="A12" s="27">
        <v>1</v>
      </c>
      <c r="B12" s="27">
        <v>6</v>
      </c>
      <c r="C12" s="28" t="str">
        <f>+管理用ＤＢ!D18 &amp; CHAR(10)&amp; CHAR(10)  &amp; "(" &amp; 管理用ＤＢ!BH18&amp; ")"</f>
        <v>コンクリート用超音波探知装置
(アイレック技建㈱)</v>
      </c>
      <c r="D12" s="29" t="str">
        <f>+IF(管理用ＤＢ!I18="○","点検・診断技術"&amp;CHAR(10),"")&amp;IF(管理用ＤＢ!J18="○","建設、更新技術"&amp;CHAR(10),"")&amp;IF(管理用ＤＢ!K18="○","補修・補強技術"&amp;CHAR(10),"")&amp;IF(管理用ＤＢ!L18="○","ＬＣＣ技術"&amp;CHAR(10),"")&amp;IF(管理用ＤＢ!M18="○","システム技術","")</f>
        <v>点検・診断技術
建設、更新技術
ＬＣＣ技術
システム技術</v>
      </c>
      <c r="E12" s="28" t="str">
        <f>+IF(管理用ＤＢ!N18="○","道路"&amp;CHAR(10),"")&amp;IF(管理用ＤＢ!O18="○","河川"&amp;CHAR(10),"")&amp;IF(管理用ＤＢ!P18="○","ダム"&amp;CHAR(10),"")&amp;IF(管理用ＤＢ!Q18="○","砂防"&amp;CHAR(10),"")&amp;IF(管理用ＤＢ!R18="○","港湾"&amp;CHAR(10),"")&amp;IF(管理用ＤＢ!S18="○","海岸"&amp;CHAR(10),"")&amp;IF(管理用ＤＢ!T18="○","下水道"&amp;CHAR(10),"")&amp;IF(管理用ＤＢ!U18="○","公園"&amp;CHAR(10),"")&amp;IF(管理用ＤＢ!V18="○","その他"&amp;CHAR(10),"")&amp;IF(管理用ＤＢ!W18="○","全般","")</f>
        <v>道路
河川
港湾
全般</v>
      </c>
      <c r="F12" s="27" t="str">
        <f>+IF(管理用ＤＢ!AW18=3,"低下",IF(管理用ＤＢ!AW18=2,"同程度","向上"))</f>
        <v>向上</v>
      </c>
      <c r="G12" s="27" t="str">
        <f>+IF(管理用ＤＢ!BA18=3,"低下",IF(管理用ＤＢ!BA18=2,"同程度","向上"))</f>
        <v>向上</v>
      </c>
      <c r="H12" s="27" t="str">
        <f>+IF(管理用ＤＢ!BG18=1,"単独",IF(管理用ＤＢ!BG18="2(1)","民民",IF(管理用ＤＢ!BG18="2(2)","民官","民学")))</f>
        <v>民学</v>
      </c>
      <c r="I12" s="28" t="str">
        <f>+管理用ＤＢ!BH18</f>
        <v>アイレック技建㈱</v>
      </c>
      <c r="J12" s="30" t="str">
        <f>+管理用ＤＢ!E18</f>
        <v>超音波を用いた巨視的コンクリート内部探知装置</v>
      </c>
      <c r="K12" s="30" t="s">
        <v>1230</v>
      </c>
      <c r="L12" s="27" t="str">
        <f>+管理用ＤＢ!DI18</f>
        <v>99</v>
      </c>
      <c r="M12" s="40" t="str">
        <f>IF(管理用ＤＢ!AH18=0,"-",RIGHT(管理用ＤＢ!AH18,2))</f>
        <v>-V</v>
      </c>
      <c r="N12" s="28" t="str">
        <f>+管理用ＤＢ!AV18</f>
        <v>近接目視点検、コア採取などの破壊検査</v>
      </c>
      <c r="O12" s="31">
        <v>75</v>
      </c>
      <c r="P12" s="32"/>
      <c r="Q12" s="31">
        <v>92</v>
      </c>
      <c r="R12" s="32"/>
      <c r="S12" s="31">
        <v>90</v>
      </c>
      <c r="T12" s="32"/>
      <c r="U12" s="31">
        <v>80</v>
      </c>
      <c r="V12" s="32"/>
      <c r="W12" s="31">
        <v>92</v>
      </c>
      <c r="X12" s="32"/>
      <c r="Y12" s="31">
        <v>90</v>
      </c>
      <c r="Z12" s="32"/>
      <c r="AA12" s="31">
        <v>100</v>
      </c>
      <c r="AB12" s="32"/>
      <c r="AC12" s="27" t="s">
        <v>221</v>
      </c>
      <c r="AD12" s="28"/>
      <c r="AE12" s="33">
        <f t="shared" ref="AE12:AE48" si="0">+AVERAGE(O12:AC12)</f>
        <v>88.428571428571431</v>
      </c>
      <c r="AF12" s="33">
        <f>+(O12*2+Q12+S12*2+U12+W12+Y12+AA12)/9</f>
        <v>87.111111111111114</v>
      </c>
      <c r="AG12" s="32" t="s">
        <v>1231</v>
      </c>
      <c r="AH12" s="27" t="str">
        <f>+管理用ＤＢ!DE18</f>
        <v>0</v>
      </c>
      <c r="AI12" s="27" t="str">
        <f>+管理用ＤＢ!DG18</f>
        <v>15</v>
      </c>
      <c r="AJ12" s="27" t="str">
        <f>+IF(管理用ＤＢ!CV18=FALSE,"ー","有り")</f>
        <v>ー</v>
      </c>
      <c r="AK12" s="27" t="str">
        <f>IF(M12="-V","Ⅰ",IF((AH12+AI12)&gt;=100,"Ⅰ",IF((AH12+AI12)&gt;=10,"Ⅱ","Ⅲ")))</f>
        <v>Ⅰ</v>
      </c>
      <c r="AL12" s="27" t="str">
        <f>IF(+管理用ＤＢ!CL18="●","有り","-")</f>
        <v>有り</v>
      </c>
      <c r="AM12" s="27" t="str">
        <f>IF(管理用ＤＢ!DC18="","-","有り")</f>
        <v>有り</v>
      </c>
      <c r="AN12" s="27" t="str">
        <f t="shared" ref="AN12:AN48" si="1">IF(AU12="有り有り","A",IF(AU12="--","C","B"))</f>
        <v>A</v>
      </c>
      <c r="AO12" s="40" t="str">
        <f>M12</f>
        <v>-V</v>
      </c>
      <c r="AP12" s="27" t="str">
        <f t="shared" ref="AP12:AP33" si="2">IF(AE12&lt;50,"保留",IF(OR(AV12="ⅠA",AV12="ⅠB",AV12="ⅡA"),"区分３","区分２"))</f>
        <v>区分３</v>
      </c>
      <c r="AQ12" s="28" t="str">
        <f t="shared" ref="AQ12:AQ48" si="3">IF(AP12="保留","",IF(AP12="区分２","試験施工",IF(AF12&gt;60,"推奨技術","登録技術")))</f>
        <v>推奨技術</v>
      </c>
      <c r="AR12" s="32" t="s">
        <v>1202</v>
      </c>
      <c r="AS12" s="28" t="s">
        <v>1216</v>
      </c>
      <c r="AU12" s="34" t="str">
        <f t="shared" ref="AU12:AU55" si="4">AL12&amp;AM12</f>
        <v>有り有り</v>
      </c>
      <c r="AV12" s="34" t="str">
        <f t="shared" ref="AV12:AV55" si="5">AK12&amp;AN12</f>
        <v>ⅠA</v>
      </c>
      <c r="AW12" s="34">
        <v>1</v>
      </c>
      <c r="AX12" s="34">
        <v>1</v>
      </c>
    </row>
    <row r="13" spans="1:50" s="34" customFormat="1" ht="114.75" hidden="1" customHeight="1">
      <c r="A13" s="27">
        <v>2</v>
      </c>
      <c r="B13" s="27">
        <v>4</v>
      </c>
      <c r="C13" s="28" t="str">
        <f>+管理用ＤＢ!D16 &amp; CHAR(10)&amp; CHAR(10)  &amp; "(" &amp; 管理用ＤＢ!BH16&amp; ")"</f>
        <v>棒形スキャナ
((株)計測リサーチコンサルタント)</v>
      </c>
      <c r="D13" s="29" t="str">
        <f>+IF(管理用ＤＢ!I16="○","点検・診断技術"&amp;CHAR(10),"")&amp;IF(管理用ＤＢ!J16="○","建設、更新技術"&amp;CHAR(10),"")&amp;IF(管理用ＤＢ!K16="○","補修・補強技術"&amp;CHAR(10),"")&amp;IF(管理用ＤＢ!L16="○","ＬＣＣ技術"&amp;CHAR(10),"")&amp;IF(管理用ＤＢ!M16="○","システム技術","")</f>
        <v>点検・診断技術
補修・補強技術
ＬＣＣ技術
システム技術</v>
      </c>
      <c r="E13" s="27" t="str">
        <f>+IF(管理用ＤＢ!N16="○","道路"&amp;CHAR(10),"")&amp;IF(管理用ＤＢ!O16="○","河川"&amp;CHAR(10),"")&amp;IF(管理用ＤＢ!P16="○","ダム"&amp;CHAR(10),"")&amp;IF(管理用ＤＢ!Q16="○","砂防"&amp;CHAR(10),"")&amp;IF(管理用ＤＢ!R16="○","港湾"&amp;CHAR(10),"")&amp;IF(管理用ＤＢ!S16="○","海岸"&amp;CHAR(10),"")&amp;IF(管理用ＤＢ!T16="○","下水道"&amp;CHAR(10),"")&amp;IF(管理用ＤＢ!U16="○","公園"&amp;CHAR(10),"")&amp;IF(管理用ＤＢ!V16="○","その他"&amp;CHAR(10),"")&amp;IF(管理用ＤＢ!W16="○","全般","")</f>
        <v>全般</v>
      </c>
      <c r="F13" s="27" t="str">
        <f>+IF(管理用ＤＢ!AW16=3,"低下",IF(管理用ＤＢ!AW16=2,"同程度","向上"))</f>
        <v>向上</v>
      </c>
      <c r="G13" s="27" t="str">
        <f>+IF(管理用ＤＢ!BA16=3,"低下",IF(管理用ＤＢ!BA16=2,"同程度","向上"))</f>
        <v>向上</v>
      </c>
      <c r="H13" s="27" t="str">
        <f>+IF(管理用ＤＢ!BG16=1,"単独",IF(管理用ＤＢ!BG16="2(1)","民民",IF(管理用ＤＢ!BG16="2(2)","民官","民学")))</f>
        <v>民学</v>
      </c>
      <c r="I13" s="28" t="str">
        <f>+管理用ＤＢ!BH16</f>
        <v>(株)計測リサーチコンサルタント</v>
      </c>
      <c r="J13" s="30" t="str">
        <f>+管理用ＤＢ!E16</f>
        <v>小径孔を利用したコンクリート構造物の内部診断技術</v>
      </c>
      <c r="K13" s="30" t="s">
        <v>1188</v>
      </c>
      <c r="L13" s="27">
        <f>+管理用ＤＢ!DI16</f>
        <v>11</v>
      </c>
      <c r="M13" s="40" t="str">
        <f>IF(管理用ＤＢ!AH16=0,"-",RIGHT(管理用ＤＢ!AH16,2))</f>
        <v>-A</v>
      </c>
      <c r="N13" s="28" t="str">
        <f>+管理用ＤＢ!AV16</f>
        <v>直径100mmコアによる調査法</v>
      </c>
      <c r="O13" s="31">
        <v>83</v>
      </c>
      <c r="P13" s="32"/>
      <c r="Q13" s="31">
        <v>75</v>
      </c>
      <c r="R13" s="32"/>
      <c r="S13" s="31">
        <v>100</v>
      </c>
      <c r="T13" s="32"/>
      <c r="U13" s="31">
        <v>50</v>
      </c>
      <c r="V13" s="32"/>
      <c r="W13" s="31">
        <v>92</v>
      </c>
      <c r="X13" s="32"/>
      <c r="Y13" s="31">
        <v>50</v>
      </c>
      <c r="Z13" s="32"/>
      <c r="AA13" s="31">
        <v>100</v>
      </c>
      <c r="AB13" s="32"/>
      <c r="AC13" s="31">
        <v>100</v>
      </c>
      <c r="AD13" s="32" t="s">
        <v>229</v>
      </c>
      <c r="AE13" s="33">
        <f t="shared" si="0"/>
        <v>81.25</v>
      </c>
      <c r="AF13" s="33">
        <f>+(O13*2+Q13+S13*2+U13+W13+Y13+AA13+AC13)/10</f>
        <v>83.3</v>
      </c>
      <c r="AG13" s="32" t="s">
        <v>1228</v>
      </c>
      <c r="AH13" s="27">
        <f>+管理用ＤＢ!DE16</f>
        <v>0</v>
      </c>
      <c r="AI13" s="27">
        <f>+管理用ＤＢ!DG16</f>
        <v>12</v>
      </c>
      <c r="AJ13" s="27" t="str">
        <f>+IF(管理用ＤＢ!CV16=FALSE,"ー","有り")</f>
        <v>ー</v>
      </c>
      <c r="AK13" s="27" t="str">
        <f t="shared" ref="AK13:AK48" si="6">IF(M13="-V","Ⅰ",IF((AH13+AI13)&gt;=100,"Ⅰ",IF((AH13+AI13)&gt;=10,"Ⅱ","Ⅲ")))</f>
        <v>Ⅱ</v>
      </c>
      <c r="AL13" s="27" t="str">
        <f>IF(+管理用ＤＢ!CL16="●","有り","-")</f>
        <v>有り</v>
      </c>
      <c r="AM13" s="27" t="str">
        <f>IF(管理用ＤＢ!DC16="","-","有り")</f>
        <v>-</v>
      </c>
      <c r="AN13" s="27" t="str">
        <f t="shared" si="1"/>
        <v>B</v>
      </c>
      <c r="AO13" s="40" t="str">
        <f t="shared" ref="AO13:AO48" si="7">M13</f>
        <v>-A</v>
      </c>
      <c r="AP13" s="27" t="str">
        <f t="shared" si="2"/>
        <v>区分２</v>
      </c>
      <c r="AQ13" s="28" t="str">
        <f t="shared" si="3"/>
        <v>試験施工</v>
      </c>
      <c r="AR13" s="27" t="s">
        <v>1249</v>
      </c>
      <c r="AS13" s="28" t="s">
        <v>1218</v>
      </c>
      <c r="AU13" s="34" t="str">
        <f t="shared" si="4"/>
        <v>有り-</v>
      </c>
      <c r="AV13" s="34" t="str">
        <f t="shared" si="5"/>
        <v>ⅡB</v>
      </c>
      <c r="AW13" s="34">
        <v>1</v>
      </c>
      <c r="AX13" s="34">
        <v>3</v>
      </c>
    </row>
    <row r="14" spans="1:50" s="34" customFormat="1" ht="111.75" hidden="1" customHeight="1">
      <c r="A14" s="27">
        <v>3</v>
      </c>
      <c r="B14" s="27">
        <v>5</v>
      </c>
      <c r="C14" s="28" t="str">
        <f>+管理用ＤＢ!D17 &amp; CHAR(10)&amp; CHAR(10)  &amp; "(" &amp; 管理用ＤＢ!BH17&amp; ")"</f>
        <v>ＥＭセンサー
((株)計測リサーチコンサルタント)</v>
      </c>
      <c r="D14" s="29" t="str">
        <f>+IF(管理用ＤＢ!I17="○","点検・診断技術"&amp;CHAR(10),"")&amp;IF(管理用ＤＢ!J17="○","建設、更新技術"&amp;CHAR(10),"")&amp;IF(管理用ＤＢ!K17="○","補修・補強技術"&amp;CHAR(10),"")&amp;IF(管理用ＤＢ!L17="○","ＬＣＣ技術"&amp;CHAR(10),"")&amp;IF(管理用ＤＢ!M17="○","システム技術","")</f>
        <v>点検・診断技術
建設、更新技術
ＬＣＣ技術
システム技術</v>
      </c>
      <c r="E14" s="27" t="str">
        <f>+IF(管理用ＤＢ!N17="○","道路"&amp;CHAR(10),"")&amp;IF(管理用ＤＢ!O17="○","河川"&amp;CHAR(10),"")&amp;IF(管理用ＤＢ!P17="○","ダム"&amp;CHAR(10),"")&amp;IF(管理用ＤＢ!Q17="○","砂防"&amp;CHAR(10),"")&amp;IF(管理用ＤＢ!R17="○","港湾"&amp;CHAR(10),"")&amp;IF(管理用ＤＢ!S17="○","海岸"&amp;CHAR(10),"")&amp;IF(管理用ＤＢ!T17="○","下水道"&amp;CHAR(10),"")&amp;IF(管理用ＤＢ!U17="○","公園"&amp;CHAR(10),"")&amp;IF(管理用ＤＢ!V17="○","その他"&amp;CHAR(10),"")&amp;IF(管理用ＤＢ!W17="○","全般","")</f>
        <v>全般</v>
      </c>
      <c r="F14" s="27" t="str">
        <f>+IF(管理用ＤＢ!AW17=3,"低下",IF(管理用ＤＢ!AW17=2,"同程度","向上"))</f>
        <v>向上</v>
      </c>
      <c r="G14" s="27" t="str">
        <f>+IF(管理用ＤＢ!BA17=3,"低下",IF(管理用ＤＢ!BA17=2,"同程度","向上"))</f>
        <v>向上</v>
      </c>
      <c r="H14" s="27" t="str">
        <f>+IF(管理用ＤＢ!BG17=1,"単独",IF(管理用ＤＢ!BG17="2(1)","民民",IF(管理用ＤＢ!BG17="2(2)","民官","民学")))</f>
        <v>単独</v>
      </c>
      <c r="I14" s="28" t="str">
        <f>+管理用ＤＢ!BH17</f>
        <v>(株)計測リサーチコンサルタント</v>
      </c>
      <c r="J14" s="30" t="str">
        <f>+管理用ＤＢ!E17</f>
        <v>ケーブルの張力測定技術</v>
      </c>
      <c r="K14" s="30" t="s">
        <v>1227</v>
      </c>
      <c r="L14" s="27">
        <f>+管理用ＤＢ!DI17</f>
        <v>14</v>
      </c>
      <c r="M14" s="40" t="str">
        <f>IF(管理用ＤＢ!AH17=0,"-",RIGHT(管理用ＤＢ!AH17,2))</f>
        <v>-</v>
      </c>
      <c r="N14" s="28" t="str">
        <f>+管理用ＤＢ!AV17</f>
        <v>ロードセルによる計測</v>
      </c>
      <c r="O14" s="31">
        <v>75</v>
      </c>
      <c r="P14" s="32"/>
      <c r="Q14" s="31">
        <v>50</v>
      </c>
      <c r="R14" s="32"/>
      <c r="S14" s="31">
        <v>80</v>
      </c>
      <c r="T14" s="32"/>
      <c r="U14" s="31">
        <v>50</v>
      </c>
      <c r="V14" s="32"/>
      <c r="W14" s="31">
        <v>75</v>
      </c>
      <c r="X14" s="32"/>
      <c r="Y14" s="27" t="s">
        <v>221</v>
      </c>
      <c r="Z14" s="28"/>
      <c r="AA14" s="27">
        <v>100</v>
      </c>
      <c r="AB14" s="28"/>
      <c r="AC14" s="27" t="s">
        <v>221</v>
      </c>
      <c r="AD14" s="32" t="s">
        <v>230</v>
      </c>
      <c r="AE14" s="33">
        <f t="shared" si="0"/>
        <v>71.666666666666671</v>
      </c>
      <c r="AF14" s="33">
        <f>+(O14*2+Q14+S14*2+U14+W14+AA14)/8</f>
        <v>73.125</v>
      </c>
      <c r="AG14" s="32" t="s">
        <v>1229</v>
      </c>
      <c r="AH14" s="27">
        <f>+管理用ＤＢ!DE17</f>
        <v>2</v>
      </c>
      <c r="AI14" s="27">
        <f>+管理用ＤＢ!DG17</f>
        <v>76</v>
      </c>
      <c r="AJ14" s="27" t="str">
        <f>+IF(管理用ＤＢ!CV17=FALSE,"ー","有り")</f>
        <v>ー</v>
      </c>
      <c r="AK14" s="27" t="str">
        <f t="shared" si="6"/>
        <v>Ⅱ</v>
      </c>
      <c r="AL14" s="27" t="str">
        <f>IF(+管理用ＤＢ!CL17="●","有り","-")</f>
        <v>-</v>
      </c>
      <c r="AM14" s="27" t="str">
        <f>IF(管理用ＤＢ!DC17="","-","有り")</f>
        <v>-</v>
      </c>
      <c r="AN14" s="27" t="str">
        <f t="shared" si="1"/>
        <v>C</v>
      </c>
      <c r="AO14" s="40" t="str">
        <f t="shared" si="7"/>
        <v>-</v>
      </c>
      <c r="AP14" s="27" t="str">
        <f t="shared" si="2"/>
        <v>区分２</v>
      </c>
      <c r="AQ14" s="28" t="str">
        <f t="shared" si="3"/>
        <v>試験施工</v>
      </c>
      <c r="AR14" s="27" t="s">
        <v>1249</v>
      </c>
      <c r="AS14" s="28" t="s">
        <v>1218</v>
      </c>
      <c r="AU14" s="34" t="str">
        <f t="shared" si="4"/>
        <v>--</v>
      </c>
      <c r="AV14" s="34" t="str">
        <f t="shared" si="5"/>
        <v>ⅡC</v>
      </c>
      <c r="AW14" s="34">
        <v>1</v>
      </c>
      <c r="AX14" s="34">
        <v>3</v>
      </c>
    </row>
    <row r="15" spans="1:50" s="34" customFormat="1" ht="116.25" hidden="1" customHeight="1">
      <c r="A15" s="27">
        <v>4</v>
      </c>
      <c r="B15" s="27">
        <v>8</v>
      </c>
      <c r="C15" s="28" t="str">
        <f>+管理用ＤＢ!D20 &amp; CHAR(10)&amp; CHAR(10)  &amp; "(" &amp; 管理用ＤＢ!BH20&amp; ")"</f>
        <v>構造物点検用カメラ「ＤＳカメラ」システム
(西日本高速道路エンジニアリング中国株式会社　三政物産株式会社)</v>
      </c>
      <c r="D15" s="29" t="str">
        <f>+IF(管理用ＤＢ!I20="○","点検・診断技術"&amp;CHAR(10),"")&amp;IF(管理用ＤＢ!J20="○","建設、更新技術"&amp;CHAR(10),"")&amp;IF(管理用ＤＢ!K20="○","補修・補強技術"&amp;CHAR(10),"")&amp;IF(管理用ＤＢ!L20="○","ＬＣＣ技術"&amp;CHAR(10),"")&amp;IF(管理用ＤＢ!M20="○","システム技術","")</f>
        <v xml:space="preserve">点検・診断技術
</v>
      </c>
      <c r="E15" s="28" t="str">
        <f>+IF(管理用ＤＢ!N20="○","道路"&amp;CHAR(10),"")&amp;IF(管理用ＤＢ!O20="○","河川"&amp;CHAR(10),"")&amp;IF(管理用ＤＢ!P20="○","ダム"&amp;CHAR(10),"")&amp;IF(管理用ＤＢ!Q20="○","砂防"&amp;CHAR(10),"")&amp;IF(管理用ＤＢ!R20="○","港湾"&amp;CHAR(10),"")&amp;IF(管理用ＤＢ!S20="○","海岸"&amp;CHAR(10),"")&amp;IF(管理用ＤＢ!T20="○","下水道"&amp;CHAR(10),"")&amp;IF(管理用ＤＢ!U20="○","公園"&amp;CHAR(10),"")&amp;IF(管理用ＤＢ!V20="○","その他"&amp;CHAR(10),"")&amp;IF(管理用ＤＢ!W20="○","全般","")</f>
        <v xml:space="preserve">道路
河川
</v>
      </c>
      <c r="F15" s="27" t="str">
        <f>+IF(管理用ＤＢ!AW20=3,"低下",IF(管理用ＤＢ!AW20=2,"同程度","向上"))</f>
        <v>向上</v>
      </c>
      <c r="G15" s="27" t="str">
        <f>+IF(管理用ＤＢ!BA20=3,"低下",IF(管理用ＤＢ!BA20=2,"同程度","向上"))</f>
        <v>同程度</v>
      </c>
      <c r="H15" s="27" t="str">
        <f>+IF(管理用ＤＢ!BG20=1,"単独",IF(管理用ＤＢ!BG20="2(1)","民民",IF(管理用ＤＢ!BG20="2(2)","民官","民学")))</f>
        <v>民学</v>
      </c>
      <c r="I15" s="28" t="str">
        <f>+管理用ＤＢ!BH20</f>
        <v>西日本高速道路エンジニアリング中国株式会社　三政物産株式会社</v>
      </c>
      <c r="J15" s="30" t="str">
        <f>+管理用ＤＢ!E20</f>
        <v>カメラ付き伸縮自在棒の人力操作による点検調査</v>
      </c>
      <c r="K15" s="30" t="s">
        <v>1233</v>
      </c>
      <c r="L15" s="27">
        <f>+管理用ＤＢ!DI20</f>
        <v>2</v>
      </c>
      <c r="M15" s="40" t="str">
        <f>IF(管理用ＤＢ!AH20=0,"-",RIGHT(管理用ＤＢ!AH20,2))</f>
        <v>-Ａ</v>
      </c>
      <c r="N15" s="28" t="str">
        <f>+管理用ＤＢ!AV20</f>
        <v>橋梁点検車による橋梁点検</v>
      </c>
      <c r="O15" s="31">
        <v>67</v>
      </c>
      <c r="P15" s="32"/>
      <c r="Q15" s="31">
        <v>83</v>
      </c>
      <c r="R15" s="32"/>
      <c r="S15" s="31">
        <v>50</v>
      </c>
      <c r="T15" s="32"/>
      <c r="U15" s="31">
        <v>80</v>
      </c>
      <c r="V15" s="32"/>
      <c r="W15" s="31">
        <v>67</v>
      </c>
      <c r="X15" s="32"/>
      <c r="Y15" s="31">
        <v>80</v>
      </c>
      <c r="Z15" s="32"/>
      <c r="AA15" s="31">
        <v>100</v>
      </c>
      <c r="AB15" s="32"/>
      <c r="AC15" s="27" t="s">
        <v>221</v>
      </c>
      <c r="AD15" s="32" t="s">
        <v>231</v>
      </c>
      <c r="AE15" s="33">
        <f t="shared" si="0"/>
        <v>75.285714285714292</v>
      </c>
      <c r="AF15" s="33">
        <f>+(O15*2+Q15+S15*2+U15+W15+Y15+AA15)/9</f>
        <v>71.555555555555557</v>
      </c>
      <c r="AG15" s="32" t="s">
        <v>1234</v>
      </c>
      <c r="AH15" s="27">
        <f>+管理用ＤＢ!DE20</f>
        <v>0</v>
      </c>
      <c r="AI15" s="27">
        <f>+管理用ＤＢ!DG20</f>
        <v>9</v>
      </c>
      <c r="AJ15" s="27" t="str">
        <f>+IF(管理用ＤＢ!CV20=FALSE,"ー","有り")</f>
        <v>ー</v>
      </c>
      <c r="AK15" s="27" t="str">
        <f t="shared" si="6"/>
        <v>Ⅲ</v>
      </c>
      <c r="AL15" s="27" t="str">
        <f>IF(+管理用ＤＢ!CL20="●","有り","-")</f>
        <v>有り</v>
      </c>
      <c r="AM15" s="27" t="str">
        <f>IF(管理用ＤＢ!DC20="","-","有り")</f>
        <v>有り</v>
      </c>
      <c r="AN15" s="27" t="str">
        <f t="shared" si="1"/>
        <v>A</v>
      </c>
      <c r="AO15" s="40" t="str">
        <f t="shared" si="7"/>
        <v>-Ａ</v>
      </c>
      <c r="AP15" s="27" t="str">
        <f t="shared" si="2"/>
        <v>区分２</v>
      </c>
      <c r="AQ15" s="28" t="str">
        <f t="shared" si="3"/>
        <v>試験施工</v>
      </c>
      <c r="AR15" s="27" t="s">
        <v>1249</v>
      </c>
      <c r="AS15" s="28" t="s">
        <v>1218</v>
      </c>
      <c r="AU15" s="34" t="str">
        <f t="shared" si="4"/>
        <v>有り有り</v>
      </c>
      <c r="AV15" s="34" t="str">
        <f t="shared" si="5"/>
        <v>ⅢA</v>
      </c>
      <c r="AW15" s="34">
        <v>1</v>
      </c>
      <c r="AX15" s="34">
        <v>3</v>
      </c>
    </row>
    <row r="16" spans="1:50" s="34" customFormat="1" ht="93" hidden="1" customHeight="1">
      <c r="A16" s="27">
        <v>5</v>
      </c>
      <c r="B16" s="27">
        <v>9</v>
      </c>
      <c r="C16" s="28" t="str">
        <f>+管理用ＤＢ!D21 &amp; CHAR(10)&amp; CHAR(10)  &amp; "(" &amp; 管理用ＤＢ!BH21&amp; ")"</f>
        <v>ＩＲＩを取入れた道路管理画像システム
(西日本高速道路エンジニアリング中国株式会社)</v>
      </c>
      <c r="D16" s="29" t="str">
        <f>+IF(管理用ＤＢ!I21="○","点検・診断技術"&amp;CHAR(10),"")&amp;IF(管理用ＤＢ!J21="○","建設、更新技術"&amp;CHAR(10),"")&amp;IF(管理用ＤＢ!K21="○","補修・補強技術"&amp;CHAR(10),"")&amp;IF(管理用ＤＢ!L21="○","ＬＣＣ技術"&amp;CHAR(10),"")&amp;IF(管理用ＤＢ!M21="○","システム技術","")</f>
        <v xml:space="preserve">点検・診断技術
</v>
      </c>
      <c r="E16" s="28" t="str">
        <f>+IF(管理用ＤＢ!N21="○","道路"&amp;CHAR(10),"")&amp;IF(管理用ＤＢ!O21="○","河川"&amp;CHAR(10),"")&amp;IF(管理用ＤＢ!P21="○","ダム"&amp;CHAR(10),"")&amp;IF(管理用ＤＢ!Q21="○","砂防"&amp;CHAR(10),"")&amp;IF(管理用ＤＢ!R21="○","港湾"&amp;CHAR(10),"")&amp;IF(管理用ＤＢ!S21="○","海岸"&amp;CHAR(10),"")&amp;IF(管理用ＤＢ!T21="○","下水道"&amp;CHAR(10),"")&amp;IF(管理用ＤＢ!U21="○","公園"&amp;CHAR(10),"")&amp;IF(管理用ＤＢ!V21="○","その他"&amp;CHAR(10),"")&amp;IF(管理用ＤＢ!W21="○","全般","")</f>
        <v xml:space="preserve">道路
</v>
      </c>
      <c r="F16" s="27" t="str">
        <f>+IF(管理用ＤＢ!AW21=3,"低下",IF(管理用ＤＢ!AW21=2,"同程度","向上"))</f>
        <v>向上</v>
      </c>
      <c r="G16" s="27" t="str">
        <f>+IF(管理用ＤＢ!BA21=3,"低下",IF(管理用ＤＢ!BA21=2,"同程度","向上"))</f>
        <v>向上</v>
      </c>
      <c r="H16" s="27" t="str">
        <f>+IF(管理用ＤＢ!BG21=1,"単独",IF(管理用ＤＢ!BG21="2(1)","民民",IF(管理用ＤＢ!BG21="2(2)","民官","民学")))</f>
        <v>単独</v>
      </c>
      <c r="I16" s="28" t="str">
        <f>+管理用ＤＢ!BH21</f>
        <v>西日本高速道路エンジニアリング中国株式会社</v>
      </c>
      <c r="J16" s="30" t="str">
        <f>+管理用ＤＢ!E21</f>
        <v>道路画像にＩＲＩを取入れ路面性状を可視化した道路管理画像システム</v>
      </c>
      <c r="K16" s="30" t="s">
        <v>1235</v>
      </c>
      <c r="L16" s="27">
        <f>+管理用ＤＢ!DI21</f>
        <v>0</v>
      </c>
      <c r="M16" s="40" t="str">
        <f>IF(管理用ＤＢ!AH21=0,"-",RIGHT(管理用ＤＢ!AH21,2))</f>
        <v>－Ａ</v>
      </c>
      <c r="N16" s="28" t="str">
        <f>+管理用ＤＢ!AV21</f>
        <v>舗装路面の段差の測定方法（水糸法）</v>
      </c>
      <c r="O16" s="31">
        <v>67</v>
      </c>
      <c r="P16" s="32"/>
      <c r="Q16" s="31">
        <v>83</v>
      </c>
      <c r="R16" s="32"/>
      <c r="S16" s="31">
        <v>90</v>
      </c>
      <c r="T16" s="32"/>
      <c r="U16" s="31">
        <v>50</v>
      </c>
      <c r="V16" s="32"/>
      <c r="W16" s="31">
        <v>83</v>
      </c>
      <c r="X16" s="32"/>
      <c r="Y16" s="31">
        <v>50</v>
      </c>
      <c r="Z16" s="32"/>
      <c r="AA16" s="27">
        <v>100</v>
      </c>
      <c r="AB16" s="28"/>
      <c r="AC16" s="27" t="s">
        <v>221</v>
      </c>
      <c r="AD16" s="28"/>
      <c r="AE16" s="33">
        <f t="shared" si="0"/>
        <v>74.714285714285708</v>
      </c>
      <c r="AF16" s="33">
        <f>+(O16*2+Q16+S16*2+U16+W16+Y16+AA16)/9</f>
        <v>75.555555555555557</v>
      </c>
      <c r="AG16" s="32" t="s">
        <v>1236</v>
      </c>
      <c r="AH16" s="27">
        <f>+管理用ＤＢ!DE21</f>
        <v>4</v>
      </c>
      <c r="AI16" s="27">
        <f>+管理用ＤＢ!DG21</f>
        <v>2</v>
      </c>
      <c r="AJ16" s="27" t="str">
        <f>+IF(管理用ＤＢ!CV21=FALSE,"ー","有り")</f>
        <v>ー</v>
      </c>
      <c r="AK16" s="27" t="str">
        <f t="shared" si="6"/>
        <v>Ⅲ</v>
      </c>
      <c r="AL16" s="27" t="str">
        <f>IF(+管理用ＤＢ!CL21="●","有り","-")</f>
        <v>有り</v>
      </c>
      <c r="AM16" s="27" t="str">
        <f>IF(管理用ＤＢ!DC21="","-","有り")</f>
        <v>有り</v>
      </c>
      <c r="AN16" s="27" t="str">
        <f t="shared" si="1"/>
        <v>A</v>
      </c>
      <c r="AO16" s="40" t="str">
        <f t="shared" si="7"/>
        <v>－Ａ</v>
      </c>
      <c r="AP16" s="27" t="str">
        <f t="shared" si="2"/>
        <v>区分２</v>
      </c>
      <c r="AQ16" s="28" t="str">
        <f t="shared" si="3"/>
        <v>試験施工</v>
      </c>
      <c r="AR16" s="27" t="s">
        <v>1249</v>
      </c>
      <c r="AS16" s="28" t="s">
        <v>1218</v>
      </c>
      <c r="AU16" s="34" t="str">
        <f t="shared" si="4"/>
        <v>有り有り</v>
      </c>
      <c r="AV16" s="34" t="str">
        <f t="shared" si="5"/>
        <v>ⅢA</v>
      </c>
      <c r="AW16" s="34">
        <v>1</v>
      </c>
      <c r="AX16" s="34">
        <v>3</v>
      </c>
    </row>
    <row r="17" spans="1:50" s="34" customFormat="1" ht="105.75" hidden="1" customHeight="1">
      <c r="A17" s="27">
        <v>6</v>
      </c>
      <c r="B17" s="27">
        <v>23</v>
      </c>
      <c r="C17" s="28" t="str">
        <f>+管理用ＤＢ!D35 &amp; CHAR(10)&amp; CHAR(10)  &amp; "(" &amp; 管理用ＤＢ!BH35&amp; ")"</f>
        <v>無人へりによるコンクリート構造物のひび割れ検出技術　
(ルーチェサーチ株式会社)</v>
      </c>
      <c r="D17" s="29" t="str">
        <f>+IF(管理用ＤＢ!I35="○","点検・診断技術"&amp;CHAR(10),"")&amp;IF(管理用ＤＢ!J35="○","建設、更新技術"&amp;CHAR(10),"")&amp;IF(管理用ＤＢ!K35="○","補修・補強技術"&amp;CHAR(10),"")&amp;IF(管理用ＤＢ!L35="○","ＬＣＣ技術"&amp;CHAR(10),"")&amp;IF(管理用ＤＢ!M35="○","システム技術","")</f>
        <v>点検・診断技術
ＬＣＣ技術
システム技術</v>
      </c>
      <c r="E17" s="28" t="str">
        <f>+IF(管理用ＤＢ!N35="○","道路"&amp;CHAR(10),"")&amp;IF(管理用ＤＢ!O35="○","河川"&amp;CHAR(10),"")&amp;IF(管理用ＤＢ!P35="○","ダム"&amp;CHAR(10),"")&amp;IF(管理用ＤＢ!Q35="○","砂防"&amp;CHAR(10),"")&amp;IF(管理用ＤＢ!R35="○","港湾"&amp;CHAR(10),"")&amp;IF(管理用ＤＢ!S35="○","海岸"&amp;CHAR(10),"")&amp;IF(管理用ＤＢ!T35="○","下水道"&amp;CHAR(10),"")&amp;IF(管理用ＤＢ!U35="○","公園"&amp;CHAR(10),"")&amp;IF(管理用ＤＢ!V35="○","その他"&amp;CHAR(10),"")&amp;IF(管理用ＤＢ!W35="○","全般","")</f>
        <v xml:space="preserve">道路
ダム
港湾
</v>
      </c>
      <c r="F17" s="27" t="str">
        <f>+IF(管理用ＤＢ!AW35=3,"低下",IF(管理用ＤＢ!AW35=2,"同程度","向上"))</f>
        <v>向上</v>
      </c>
      <c r="G17" s="27" t="str">
        <f>+IF(管理用ＤＢ!BA35=3,"低下",IF(管理用ＤＢ!BA35=2,"同程度","向上"))</f>
        <v>向上</v>
      </c>
      <c r="H17" s="27" t="str">
        <f>+IF(管理用ＤＢ!BG35=1,"単独",IF(管理用ＤＢ!BG35="2(1)","民民",IF(管理用ＤＢ!BG35="2(2)","民官","民学")))</f>
        <v>単独</v>
      </c>
      <c r="I17" s="28" t="str">
        <f>+管理用ＤＢ!BH35</f>
        <v>ルーチェサーチ株式会社</v>
      </c>
      <c r="J17" s="30" t="str">
        <f>+管理用ＤＢ!E35</f>
        <v>足場・高所作業車・構造物点検車を使用せず無人へりにより撮影した画像からひび割れ等の損傷を検出する技術　</v>
      </c>
      <c r="K17" s="30" t="s">
        <v>1193</v>
      </c>
      <c r="L17" s="27">
        <f>+管理用ＤＢ!DI35</f>
        <v>3</v>
      </c>
      <c r="M17" s="40" t="str">
        <f>IF(管理用ＤＢ!AH35=0,"-",RIGHT(管理用ＤＢ!AH35,2))</f>
        <v>-</v>
      </c>
      <c r="N17" s="28" t="str">
        <f>+管理用ＤＢ!AV35</f>
        <v xml:space="preserve">枠組足場を使用した橋梁調査 </v>
      </c>
      <c r="O17" s="31">
        <v>92</v>
      </c>
      <c r="P17" s="32"/>
      <c r="Q17" s="31">
        <v>100</v>
      </c>
      <c r="R17" s="32"/>
      <c r="S17" s="31">
        <v>70</v>
      </c>
      <c r="T17" s="32"/>
      <c r="U17" s="27">
        <v>80</v>
      </c>
      <c r="V17" s="28"/>
      <c r="W17" s="31">
        <v>92</v>
      </c>
      <c r="X17" s="32"/>
      <c r="Y17" s="27">
        <v>90</v>
      </c>
      <c r="Z17" s="28"/>
      <c r="AA17" s="27">
        <v>100</v>
      </c>
      <c r="AB17" s="32"/>
      <c r="AC17" s="27" t="s">
        <v>221</v>
      </c>
      <c r="AD17" s="32" t="s">
        <v>232</v>
      </c>
      <c r="AE17" s="33">
        <f t="shared" si="0"/>
        <v>89.142857142857139</v>
      </c>
      <c r="AF17" s="33">
        <f>+(O17*2+Q17+S17*2+U17+W17+Y17+AA17)/9</f>
        <v>87.333333333333329</v>
      </c>
      <c r="AG17" s="32" t="s">
        <v>1212</v>
      </c>
      <c r="AH17" s="27">
        <f>+管理用ＤＢ!DE35</f>
        <v>2</v>
      </c>
      <c r="AI17" s="27">
        <f>+管理用ＤＢ!DG35</f>
        <v>8</v>
      </c>
      <c r="AJ17" s="27" t="str">
        <f>+IF(管理用ＤＢ!CV35=FALSE,"ー","有り")</f>
        <v>ー</v>
      </c>
      <c r="AK17" s="27" t="str">
        <f t="shared" si="6"/>
        <v>Ⅱ</v>
      </c>
      <c r="AL17" s="27" t="str">
        <f>IF(+管理用ＤＢ!CL35="●","有り","-")</f>
        <v>-</v>
      </c>
      <c r="AM17" s="27" t="str">
        <f>IF(管理用ＤＢ!DC35="","-","有り")</f>
        <v>-</v>
      </c>
      <c r="AN17" s="27" t="str">
        <f t="shared" si="1"/>
        <v>C</v>
      </c>
      <c r="AO17" s="40" t="str">
        <f t="shared" si="7"/>
        <v>-</v>
      </c>
      <c r="AP17" s="27" t="str">
        <f t="shared" si="2"/>
        <v>区分２</v>
      </c>
      <c r="AQ17" s="28" t="str">
        <f t="shared" si="3"/>
        <v>試験施工</v>
      </c>
      <c r="AR17" s="27" t="s">
        <v>1208</v>
      </c>
      <c r="AS17" s="28" t="s">
        <v>1218</v>
      </c>
      <c r="AU17" s="34" t="str">
        <f t="shared" si="4"/>
        <v>--</v>
      </c>
      <c r="AV17" s="34" t="str">
        <f t="shared" si="5"/>
        <v>ⅡC</v>
      </c>
      <c r="AW17" s="34">
        <v>1</v>
      </c>
      <c r="AX17" s="34">
        <v>3</v>
      </c>
    </row>
    <row r="18" spans="1:50" s="34" customFormat="1" ht="87.75" hidden="1" customHeight="1">
      <c r="A18" s="27">
        <v>7</v>
      </c>
      <c r="B18" s="27">
        <v>1</v>
      </c>
      <c r="C18" s="28" t="str">
        <f>+管理用ＤＢ!D13 &amp; CHAR(10)&amp; CHAR(10)  &amp; "(" &amp; 管理用ＤＢ!BH13&amp; ")"</f>
        <v>太平洋ハイパーエクスパン
(太平洋マテリアル株式会社)</v>
      </c>
      <c r="D18" s="29" t="str">
        <f>+IF(管理用ＤＢ!I13="○","点検・診断技術"&amp;CHAR(10),"")&amp;IF(管理用ＤＢ!J13="○","建設、更新技術"&amp;CHAR(10),"")&amp;IF(管理用ＤＢ!K13="○","補修・補強技術"&amp;CHAR(10),"")&amp;IF(管理用ＤＢ!L13="○","ＬＣＣ技術"&amp;CHAR(10),"")&amp;IF(管理用ＤＢ!M13="○","システム技術","")</f>
        <v xml:space="preserve">建設、更新技術
</v>
      </c>
      <c r="E18" s="28" t="str">
        <f>+IF(管理用ＤＢ!N13="○","道路"&amp;CHAR(10),"")&amp;IF(管理用ＤＢ!O13="○","河川"&amp;CHAR(10),"")&amp;IF(管理用ＤＢ!P13="○","ダム"&amp;CHAR(10),"")&amp;IF(管理用ＤＢ!Q13="○","砂防"&amp;CHAR(10),"")&amp;IF(管理用ＤＢ!R13="○","港湾"&amp;CHAR(10),"")&amp;IF(管理用ＤＢ!S13="○","海岸"&amp;CHAR(10),"")&amp;IF(管理用ＤＢ!T13="○","下水道"&amp;CHAR(10),"")&amp;IF(管理用ＤＢ!U13="○","公園"&amp;CHAR(10),"")&amp;IF(管理用ＤＢ!V13="○","その他"&amp;CHAR(10),"")&amp;IF(管理用ＤＢ!W13="○","全般","")</f>
        <v xml:space="preserve">道路
河川
ダム
港湾
</v>
      </c>
      <c r="F18" s="27" t="str">
        <f>+IF(管理用ＤＢ!AW13=3,"低下",IF(管理用ＤＢ!AW13=2,"同程度","向上"))</f>
        <v>向上</v>
      </c>
      <c r="G18" s="27" t="str">
        <f>+IF(管理用ＤＢ!BA13=3,"低下",IF(管理用ＤＢ!BA13=2,"同程度","向上"))</f>
        <v>同程度</v>
      </c>
      <c r="H18" s="27" t="str">
        <f>+IF(管理用ＤＢ!BG13=1,"単独",IF(管理用ＤＢ!BG13="2(1)","民民",IF(管理用ＤＢ!BG13="2(2)","民官","民学")))</f>
        <v>単独</v>
      </c>
      <c r="I18" s="28" t="str">
        <f>+管理用ＤＢ!BH13</f>
        <v>太平洋マテリアル株式会社</v>
      </c>
      <c r="J18" s="30" t="str">
        <f>+管理用ＤＢ!E13</f>
        <v>低添加型膨張材</v>
      </c>
      <c r="K18" s="30" t="s">
        <v>1226</v>
      </c>
      <c r="L18" s="27">
        <f>+管理用ＤＢ!DI13</f>
        <v>35</v>
      </c>
      <c r="M18" s="40" t="str">
        <f>IF(管理用ＤＢ!AH13=0,"-",RIGHT(管理用ＤＢ!AH13,2))</f>
        <v>-V</v>
      </c>
      <c r="N18" s="28" t="str">
        <f>+管理用ＤＢ!AV13</f>
        <v>従来型膨張材（石灰系）</v>
      </c>
      <c r="O18" s="31">
        <v>58</v>
      </c>
      <c r="P18" s="32"/>
      <c r="Q18" s="31">
        <v>50</v>
      </c>
      <c r="R18" s="32"/>
      <c r="S18" s="31">
        <v>50</v>
      </c>
      <c r="T18" s="32"/>
      <c r="U18" s="31">
        <v>50</v>
      </c>
      <c r="V18" s="32"/>
      <c r="W18" s="31">
        <v>58</v>
      </c>
      <c r="X18" s="32"/>
      <c r="Y18" s="31">
        <v>60</v>
      </c>
      <c r="Z18" s="32"/>
      <c r="AA18" s="27" t="s">
        <v>221</v>
      </c>
      <c r="AB18" s="32"/>
      <c r="AC18" s="27" t="s">
        <v>221</v>
      </c>
      <c r="AD18" s="27"/>
      <c r="AE18" s="33">
        <f t="shared" si="0"/>
        <v>54.333333333333336</v>
      </c>
      <c r="AF18" s="33">
        <f>+(O18*2+Q18+S18*2+U18+W18+Y18)/7</f>
        <v>62</v>
      </c>
      <c r="AG18" s="32" t="s">
        <v>1225</v>
      </c>
      <c r="AH18" s="27">
        <f>+管理用ＤＢ!DE13</f>
        <v>4</v>
      </c>
      <c r="AI18" s="27">
        <f>+管理用ＤＢ!DG13</f>
        <v>82</v>
      </c>
      <c r="AJ18" s="27" t="str">
        <f>+IF(管理用ＤＢ!CV13=FALSE,"ー","有り")</f>
        <v>ー</v>
      </c>
      <c r="AK18" s="27" t="str">
        <f t="shared" si="6"/>
        <v>Ⅰ</v>
      </c>
      <c r="AL18" s="27" t="str">
        <f>IF(+管理用ＤＢ!CL13="●","有り","-")</f>
        <v>有り</v>
      </c>
      <c r="AM18" s="27" t="str">
        <f>IF(管理用ＤＢ!DC13="","-","有り")</f>
        <v>有り</v>
      </c>
      <c r="AN18" s="27" t="str">
        <f t="shared" si="1"/>
        <v>A</v>
      </c>
      <c r="AO18" s="40" t="str">
        <f t="shared" si="7"/>
        <v>-V</v>
      </c>
      <c r="AP18" s="27" t="str">
        <f t="shared" si="2"/>
        <v>区分３</v>
      </c>
      <c r="AQ18" s="28" t="str">
        <f t="shared" si="3"/>
        <v>推奨技術</v>
      </c>
      <c r="AR18" s="32" t="s">
        <v>1202</v>
      </c>
      <c r="AS18" s="28" t="s">
        <v>1216</v>
      </c>
      <c r="AU18" s="34" t="str">
        <f t="shared" si="4"/>
        <v>有り有り</v>
      </c>
      <c r="AV18" s="34" t="str">
        <f t="shared" si="5"/>
        <v>ⅠA</v>
      </c>
      <c r="AW18" s="34">
        <v>2</v>
      </c>
      <c r="AX18" s="34">
        <v>1</v>
      </c>
    </row>
    <row r="19" spans="1:50" s="34" customFormat="1" ht="139.5" hidden="1" customHeight="1">
      <c r="A19" s="27">
        <v>8</v>
      </c>
      <c r="B19" s="27">
        <v>10</v>
      </c>
      <c r="C19" s="28" t="str">
        <f>+管理用ＤＢ!D22 &amp; CHAR(10)&amp; CHAR(10)  &amp; "(" &amp; 管理用ＤＢ!BH22&amp; ")"</f>
        <v>多機能フィルター
(綜合緑化㈱他4社)</v>
      </c>
      <c r="D19" s="29" t="str">
        <f>+IF(管理用ＤＢ!I22="○","点検・診断技術"&amp;CHAR(10),"")&amp;IF(管理用ＤＢ!J22="○","建設、更新技術"&amp;CHAR(10),"")&amp;IF(管理用ＤＢ!K22="○","補修・補強技術"&amp;CHAR(10),"")&amp;IF(管理用ＤＢ!L22="○","ＬＣＣ技術"&amp;CHAR(10),"")&amp;IF(管理用ＤＢ!M22="○","システム技術","")</f>
        <v xml:space="preserve">建設、更新技術
ＬＣＣ技術
</v>
      </c>
      <c r="E19" s="28" t="str">
        <f>+IF(管理用ＤＢ!N22="○","道路"&amp;CHAR(10),"")&amp;IF(管理用ＤＢ!O22="○","河川"&amp;CHAR(10),"")&amp;IF(管理用ＤＢ!P22="○","ダム"&amp;CHAR(10),"")&amp;IF(管理用ＤＢ!Q22="○","砂防"&amp;CHAR(10),"")&amp;IF(管理用ＤＢ!R22="○","港湾"&amp;CHAR(10),"")&amp;IF(管理用ＤＢ!S22="○","海岸"&amp;CHAR(10),"")&amp;IF(管理用ＤＢ!T22="○","下水道"&amp;CHAR(10),"")&amp;IF(管理用ＤＢ!U22="○","公園"&amp;CHAR(10),"")&amp;IF(管理用ＤＢ!V22="○","その他"&amp;CHAR(10),"")&amp;IF(管理用ＤＢ!W22="○","全般","")</f>
        <v xml:space="preserve">道路
ダム
砂防
公園
</v>
      </c>
      <c r="F19" s="27" t="str">
        <f>+IF(管理用ＤＢ!AW22=3,"低下",IF(管理用ＤＢ!AW22=2,"同程度","向上"))</f>
        <v>向上</v>
      </c>
      <c r="G19" s="27" t="str">
        <f>+IF(管理用ＤＢ!BA22=3,"低下",IF(管理用ＤＢ!BA22=2,"同程度","向上"))</f>
        <v>向上</v>
      </c>
      <c r="H19" s="27" t="str">
        <f>+IF(管理用ＤＢ!BG22=1,"単独",IF(管理用ＤＢ!BG22="2(1)","民民",IF(管理用ＤＢ!BG22="2(2)","民官","民学")))</f>
        <v>民学</v>
      </c>
      <c r="I19" s="28" t="str">
        <f>+管理用ＤＢ!BH22</f>
        <v>綜合緑化㈱他4社</v>
      </c>
      <c r="J19" s="30" t="str">
        <f>+管理用ＤＢ!E22</f>
        <v>被覆材による法面保護と植生　</v>
      </c>
      <c r="K19" s="30" t="s">
        <v>1237</v>
      </c>
      <c r="L19" s="27">
        <f>+管理用ＤＢ!DI22</f>
        <v>53</v>
      </c>
      <c r="M19" s="40" t="str">
        <f>IF(管理用ＤＢ!AH22=0,"-",RIGHT(管理用ＤＢ!AH22,2))</f>
        <v>-V</v>
      </c>
      <c r="N19" s="28" t="str">
        <f>+管理用ＤＢ!AV22</f>
        <v>植生基材吹付工　厚3㎝</v>
      </c>
      <c r="O19" s="31">
        <v>83</v>
      </c>
      <c r="P19" s="32"/>
      <c r="Q19" s="31">
        <v>83</v>
      </c>
      <c r="R19" s="32"/>
      <c r="S19" s="31">
        <v>100</v>
      </c>
      <c r="T19" s="32"/>
      <c r="U19" s="27">
        <v>90</v>
      </c>
      <c r="V19" s="28"/>
      <c r="W19" s="31">
        <v>83</v>
      </c>
      <c r="X19" s="32"/>
      <c r="Y19" s="27">
        <v>90</v>
      </c>
      <c r="Z19" s="28"/>
      <c r="AA19" s="27">
        <v>50</v>
      </c>
      <c r="AB19" s="32"/>
      <c r="AC19" s="27">
        <v>100</v>
      </c>
      <c r="AD19" s="32" t="s">
        <v>232</v>
      </c>
      <c r="AE19" s="33">
        <f t="shared" si="0"/>
        <v>84.875</v>
      </c>
      <c r="AF19" s="33">
        <f>+(O19*2+Q19+S19*2+U19+W19+Y19+AA19+AC19)/10</f>
        <v>86.2</v>
      </c>
      <c r="AG19" s="32" t="s">
        <v>1238</v>
      </c>
      <c r="AH19" s="27">
        <f>+管理用ＤＢ!DE22</f>
        <v>18</v>
      </c>
      <c r="AI19" s="27">
        <f>+管理用ＤＢ!DG22</f>
        <v>329</v>
      </c>
      <c r="AJ19" s="27" t="str">
        <f>+IF(管理用ＤＢ!CV22=FALSE,"ー","有り")</f>
        <v>有り</v>
      </c>
      <c r="AK19" s="27" t="str">
        <f t="shared" si="6"/>
        <v>Ⅰ</v>
      </c>
      <c r="AL19" s="27" t="str">
        <f>IF(+管理用ＤＢ!CL22="●","有り","-")</f>
        <v>有り</v>
      </c>
      <c r="AM19" s="27" t="str">
        <f>IF(管理用ＤＢ!DC22="","-","有り")</f>
        <v>有り</v>
      </c>
      <c r="AN19" s="27" t="str">
        <f t="shared" si="1"/>
        <v>A</v>
      </c>
      <c r="AO19" s="40" t="str">
        <f t="shared" si="7"/>
        <v>-V</v>
      </c>
      <c r="AP19" s="27" t="str">
        <f t="shared" si="2"/>
        <v>区分３</v>
      </c>
      <c r="AQ19" s="28" t="str">
        <f t="shared" si="3"/>
        <v>推奨技術</v>
      </c>
      <c r="AR19" s="32" t="s">
        <v>1195</v>
      </c>
      <c r="AS19" s="28" t="s">
        <v>1216</v>
      </c>
      <c r="AU19" s="34" t="str">
        <f t="shared" si="4"/>
        <v>有り有り</v>
      </c>
      <c r="AV19" s="34" t="str">
        <f t="shared" si="5"/>
        <v>ⅠA</v>
      </c>
      <c r="AW19" s="34">
        <v>2</v>
      </c>
      <c r="AX19" s="34">
        <v>1</v>
      </c>
    </row>
    <row r="20" spans="1:50" s="34" customFormat="1" ht="94.5" hidden="1" customHeight="1">
      <c r="A20" s="27">
        <v>9</v>
      </c>
      <c r="B20" s="27">
        <v>11</v>
      </c>
      <c r="C20" s="28" t="str">
        <f>+管理用ＤＢ!D23 &amp; CHAR(10)&amp; CHAR(10)  &amp; "(" &amp; 管理用ＤＢ!BH23&amp; ")"</f>
        <v>斜角門形カルバート
(共和ｺﾝｸﾘｰﾄ工業（株）)</v>
      </c>
      <c r="D20" s="29" t="str">
        <f>+IF(管理用ＤＢ!I23="○","点検・診断技術"&amp;CHAR(10),"")&amp;IF(管理用ＤＢ!J23="○","建設、更新技術"&amp;CHAR(10),"")&amp;IF(管理用ＤＢ!K23="○","補修・補強技術"&amp;CHAR(10),"")&amp;IF(管理用ＤＢ!L23="○","ＬＣＣ技術"&amp;CHAR(10),"")&amp;IF(管理用ＤＢ!M23="○","システム技術","")</f>
        <v xml:space="preserve">建設、更新技術
ＬＣＣ技術
</v>
      </c>
      <c r="E20" s="28" t="str">
        <f>+IF(管理用ＤＢ!N23="○","道路"&amp;CHAR(10),"")&amp;IF(管理用ＤＢ!O23="○","河川"&amp;CHAR(10),"")&amp;IF(管理用ＤＢ!P23="○","ダム"&amp;CHAR(10),"")&amp;IF(管理用ＤＢ!Q23="○","砂防"&amp;CHAR(10),"")&amp;IF(管理用ＤＢ!R23="○","港湾"&amp;CHAR(10),"")&amp;IF(管理用ＤＢ!S23="○","海岸"&amp;CHAR(10),"")&amp;IF(管理用ＤＢ!T23="○","下水道"&amp;CHAR(10),"")&amp;IF(管理用ＤＢ!U23="○","公園"&amp;CHAR(10),"")&amp;IF(管理用ＤＢ!V23="○","その他"&amp;CHAR(10),"")&amp;IF(管理用ＤＢ!W23="○","全般","")</f>
        <v xml:space="preserve">道路
河川
その他
</v>
      </c>
      <c r="F20" s="27" t="str">
        <f>+IF(管理用ＤＢ!AW23=3,"低下",IF(管理用ＤＢ!AW23=2,"同程度","向上"))</f>
        <v>向上</v>
      </c>
      <c r="G20" s="27" t="str">
        <f>+IF(管理用ＤＢ!BA23=3,"低下",IF(管理用ＤＢ!BA23=2,"同程度","向上"))</f>
        <v>向上</v>
      </c>
      <c r="H20" s="27" t="str">
        <f>+IF(管理用ＤＢ!BG23=1,"単独",IF(管理用ＤＢ!BG23="2(1)","民民",IF(管理用ＤＢ!BG23="2(2)","民官","民学")))</f>
        <v>民学</v>
      </c>
      <c r="I20" s="28" t="str">
        <f>+管理用ＤＢ!BH23</f>
        <v>共和ｺﾝｸﾘｰﾄ工業（株）</v>
      </c>
      <c r="J20" s="30" t="str">
        <f>+管理用ＤＢ!E23</f>
        <v>現地状況に即応する【斜角対応型プレキャスト門形カルバート】</v>
      </c>
      <c r="K20" s="30" t="s">
        <v>1190</v>
      </c>
      <c r="L20" s="27">
        <f>+管理用ＤＢ!DI23</f>
        <v>12</v>
      </c>
      <c r="M20" s="40" t="str">
        <f>IF(管理用ＤＢ!AH23=0,"-",RIGHT(管理用ＤＢ!AH23,2))</f>
        <v>-V</v>
      </c>
      <c r="N20" s="28" t="str">
        <f>+管理用ＤＢ!AV23</f>
        <v>現場打ち門形カルバート</v>
      </c>
      <c r="O20" s="31">
        <v>75</v>
      </c>
      <c r="P20" s="32"/>
      <c r="Q20" s="31">
        <v>92</v>
      </c>
      <c r="R20" s="32"/>
      <c r="S20" s="31">
        <v>90</v>
      </c>
      <c r="T20" s="32"/>
      <c r="U20" s="27">
        <v>70</v>
      </c>
      <c r="V20" s="28"/>
      <c r="W20" s="31">
        <v>92</v>
      </c>
      <c r="X20" s="32"/>
      <c r="Y20" s="27">
        <v>80</v>
      </c>
      <c r="Z20" s="28"/>
      <c r="AA20" s="27">
        <v>50</v>
      </c>
      <c r="AB20" s="32"/>
      <c r="AC20" s="27" t="s">
        <v>221</v>
      </c>
      <c r="AD20" s="32" t="s">
        <v>232</v>
      </c>
      <c r="AE20" s="33">
        <f t="shared" si="0"/>
        <v>78.428571428571431</v>
      </c>
      <c r="AF20" s="33">
        <f>+(O20*2+Q20+S20*2+U20+W20+Y20+AA20)/9</f>
        <v>79.333333333333329</v>
      </c>
      <c r="AG20" s="32" t="s">
        <v>1239</v>
      </c>
      <c r="AH20" s="27" t="str">
        <f>+管理用ＤＢ!DE23</f>
        <v>-</v>
      </c>
      <c r="AI20" s="27">
        <f>+管理用ＤＢ!DG23</f>
        <v>228</v>
      </c>
      <c r="AJ20" s="27" t="str">
        <f>+IF(管理用ＤＢ!CV23=FALSE,"ー","有り")</f>
        <v>ー</v>
      </c>
      <c r="AK20" s="27" t="str">
        <f t="shared" si="6"/>
        <v>Ⅰ</v>
      </c>
      <c r="AL20" s="27" t="str">
        <f>IF(+管理用ＤＢ!CL23="●","有り","-")</f>
        <v>有り</v>
      </c>
      <c r="AM20" s="27" t="str">
        <f>IF(管理用ＤＢ!DC23="","-","有り")</f>
        <v>有り</v>
      </c>
      <c r="AN20" s="27" t="str">
        <f t="shared" si="1"/>
        <v>A</v>
      </c>
      <c r="AO20" s="40" t="str">
        <f t="shared" si="7"/>
        <v>-V</v>
      </c>
      <c r="AP20" s="27" t="str">
        <f t="shared" si="2"/>
        <v>区分３</v>
      </c>
      <c r="AQ20" s="28" t="str">
        <f t="shared" si="3"/>
        <v>推奨技術</v>
      </c>
      <c r="AR20" s="32" t="s">
        <v>1202</v>
      </c>
      <c r="AS20" s="28" t="s">
        <v>1216</v>
      </c>
      <c r="AU20" s="34" t="str">
        <f t="shared" si="4"/>
        <v>有り有り</v>
      </c>
      <c r="AV20" s="34" t="str">
        <f t="shared" si="5"/>
        <v>ⅠA</v>
      </c>
      <c r="AW20" s="34">
        <v>2</v>
      </c>
      <c r="AX20" s="34">
        <v>1</v>
      </c>
    </row>
    <row r="21" spans="1:50" s="34" customFormat="1" ht="105" hidden="1" customHeight="1">
      <c r="A21" s="27">
        <v>10</v>
      </c>
      <c r="B21" s="27">
        <v>34</v>
      </c>
      <c r="C21" s="28" t="str">
        <f>+管理用ＤＢ!D46 &amp; CHAR(10)&amp; CHAR(10)  &amp; "(" &amp; 管理用ＤＢ!BH46&amp; ")"</f>
        <v>カラー舗装用着色材料
(戸田工業株式会社)</v>
      </c>
      <c r="D21" s="29" t="str">
        <f>+IF(管理用ＤＢ!I46="○","点検・診断技術"&amp;CHAR(10),"")&amp;IF(管理用ＤＢ!J46="○","建設、更新技術"&amp;CHAR(10),"")&amp;IF(管理用ＤＢ!K46="○","補修・補強技術"&amp;CHAR(10),"")&amp;IF(管理用ＤＢ!L46="○","ＬＣＣ技術"&amp;CHAR(10),"")&amp;IF(管理用ＤＢ!M46="○","システム技術","")</f>
        <v xml:space="preserve">建設、更新技術
ＬＣＣ技術
</v>
      </c>
      <c r="E21" s="28" t="str">
        <f>+IF(管理用ＤＢ!N46="○","道路"&amp;CHAR(10),"")&amp;IF(管理用ＤＢ!O46="○","河川"&amp;CHAR(10),"")&amp;IF(管理用ＤＢ!P46="○","ダム"&amp;CHAR(10),"")&amp;IF(管理用ＤＢ!Q46="○","砂防"&amp;CHAR(10),"")&amp;IF(管理用ＤＢ!R46="○","港湾"&amp;CHAR(10),"")&amp;IF(管理用ＤＢ!S46="○","海岸"&amp;CHAR(10),"")&amp;IF(管理用ＤＢ!T46="○","下水道"&amp;CHAR(10),"")&amp;IF(管理用ＤＢ!U46="○","公園"&amp;CHAR(10),"")&amp;IF(管理用ＤＢ!V46="○","その他"&amp;CHAR(10),"")&amp;IF(管理用ＤＢ!W46="○","全般","")</f>
        <v xml:space="preserve">道路
</v>
      </c>
      <c r="F21" s="27" t="str">
        <f>+IF(管理用ＤＢ!AW46=3,"低下",IF(管理用ＤＢ!AW46=2,"同程度","向上"))</f>
        <v>向上</v>
      </c>
      <c r="G21" s="27" t="str">
        <f>+IF(管理用ＤＢ!BA46=3,"低下",IF(管理用ＤＢ!BA46=2,"同程度","向上"))</f>
        <v>向上</v>
      </c>
      <c r="H21" s="27" t="str">
        <f>+IF(管理用ＤＢ!BG46=1,"単独",IF(管理用ＤＢ!BG46="2(1)","民民",IF(管理用ＤＢ!BG46="2(2)","民官","民学")))</f>
        <v>単独</v>
      </c>
      <c r="I21" s="28" t="str">
        <f>+管理用ＤＢ!BH46</f>
        <v>戸田工業株式会社</v>
      </c>
      <c r="J21" s="30" t="str">
        <f>+管理用ＤＢ!E46</f>
        <v>ＣＳファルトを用いたカラー舗装</v>
      </c>
      <c r="K21" s="30" t="s">
        <v>1253</v>
      </c>
      <c r="L21" s="27" t="str">
        <f>+管理用ＤＢ!DI46</f>
        <v>20以上</v>
      </c>
      <c r="M21" s="40" t="str">
        <f>IF(管理用ＤＢ!AH46=0,"-",RIGHT(管理用ＤＢ!AH46,2))</f>
        <v>-</v>
      </c>
      <c r="N21" s="28" t="str">
        <f>+管理用ＤＢ!AV46</f>
        <v>脱色アスファルトと顔料を用いるカラー舗装</v>
      </c>
      <c r="O21" s="31">
        <v>50</v>
      </c>
      <c r="P21" s="32"/>
      <c r="Q21" s="31">
        <v>67</v>
      </c>
      <c r="R21" s="32"/>
      <c r="S21" s="31">
        <v>80</v>
      </c>
      <c r="T21" s="32"/>
      <c r="U21" s="27">
        <v>70</v>
      </c>
      <c r="V21" s="28"/>
      <c r="W21" s="31">
        <v>58</v>
      </c>
      <c r="X21" s="32"/>
      <c r="Y21" s="27">
        <v>80</v>
      </c>
      <c r="Z21" s="28"/>
      <c r="AA21" s="27">
        <v>50</v>
      </c>
      <c r="AB21" s="32"/>
      <c r="AC21" s="27">
        <v>100</v>
      </c>
      <c r="AD21" s="32" t="s">
        <v>232</v>
      </c>
      <c r="AE21" s="33">
        <f t="shared" si="0"/>
        <v>69.375</v>
      </c>
      <c r="AF21" s="33">
        <f>+(O21*2+Q21+S21*2+U21+W21+Y21+AA21+AC21)/10</f>
        <v>68.5</v>
      </c>
      <c r="AG21" s="32" t="s">
        <v>1260</v>
      </c>
      <c r="AH21" s="27" t="str">
        <f>+管理用ＤＢ!DE46</f>
        <v>70以上</v>
      </c>
      <c r="AI21" s="27" t="str">
        <f>+管理用ＤＢ!DG46</f>
        <v>400以上</v>
      </c>
      <c r="AJ21" s="27" t="str">
        <f>+IF(管理用ＤＢ!CV46=FALSE,"ー","有り")</f>
        <v>有り</v>
      </c>
      <c r="AK21" s="27" t="e">
        <f>IF(M21="-V","Ⅰ",IF((AH21+AI21)&gt;=100,"Ⅰ",IF((AH21+AI21)&gt;=10,"Ⅱ","Ⅲ")))</f>
        <v>#VALUE!</v>
      </c>
      <c r="AL21" s="27" t="str">
        <f>IF(+管理用ＤＢ!CL46="●","有り","-")</f>
        <v>-</v>
      </c>
      <c r="AM21" s="27" t="str">
        <f>IF(管理用ＤＢ!DC46="","-","有り")</f>
        <v>有り</v>
      </c>
      <c r="AN21" s="27" t="str">
        <f t="shared" si="1"/>
        <v>B</v>
      </c>
      <c r="AO21" s="40" t="str">
        <f t="shared" si="7"/>
        <v>-</v>
      </c>
      <c r="AP21" s="27" t="e">
        <f>IF(AE21&lt;50,"保留",IF(OR(AV21="ⅠA",AV21="ⅠB",AV21="ⅡA"),"区分３","区分２"))</f>
        <v>#VALUE!</v>
      </c>
      <c r="AQ21" s="28" t="e">
        <f>IF(AP21="保留","",IF(AP21="区分２","試験施工",IF(AF21&gt;60,"推奨技術","登録技術")))</f>
        <v>#VALUE!</v>
      </c>
      <c r="AR21" s="32" t="s">
        <v>1265</v>
      </c>
      <c r="AS21" s="28" t="s">
        <v>1218</v>
      </c>
      <c r="AU21" s="34" t="str">
        <f t="shared" si="4"/>
        <v>-有り</v>
      </c>
      <c r="AV21" s="34" t="e">
        <f>AK21&amp;AN21</f>
        <v>#VALUE!</v>
      </c>
      <c r="AW21" s="34">
        <v>2</v>
      </c>
      <c r="AX21" s="34">
        <v>1</v>
      </c>
    </row>
    <row r="22" spans="1:50" s="34" customFormat="1" ht="136.5" hidden="1" customHeight="1">
      <c r="A22" s="27">
        <v>11</v>
      </c>
      <c r="B22" s="27">
        <v>2</v>
      </c>
      <c r="C22" s="28" t="str">
        <f>+管理用ＤＢ!D14 &amp; CHAR(10)&amp; CHAR(10)  &amp; "(" &amp; 管理用ＤＢ!BH14&amp; ")"</f>
        <v>コンクリートひび割れ低減用ネット『ハイパーネット60』
(太平洋マテリアル株式会社)</v>
      </c>
      <c r="D22" s="29" t="str">
        <f>+IF(管理用ＤＢ!I14="○","点検・診断技術"&amp;CHAR(10),"")&amp;IF(管理用ＤＢ!J14="○","建設、更新技術"&amp;CHAR(10),"")&amp;IF(管理用ＤＢ!K14="○","補修・補強技術"&amp;CHAR(10),"")&amp;IF(管理用ＤＢ!L14="○","ＬＣＣ技術"&amp;CHAR(10),"")&amp;IF(管理用ＤＢ!M14="○","システム技術","")</f>
        <v xml:space="preserve">建設、更新技術
</v>
      </c>
      <c r="E22" s="28" t="str">
        <f>+IF(管理用ＤＢ!N14="○","道路"&amp;CHAR(10),"")&amp;IF(管理用ＤＢ!O14="○","河川"&amp;CHAR(10),"")&amp;IF(管理用ＤＢ!P14="○","ダム"&amp;CHAR(10),"")&amp;IF(管理用ＤＢ!Q14="○","砂防"&amp;CHAR(10),"")&amp;IF(管理用ＤＢ!R14="○","港湾"&amp;CHAR(10),"")&amp;IF(管理用ＤＢ!S14="○","海岸"&amp;CHAR(10),"")&amp;IF(管理用ＤＢ!T14="○","下水道"&amp;CHAR(10),"")&amp;IF(管理用ＤＢ!U14="○","公園"&amp;CHAR(10),"")&amp;IF(管理用ＤＢ!V14="○","その他"&amp;CHAR(10),"")&amp;IF(管理用ＤＢ!W14="○","全般","")</f>
        <v xml:space="preserve">道路
河川
ダム
港湾
</v>
      </c>
      <c r="F22" s="27" t="str">
        <f>+IF(管理用ＤＢ!AW14=3,"低下",IF(管理用ＤＢ!AW14=2,"同程度","向上"))</f>
        <v>低下</v>
      </c>
      <c r="G22" s="27" t="str">
        <f>+IF(管理用ＤＢ!BA14=3,"低下",IF(管理用ＤＢ!BA14=2,"同程度","向上"))</f>
        <v>向上</v>
      </c>
      <c r="H22" s="27" t="str">
        <f>+IF(管理用ＤＢ!BG14=1,"単独",IF(管理用ＤＢ!BG14="2(1)","民民",IF(管理用ＤＢ!BG14="2(2)","民官","民学")))</f>
        <v>単独</v>
      </c>
      <c r="I22" s="28" t="str">
        <f>+管理用ＤＢ!BH14</f>
        <v>太平洋マテリアル株式会社</v>
      </c>
      <c r="J22" s="30" t="str">
        <f>+管理用ＤＢ!E14</f>
        <v>耐アルカリ性ガラス繊維ネットを用いたコンクリート構造物のひび割れ低減技術</v>
      </c>
      <c r="K22" s="30" t="s">
        <v>1186</v>
      </c>
      <c r="L22" s="27">
        <f>+管理用ＤＢ!DI14</f>
        <v>0</v>
      </c>
      <c r="M22" s="40" t="str">
        <f>IF(管理用ＤＢ!AH14=0,"-",RIGHT(管理用ＤＢ!AH14,2))</f>
        <v>-V</v>
      </c>
      <c r="N22" s="28" t="str">
        <f>+管理用ＤＢ!AV14</f>
        <v>通常コンクリート打設工</v>
      </c>
      <c r="O22" s="31">
        <v>42</v>
      </c>
      <c r="P22" s="32"/>
      <c r="Q22" s="31">
        <v>42</v>
      </c>
      <c r="R22" s="32"/>
      <c r="S22" s="31">
        <v>70</v>
      </c>
      <c r="T22" s="32"/>
      <c r="U22" s="31">
        <v>50</v>
      </c>
      <c r="V22" s="32"/>
      <c r="W22" s="31">
        <v>42</v>
      </c>
      <c r="X22" s="32"/>
      <c r="Y22" s="27" t="s">
        <v>221</v>
      </c>
      <c r="Z22" s="32"/>
      <c r="AA22" s="31">
        <v>100</v>
      </c>
      <c r="AB22" s="32"/>
      <c r="AC22" s="27" t="s">
        <v>221</v>
      </c>
      <c r="AD22" s="27"/>
      <c r="AE22" s="33">
        <f t="shared" si="0"/>
        <v>57.666666666666664</v>
      </c>
      <c r="AF22" s="33">
        <f>+(O22*2+Q22+S22*2+U22+W22+AA22)/8</f>
        <v>57.25</v>
      </c>
      <c r="AG22" s="32" t="s">
        <v>1247</v>
      </c>
      <c r="AH22" s="27">
        <f>+管理用ＤＢ!DE14</f>
        <v>8</v>
      </c>
      <c r="AI22" s="27">
        <f>+管理用ＤＢ!DG14</f>
        <v>53</v>
      </c>
      <c r="AJ22" s="27" t="str">
        <f>+IF(管理用ＤＢ!CV14=FALSE,"ー","有り")</f>
        <v>有り</v>
      </c>
      <c r="AK22" s="27" t="str">
        <f t="shared" si="6"/>
        <v>Ⅰ</v>
      </c>
      <c r="AL22" s="27" t="str">
        <f>IF(+管理用ＤＢ!CL14="●","有り","-")</f>
        <v>有り</v>
      </c>
      <c r="AM22" s="27" t="str">
        <f>IF(管理用ＤＢ!DC14="","-","有り")</f>
        <v>有り</v>
      </c>
      <c r="AN22" s="27" t="str">
        <f t="shared" si="1"/>
        <v>A</v>
      </c>
      <c r="AO22" s="40" t="str">
        <f t="shared" si="7"/>
        <v>-V</v>
      </c>
      <c r="AP22" s="27" t="str">
        <f>IF(AE22&lt;50,"保留",IF(OR(AV22="ⅠA",AV22="ⅠB",AV22="ⅡA"),"区分３","区分２"))</f>
        <v>区分３</v>
      </c>
      <c r="AQ22" s="28" t="str">
        <f t="shared" si="3"/>
        <v>登録技術</v>
      </c>
      <c r="AR22" s="27" t="s">
        <v>210</v>
      </c>
      <c r="AS22" s="28" t="s">
        <v>1216</v>
      </c>
      <c r="AU22" s="34" t="str">
        <f t="shared" si="4"/>
        <v>有り有り</v>
      </c>
      <c r="AV22" s="34" t="str">
        <f t="shared" si="5"/>
        <v>ⅠA</v>
      </c>
      <c r="AW22" s="34">
        <v>2</v>
      </c>
      <c r="AX22" s="34">
        <v>2</v>
      </c>
    </row>
    <row r="23" spans="1:50" s="34" customFormat="1" ht="124.5" hidden="1" customHeight="1">
      <c r="A23" s="27">
        <v>12</v>
      </c>
      <c r="B23" s="27">
        <v>3</v>
      </c>
      <c r="C23" s="28" t="str">
        <f>+管理用ＤＢ!D15 &amp; CHAR(10)&amp; CHAR(10)  &amp; "(" &amp; 管理用ＤＢ!BH15&amp; ")"</f>
        <v>塗布型高性能収縮低減剤『クラックセイバー』
(太平洋マテリアル株式会社)</v>
      </c>
      <c r="D23" s="29" t="str">
        <f>+IF(管理用ＤＢ!I15="○","点検・診断技術"&amp;CHAR(10),"")&amp;IF(管理用ＤＢ!J15="○","建設、更新技術"&amp;CHAR(10),"")&amp;IF(管理用ＤＢ!K15="○","補修・補強技術"&amp;CHAR(10),"")&amp;IF(管理用ＤＢ!L15="○","ＬＣＣ技術"&amp;CHAR(10),"")&amp;IF(管理用ＤＢ!M15="○","システム技術","")</f>
        <v xml:space="preserve">建設、更新技術
</v>
      </c>
      <c r="E23" s="28" t="str">
        <f>+IF(管理用ＤＢ!N15="○","道路"&amp;CHAR(10),"")&amp;IF(管理用ＤＢ!O15="○","河川"&amp;CHAR(10),"")&amp;IF(管理用ＤＢ!P15="○","ダム"&amp;CHAR(10),"")&amp;IF(管理用ＤＢ!Q15="○","砂防"&amp;CHAR(10),"")&amp;IF(管理用ＤＢ!R15="○","港湾"&amp;CHAR(10),"")&amp;IF(管理用ＤＢ!S15="○","海岸"&amp;CHAR(10),"")&amp;IF(管理用ＤＢ!T15="○","下水道"&amp;CHAR(10),"")&amp;IF(管理用ＤＢ!U15="○","公園"&amp;CHAR(10),"")&amp;IF(管理用ＤＢ!V15="○","その他"&amp;CHAR(10),"")&amp;IF(管理用ＤＢ!W15="○","全般","")</f>
        <v xml:space="preserve">道路
河川
ダム
港湾
</v>
      </c>
      <c r="F23" s="27" t="str">
        <f>+IF(管理用ＤＢ!AW15=3,"低下",IF(管理用ＤＢ!AW15=2,"同程度","向上"))</f>
        <v>低下</v>
      </c>
      <c r="G23" s="27" t="str">
        <f>+IF(管理用ＤＢ!BA15=3,"低下",IF(管理用ＤＢ!BA15=2,"同程度","向上"))</f>
        <v>向上</v>
      </c>
      <c r="H23" s="27" t="str">
        <f>+IF(管理用ＤＢ!BG15=1,"単独",IF(管理用ＤＢ!BG15="2(1)","民民",IF(管理用ＤＢ!BG15="2(2)","民官","民学")))</f>
        <v>単独</v>
      </c>
      <c r="I23" s="28" t="str">
        <f>+管理用ＤＢ!BH15</f>
        <v>太平洋マテリアル株式会社</v>
      </c>
      <c r="J23" s="30" t="str">
        <f>+管理用ＤＢ!E15</f>
        <v>コンクリート表層部収縮低減、水分逸散抑制によるコンクリート構造物のひび割れ抑制技術</v>
      </c>
      <c r="K23" s="30" t="s">
        <v>1187</v>
      </c>
      <c r="L23" s="27">
        <f>+管理用ＤＢ!DI15</f>
        <v>0</v>
      </c>
      <c r="M23" s="40" t="str">
        <f>IF(管理用ＤＢ!AH15=0,"-",RIGHT(管理用ＤＢ!AH15,2))</f>
        <v>-V</v>
      </c>
      <c r="N23" s="28" t="str">
        <f>+管理用ＤＢ!AV15</f>
        <v>通常コンクリート打設工</v>
      </c>
      <c r="O23" s="31">
        <v>42</v>
      </c>
      <c r="P23" s="32"/>
      <c r="Q23" s="31">
        <v>42</v>
      </c>
      <c r="R23" s="32"/>
      <c r="S23" s="31">
        <v>70</v>
      </c>
      <c r="T23" s="32"/>
      <c r="U23" s="31">
        <v>50</v>
      </c>
      <c r="V23" s="32"/>
      <c r="W23" s="31">
        <v>42</v>
      </c>
      <c r="X23" s="32"/>
      <c r="Y23" s="27">
        <v>50</v>
      </c>
      <c r="Z23" s="28"/>
      <c r="AA23" s="27">
        <v>100</v>
      </c>
      <c r="AB23" s="28"/>
      <c r="AC23" s="27" t="s">
        <v>221</v>
      </c>
      <c r="AD23" s="28"/>
      <c r="AE23" s="33">
        <f t="shared" si="0"/>
        <v>56.571428571428569</v>
      </c>
      <c r="AF23" s="33">
        <f t="shared" ref="AF23:AF34" si="8">+(O23*2+Q23+S23*2+U23+W23+Y23+AA23)/9</f>
        <v>56.444444444444443</v>
      </c>
      <c r="AG23" s="32" t="s">
        <v>1248</v>
      </c>
      <c r="AH23" s="27">
        <f>+管理用ＤＢ!DE15</f>
        <v>3</v>
      </c>
      <c r="AI23" s="27">
        <f>+管理用ＤＢ!DG15</f>
        <v>29</v>
      </c>
      <c r="AJ23" s="27" t="str">
        <f>+IF(管理用ＤＢ!CV15=FALSE,"ー","有り")</f>
        <v>ー</v>
      </c>
      <c r="AK23" s="27" t="str">
        <f t="shared" si="6"/>
        <v>Ⅰ</v>
      </c>
      <c r="AL23" s="27" t="str">
        <f>IF(+管理用ＤＢ!CL15="●","有り","-")</f>
        <v>有り</v>
      </c>
      <c r="AM23" s="27" t="str">
        <f>IF(管理用ＤＢ!DC15="","-","有り")</f>
        <v>有り</v>
      </c>
      <c r="AN23" s="27" t="str">
        <f t="shared" si="1"/>
        <v>A</v>
      </c>
      <c r="AO23" s="40" t="str">
        <f t="shared" si="7"/>
        <v>-V</v>
      </c>
      <c r="AP23" s="27" t="str">
        <f t="shared" si="2"/>
        <v>区分３</v>
      </c>
      <c r="AQ23" s="28" t="str">
        <f t="shared" si="3"/>
        <v>登録技術</v>
      </c>
      <c r="AR23" s="27" t="s">
        <v>210</v>
      </c>
      <c r="AS23" s="28" t="s">
        <v>1216</v>
      </c>
      <c r="AU23" s="34" t="str">
        <f t="shared" si="4"/>
        <v>有り有り</v>
      </c>
      <c r="AV23" s="34" t="str">
        <f t="shared" si="5"/>
        <v>ⅠA</v>
      </c>
      <c r="AW23" s="34">
        <v>2</v>
      </c>
      <c r="AX23" s="34">
        <v>2</v>
      </c>
    </row>
    <row r="24" spans="1:50" s="34" customFormat="1" ht="114.75" hidden="1" customHeight="1">
      <c r="A24" s="27">
        <v>13</v>
      </c>
      <c r="B24" s="27">
        <v>32</v>
      </c>
      <c r="C24" s="28" t="str">
        <f>+管理用ＤＢ!D44 &amp; CHAR(10)&amp; CHAR(10)  &amp; "(" &amp; 管理用ＤＢ!BH44&amp; ")"</f>
        <v>ハレーサルトボックスカルバート　
(ランデス株式会社、岡山大学、広島大学、秋田大学)</v>
      </c>
      <c r="D24" s="29" t="str">
        <f>+IF(管理用ＤＢ!I44="○","点検・診断技術"&amp;CHAR(10),"")&amp;IF(管理用ＤＢ!J44="○","建設、更新技術"&amp;CHAR(10),"")&amp;IF(管理用ＤＢ!K44="○","補修・補強技術"&amp;CHAR(10),"")&amp;IF(管理用ＤＢ!L44="○","ＬＣＣ技術"&amp;CHAR(10),"")&amp;IF(管理用ＤＢ!M44="○","システム技術","")</f>
        <v xml:space="preserve">建設、更新技術
</v>
      </c>
      <c r="E24" s="28" t="str">
        <f>+IF(管理用ＤＢ!N44="○","道路"&amp;CHAR(10),"")&amp;IF(管理用ＤＢ!O44="○","河川"&amp;CHAR(10),"")&amp;IF(管理用ＤＢ!P44="○","ダム"&amp;CHAR(10),"")&amp;IF(管理用ＤＢ!Q44="○","砂防"&amp;CHAR(10),"")&amp;IF(管理用ＤＢ!R44="○","港湾"&amp;CHAR(10),"")&amp;IF(管理用ＤＢ!S44="○","海岸"&amp;CHAR(10),"")&amp;IF(管理用ＤＢ!T44="○","下水道"&amp;CHAR(10),"")&amp;IF(管理用ＤＢ!U44="○","公園"&amp;CHAR(10),"")&amp;IF(管理用ＤＢ!V44="○","その他"&amp;CHAR(10),"")&amp;IF(管理用ＤＢ!W44="○","全般","")</f>
        <v>全般</v>
      </c>
      <c r="F24" s="27" t="str">
        <f>+IF(管理用ＤＢ!AW44=3,"低下",IF(管理用ＤＢ!AW44=2,"同程度","向上"))</f>
        <v>向上</v>
      </c>
      <c r="G24" s="27" t="str">
        <f>+IF(管理用ＤＢ!BA44=3,"低下",IF(管理用ＤＢ!BA44=2,"同程度","向上"))</f>
        <v>向上</v>
      </c>
      <c r="H24" s="27" t="str">
        <f>+IF(管理用ＤＢ!BG44=1,"単独",IF(管理用ＤＢ!BG44="2(1)","民民",IF(管理用ＤＢ!BG44="2(2)","民官","民学")))</f>
        <v>民学</v>
      </c>
      <c r="I24" s="28" t="str">
        <f>+管理用ＤＢ!BH44</f>
        <v>ランデス株式会社、岡山大学、広島大学、秋田大学</v>
      </c>
      <c r="J24" s="30" t="str">
        <f>+管理用ＤＢ!E44</f>
        <v>塩害および凍害等による劣化に対して優れた耐久性を有するボックスカルバート</v>
      </c>
      <c r="K24" s="30" t="s">
        <v>1251</v>
      </c>
      <c r="L24" s="27" t="str">
        <f>+管理用ＤＢ!DI44</f>
        <v>0</v>
      </c>
      <c r="M24" s="40" t="str">
        <f>IF(管理用ＤＢ!AH44=0,"-",RIGHT(管理用ＤＢ!AH44,2))</f>
        <v>-A</v>
      </c>
      <c r="N24" s="28" t="str">
        <f>+管理用ＤＢ!AV44</f>
        <v>プレキャストボックスカルバート(かぶり＋塗装鉄筋)</v>
      </c>
      <c r="O24" s="31">
        <v>58</v>
      </c>
      <c r="P24" s="32"/>
      <c r="Q24" s="31">
        <v>58</v>
      </c>
      <c r="R24" s="32"/>
      <c r="S24" s="31">
        <v>60</v>
      </c>
      <c r="T24" s="32"/>
      <c r="U24" s="27">
        <v>50</v>
      </c>
      <c r="V24" s="28"/>
      <c r="W24" s="31">
        <v>67</v>
      </c>
      <c r="X24" s="32"/>
      <c r="Y24" s="27">
        <v>70</v>
      </c>
      <c r="Z24" s="28"/>
      <c r="AA24" s="27">
        <v>50</v>
      </c>
      <c r="AB24" s="32"/>
      <c r="AC24" s="27" t="s">
        <v>221</v>
      </c>
      <c r="AD24" s="32" t="s">
        <v>232</v>
      </c>
      <c r="AE24" s="33">
        <f t="shared" si="0"/>
        <v>59</v>
      </c>
      <c r="AF24" s="33">
        <f t="shared" si="8"/>
        <v>59</v>
      </c>
      <c r="AG24" s="32" t="s">
        <v>1258</v>
      </c>
      <c r="AH24" s="27">
        <f>+管理用ＤＢ!DE44</f>
        <v>2</v>
      </c>
      <c r="AI24" s="27">
        <f>+管理用ＤＢ!DG44</f>
        <v>9</v>
      </c>
      <c r="AJ24" s="27" t="str">
        <f>+IF(管理用ＤＢ!CV44=FALSE,"ー","有り")</f>
        <v>有り</v>
      </c>
      <c r="AK24" s="27" t="str">
        <f t="shared" si="6"/>
        <v>Ⅱ</v>
      </c>
      <c r="AL24" s="27" t="str">
        <f>IF(+管理用ＤＢ!CL44="●","有り","-")</f>
        <v>有り</v>
      </c>
      <c r="AM24" s="27" t="str">
        <f>IF(管理用ＤＢ!DC44="","-","有り")</f>
        <v>有り</v>
      </c>
      <c r="AN24" s="27" t="str">
        <f t="shared" si="1"/>
        <v>A</v>
      </c>
      <c r="AO24" s="40" t="str">
        <f t="shared" si="7"/>
        <v>-A</v>
      </c>
      <c r="AP24" s="27" t="str">
        <f t="shared" si="2"/>
        <v>区分３</v>
      </c>
      <c r="AQ24" s="28" t="str">
        <f t="shared" si="3"/>
        <v>登録技術</v>
      </c>
      <c r="AR24" s="27" t="s">
        <v>210</v>
      </c>
      <c r="AS24" s="28" t="s">
        <v>1217</v>
      </c>
      <c r="AU24" s="34" t="str">
        <f t="shared" si="4"/>
        <v>有り有り</v>
      </c>
      <c r="AV24" s="34" t="str">
        <f t="shared" si="5"/>
        <v>ⅡA</v>
      </c>
      <c r="AW24" s="34">
        <v>2</v>
      </c>
      <c r="AX24" s="34">
        <v>2</v>
      </c>
    </row>
    <row r="25" spans="1:50" s="34" customFormat="1" ht="116.25" hidden="1" customHeight="1">
      <c r="A25" s="27">
        <v>14</v>
      </c>
      <c r="B25" s="27">
        <v>27</v>
      </c>
      <c r="C25" s="28" t="str">
        <f>+管理用ＤＢ!D39 &amp; CHAR(10)&amp; CHAR(10)  &amp; "(" &amp; 管理用ＤＢ!BH39&amp; ")"</f>
        <v>ハレーサルト張り出し歩道
(ランデス株式会社、岡山大学、広島大学、秋田大学)</v>
      </c>
      <c r="D25" s="29" t="str">
        <f>+IF(管理用ＤＢ!I39="○","点検・診断技術"&amp;CHAR(10),"")&amp;IF(管理用ＤＢ!J39="○","建設、更新技術"&amp;CHAR(10),"")&amp;IF(管理用ＤＢ!K39="○","補修・補強技術"&amp;CHAR(10),"")&amp;IF(管理用ＤＢ!L39="○","ＬＣＣ技術"&amp;CHAR(10),"")&amp;IF(管理用ＤＢ!M39="○","システム技術","")</f>
        <v xml:space="preserve">建設、更新技術
ＬＣＣ技術
</v>
      </c>
      <c r="E25" s="28" t="str">
        <f>+IF(管理用ＤＢ!N39="○","道路"&amp;CHAR(10),"")&amp;IF(管理用ＤＢ!O39="○","河川"&amp;CHAR(10),"")&amp;IF(管理用ＤＢ!P39="○","ダム"&amp;CHAR(10),"")&amp;IF(管理用ＤＢ!Q39="○","砂防"&amp;CHAR(10),"")&amp;IF(管理用ＤＢ!R39="○","港湾"&amp;CHAR(10),"")&amp;IF(管理用ＤＢ!S39="○","海岸"&amp;CHAR(10),"")&amp;IF(管理用ＤＢ!T39="○","下水道"&amp;CHAR(10),"")&amp;IF(管理用ＤＢ!U39="○","公園"&amp;CHAR(10),"")&amp;IF(管理用ＤＢ!V39="○","その他"&amp;CHAR(10),"")&amp;IF(管理用ＤＢ!W39="○","全般","")</f>
        <v xml:space="preserve">道路
河川
</v>
      </c>
      <c r="F25" s="27" t="str">
        <f>+IF(管理用ＤＢ!AW39=3,"低下",IF(管理用ＤＢ!AW39=2,"同程度","向上"))</f>
        <v>向上</v>
      </c>
      <c r="G25" s="27" t="str">
        <f>+IF(管理用ＤＢ!BA39=3,"低下",IF(管理用ＤＢ!BA39=2,"同程度","向上"))</f>
        <v>向上</v>
      </c>
      <c r="H25" s="27" t="str">
        <f>+IF(管理用ＤＢ!BG39=1,"単独",IF(管理用ＤＢ!BG39="2(1)","民民",IF(管理用ＤＢ!BG39="2(2)","民官","民学")))</f>
        <v>民学</v>
      </c>
      <c r="I25" s="28" t="str">
        <f>+管理用ＤＢ!BH39</f>
        <v>ランデス株式会社、岡山大学、広島大学、秋田大学</v>
      </c>
      <c r="J25" s="30" t="str">
        <f>+管理用ＤＢ!E39</f>
        <v>塩害および凍害による劣化に対して優れた耐久性を有するプレキャスト張り出し歩道</v>
      </c>
      <c r="K25" s="30" t="s">
        <v>1251</v>
      </c>
      <c r="L25" s="27" t="str">
        <f>+管理用ＤＢ!DI39</f>
        <v>0</v>
      </c>
      <c r="M25" s="40" t="str">
        <f>IF(管理用ＤＢ!AH39=0,"-",RIGHT(管理用ＤＢ!AH39,2))</f>
        <v>-A</v>
      </c>
      <c r="N25" s="28" t="str">
        <f>+管理用ＤＢ!AV39</f>
        <v>プレキャスト張り出し歩道</v>
      </c>
      <c r="O25" s="31">
        <v>50</v>
      </c>
      <c r="P25" s="32"/>
      <c r="Q25" s="31">
        <v>58</v>
      </c>
      <c r="R25" s="32"/>
      <c r="S25" s="31">
        <v>70</v>
      </c>
      <c r="T25" s="32"/>
      <c r="U25" s="27">
        <v>50</v>
      </c>
      <c r="V25" s="28"/>
      <c r="W25" s="31">
        <v>50</v>
      </c>
      <c r="X25" s="32"/>
      <c r="Y25" s="27">
        <v>70</v>
      </c>
      <c r="Z25" s="28"/>
      <c r="AA25" s="27">
        <v>100</v>
      </c>
      <c r="AB25" s="32"/>
      <c r="AC25" s="27" t="s">
        <v>221</v>
      </c>
      <c r="AD25" s="32" t="s">
        <v>232</v>
      </c>
      <c r="AE25" s="33">
        <f t="shared" si="0"/>
        <v>64</v>
      </c>
      <c r="AF25" s="33">
        <f t="shared" si="8"/>
        <v>63.111111111111114</v>
      </c>
      <c r="AG25" s="32" t="s">
        <v>1258</v>
      </c>
      <c r="AH25" s="27" t="str">
        <f>+管理用ＤＢ!DE39</f>
        <v>0</v>
      </c>
      <c r="AI25" s="27">
        <f>+管理用ＤＢ!DG39</f>
        <v>1</v>
      </c>
      <c r="AJ25" s="27" t="str">
        <f>+IF(管理用ＤＢ!CV39=FALSE,"ー","有り")</f>
        <v>有り</v>
      </c>
      <c r="AK25" s="27" t="str">
        <f t="shared" si="6"/>
        <v>Ⅲ</v>
      </c>
      <c r="AL25" s="27" t="str">
        <f>IF(+管理用ＤＢ!CL39="●","有り","-")</f>
        <v>有り</v>
      </c>
      <c r="AM25" s="27" t="str">
        <f>IF(管理用ＤＢ!DC39="","-","有り")</f>
        <v>有り</v>
      </c>
      <c r="AN25" s="27" t="str">
        <f t="shared" si="1"/>
        <v>A</v>
      </c>
      <c r="AO25" s="40" t="str">
        <f t="shared" si="7"/>
        <v>-A</v>
      </c>
      <c r="AP25" s="27" t="str">
        <f t="shared" si="2"/>
        <v>区分２</v>
      </c>
      <c r="AQ25" s="28" t="str">
        <f t="shared" si="3"/>
        <v>試験施工</v>
      </c>
      <c r="AR25" s="27" t="s">
        <v>210</v>
      </c>
      <c r="AS25" s="28" t="s">
        <v>1217</v>
      </c>
      <c r="AU25" s="34" t="str">
        <f t="shared" si="4"/>
        <v>有り有り</v>
      </c>
      <c r="AV25" s="34" t="str">
        <f t="shared" si="5"/>
        <v>ⅢA</v>
      </c>
      <c r="AW25" s="34">
        <v>2</v>
      </c>
      <c r="AX25" s="34">
        <v>3</v>
      </c>
    </row>
    <row r="26" spans="1:50" s="34" customFormat="1" ht="121.5" hidden="1" customHeight="1">
      <c r="A26" s="27">
        <v>15</v>
      </c>
      <c r="B26" s="27">
        <v>28</v>
      </c>
      <c r="C26" s="28" t="str">
        <f>+管理用ＤＢ!D40 &amp; CHAR(10)&amp; CHAR(10)  &amp; "(" &amp; 管理用ＤＢ!BH40&amp; ")"</f>
        <v>ハレーサルト自由勾配側溝
(ランデス株式会社、岡山大学、広島大学、秋田大学)</v>
      </c>
      <c r="D26" s="29" t="str">
        <f>+IF(管理用ＤＢ!I40="○","点検・診断技術"&amp;CHAR(10),"")&amp;IF(管理用ＤＢ!J40="○","建設、更新技術"&amp;CHAR(10),"")&amp;IF(管理用ＤＢ!K40="○","補修・補強技術"&amp;CHAR(10),"")&amp;IF(管理用ＤＢ!L40="○","ＬＣＣ技術"&amp;CHAR(10),"")&amp;IF(管理用ＤＢ!M40="○","システム技術","")</f>
        <v xml:space="preserve">建設、更新技術
ＬＣＣ技術
</v>
      </c>
      <c r="E26" s="28" t="str">
        <f>+IF(管理用ＤＢ!N40="○","道路"&amp;CHAR(10),"")&amp;IF(管理用ＤＢ!O40="○","河川"&amp;CHAR(10),"")&amp;IF(管理用ＤＢ!P40="○","ダム"&amp;CHAR(10),"")&amp;IF(管理用ＤＢ!Q40="○","砂防"&amp;CHAR(10),"")&amp;IF(管理用ＤＢ!R40="○","港湾"&amp;CHAR(10),"")&amp;IF(管理用ＤＢ!S40="○","海岸"&amp;CHAR(10),"")&amp;IF(管理用ＤＢ!T40="○","下水道"&amp;CHAR(10),"")&amp;IF(管理用ＤＢ!U40="○","公園"&amp;CHAR(10),"")&amp;IF(管理用ＤＢ!V40="○","その他"&amp;CHAR(10),"")&amp;IF(管理用ＤＢ!W40="○","全般","")</f>
        <v xml:space="preserve">道路
</v>
      </c>
      <c r="F26" s="27" t="str">
        <f>+IF(管理用ＤＢ!AW40=3,"低下",IF(管理用ＤＢ!AW40=2,"同程度","向上"))</f>
        <v>向上</v>
      </c>
      <c r="G26" s="27" t="str">
        <f>+IF(管理用ＤＢ!BA40=3,"低下",IF(管理用ＤＢ!BA40=2,"同程度","向上"))</f>
        <v>向上</v>
      </c>
      <c r="H26" s="27" t="str">
        <f>+IF(管理用ＤＢ!BG40=1,"単独",IF(管理用ＤＢ!BG40="2(1)","民民",IF(管理用ＤＢ!BG40="2(2)","民官","民学")))</f>
        <v>民学</v>
      </c>
      <c r="I26" s="28" t="str">
        <f>+管理用ＤＢ!BH40</f>
        <v>ランデス株式会社、岡山大学、広島大学、秋田大学</v>
      </c>
      <c r="J26" s="30" t="str">
        <f>+管理用ＤＢ!E40</f>
        <v>塩害および凍害による劣化に対して優れた耐久性を有するプレキャスト自由勾配側溝</v>
      </c>
      <c r="K26" s="30" t="s">
        <v>1251</v>
      </c>
      <c r="L26" s="27" t="str">
        <f>+管理用ＤＢ!DI40</f>
        <v>0</v>
      </c>
      <c r="M26" s="40" t="str">
        <f>IF(管理用ＤＢ!AH40=0,"-",RIGHT(管理用ＤＢ!AH40,2))</f>
        <v>-A</v>
      </c>
      <c r="N26" s="28" t="str">
        <f>+管理用ＤＢ!AV40</f>
        <v>プレキャスト自由勾配側溝</v>
      </c>
      <c r="O26" s="31">
        <v>50</v>
      </c>
      <c r="P26" s="32"/>
      <c r="Q26" s="31">
        <v>58</v>
      </c>
      <c r="R26" s="32"/>
      <c r="S26" s="31">
        <v>70</v>
      </c>
      <c r="T26" s="32"/>
      <c r="U26" s="27">
        <v>50</v>
      </c>
      <c r="V26" s="28"/>
      <c r="W26" s="31">
        <v>50</v>
      </c>
      <c r="X26" s="32"/>
      <c r="Y26" s="27">
        <v>70</v>
      </c>
      <c r="Z26" s="28"/>
      <c r="AA26" s="27">
        <v>100</v>
      </c>
      <c r="AB26" s="32"/>
      <c r="AC26" s="27" t="s">
        <v>221</v>
      </c>
      <c r="AD26" s="32" t="s">
        <v>232</v>
      </c>
      <c r="AE26" s="33">
        <f t="shared" si="0"/>
        <v>64</v>
      </c>
      <c r="AF26" s="33">
        <f t="shared" si="8"/>
        <v>63.111111111111114</v>
      </c>
      <c r="AG26" s="32" t="s">
        <v>1258</v>
      </c>
      <c r="AH26" s="27">
        <f>+管理用ＤＢ!DE40</f>
        <v>1</v>
      </c>
      <c r="AI26" s="27">
        <f>+管理用ＤＢ!DG40</f>
        <v>2</v>
      </c>
      <c r="AJ26" s="27" t="str">
        <f>+IF(管理用ＤＢ!CV40=FALSE,"ー","有り")</f>
        <v>有り</v>
      </c>
      <c r="AK26" s="27" t="str">
        <f t="shared" si="6"/>
        <v>Ⅲ</v>
      </c>
      <c r="AL26" s="27" t="str">
        <f>IF(+管理用ＤＢ!CL40="●","有り","-")</f>
        <v>有り</v>
      </c>
      <c r="AM26" s="27" t="str">
        <f>IF(管理用ＤＢ!DC40="","-","有り")</f>
        <v>有り</v>
      </c>
      <c r="AN26" s="27" t="str">
        <f t="shared" si="1"/>
        <v>A</v>
      </c>
      <c r="AO26" s="40" t="str">
        <f t="shared" si="7"/>
        <v>-A</v>
      </c>
      <c r="AP26" s="27" t="str">
        <f t="shared" si="2"/>
        <v>区分２</v>
      </c>
      <c r="AQ26" s="28" t="str">
        <f t="shared" si="3"/>
        <v>試験施工</v>
      </c>
      <c r="AR26" s="27" t="s">
        <v>210</v>
      </c>
      <c r="AS26" s="28" t="s">
        <v>1217</v>
      </c>
      <c r="AU26" s="34" t="str">
        <f t="shared" si="4"/>
        <v>有り有り</v>
      </c>
      <c r="AV26" s="34" t="str">
        <f t="shared" si="5"/>
        <v>ⅢA</v>
      </c>
      <c r="AW26" s="34">
        <v>2</v>
      </c>
      <c r="AX26" s="34">
        <v>3</v>
      </c>
    </row>
    <row r="27" spans="1:50" s="34" customFormat="1" ht="96" hidden="1" customHeight="1">
      <c r="A27" s="27">
        <v>16</v>
      </c>
      <c r="B27" s="27">
        <v>29</v>
      </c>
      <c r="C27" s="28" t="str">
        <f>+管理用ＤＢ!D41 &amp; CHAR(10)&amp; CHAR(10)  &amp; "(" &amp; 管理用ＤＢ!BH41&amp; ")"</f>
        <v>ハレーサルトスリット側溝
(ランデス株式会社、岡山大学、広島大学、秋田大学)</v>
      </c>
      <c r="D27" s="29" t="str">
        <f>+IF(管理用ＤＢ!I41="○","点検・診断技術"&amp;CHAR(10),"")&amp;IF(管理用ＤＢ!J41="○","建設、更新技術"&amp;CHAR(10),"")&amp;IF(管理用ＤＢ!K41="○","補修・補強技術"&amp;CHAR(10),"")&amp;IF(管理用ＤＢ!L41="○","ＬＣＣ技術"&amp;CHAR(10),"")&amp;IF(管理用ＤＢ!M41="○","システム技術","")</f>
        <v xml:space="preserve">建設、更新技術
ＬＣＣ技術
</v>
      </c>
      <c r="E27" s="28" t="str">
        <f>+IF(管理用ＤＢ!N41="○","道路"&amp;CHAR(10),"")&amp;IF(管理用ＤＢ!O41="○","河川"&amp;CHAR(10),"")&amp;IF(管理用ＤＢ!P41="○","ダム"&amp;CHAR(10),"")&amp;IF(管理用ＤＢ!Q41="○","砂防"&amp;CHAR(10),"")&amp;IF(管理用ＤＢ!R41="○","港湾"&amp;CHAR(10),"")&amp;IF(管理用ＤＢ!S41="○","海岸"&amp;CHAR(10),"")&amp;IF(管理用ＤＢ!T41="○","下水道"&amp;CHAR(10),"")&amp;IF(管理用ＤＢ!U41="○","公園"&amp;CHAR(10),"")&amp;IF(管理用ＤＢ!V41="○","その他"&amp;CHAR(10),"")&amp;IF(管理用ＤＢ!W41="○","全般","")</f>
        <v xml:space="preserve">道路
</v>
      </c>
      <c r="F27" s="27" t="str">
        <f>+IF(管理用ＤＢ!AW41=3,"低下",IF(管理用ＤＢ!AW41=2,"同程度","向上"))</f>
        <v>向上</v>
      </c>
      <c r="G27" s="27" t="str">
        <f>+IF(管理用ＤＢ!BA41=3,"低下",IF(管理用ＤＢ!BA41=2,"同程度","向上"))</f>
        <v>向上</v>
      </c>
      <c r="H27" s="27" t="str">
        <f>+IF(管理用ＤＢ!BG41=1,"単独",IF(管理用ＤＢ!BG41="2(1)","民民",IF(管理用ＤＢ!BG41="2(2)","民官","民学")))</f>
        <v>民学</v>
      </c>
      <c r="I27" s="28" t="str">
        <f>+管理用ＤＢ!BH41</f>
        <v>ランデス株式会社、岡山大学、広島大学、秋田大学</v>
      </c>
      <c r="J27" s="30" t="str">
        <f>+管理用ＤＢ!E41</f>
        <v>塩害および凍害による劣化に対して優れた耐久性を有するプレキャストスリット側溝</v>
      </c>
      <c r="K27" s="30" t="s">
        <v>1251</v>
      </c>
      <c r="L27" s="27" t="str">
        <f>+管理用ＤＢ!DI41</f>
        <v>0</v>
      </c>
      <c r="M27" s="40" t="str">
        <f>IF(管理用ＤＢ!AH41=0,"-",RIGHT(管理用ＤＢ!AH41,2))</f>
        <v>-A</v>
      </c>
      <c r="N27" s="28" t="str">
        <f>+管理用ＤＢ!AV41</f>
        <v>プレキャストスリット側溝</v>
      </c>
      <c r="O27" s="31">
        <v>50</v>
      </c>
      <c r="P27" s="32"/>
      <c r="Q27" s="31">
        <v>58</v>
      </c>
      <c r="R27" s="32"/>
      <c r="S27" s="31">
        <v>70</v>
      </c>
      <c r="T27" s="32"/>
      <c r="U27" s="27">
        <v>50</v>
      </c>
      <c r="V27" s="28"/>
      <c r="W27" s="31">
        <v>50</v>
      </c>
      <c r="X27" s="32"/>
      <c r="Y27" s="27">
        <v>70</v>
      </c>
      <c r="Z27" s="28"/>
      <c r="AA27" s="27">
        <v>100</v>
      </c>
      <c r="AB27" s="32"/>
      <c r="AC27" s="27" t="s">
        <v>221</v>
      </c>
      <c r="AD27" s="32" t="s">
        <v>232</v>
      </c>
      <c r="AE27" s="33">
        <f t="shared" si="0"/>
        <v>64</v>
      </c>
      <c r="AF27" s="33">
        <f t="shared" si="8"/>
        <v>63.111111111111114</v>
      </c>
      <c r="AG27" s="32" t="s">
        <v>1258</v>
      </c>
      <c r="AH27" s="27" t="str">
        <f>+管理用ＤＢ!DE41</f>
        <v>0</v>
      </c>
      <c r="AI27" s="27" t="str">
        <f>+管理用ＤＢ!DG41</f>
        <v>0</v>
      </c>
      <c r="AJ27" s="27" t="str">
        <f>+IF(管理用ＤＢ!CV41=FALSE,"ー","有り")</f>
        <v>有り</v>
      </c>
      <c r="AK27" s="27" t="str">
        <f t="shared" si="6"/>
        <v>Ⅲ</v>
      </c>
      <c r="AL27" s="27" t="str">
        <f>IF(+管理用ＤＢ!CL41="●","有り","-")</f>
        <v>有り</v>
      </c>
      <c r="AM27" s="27" t="str">
        <f>IF(管理用ＤＢ!DC41="","-","有り")</f>
        <v>有り</v>
      </c>
      <c r="AN27" s="27" t="str">
        <f t="shared" si="1"/>
        <v>A</v>
      </c>
      <c r="AO27" s="40" t="str">
        <f t="shared" si="7"/>
        <v>-A</v>
      </c>
      <c r="AP27" s="27" t="str">
        <f t="shared" si="2"/>
        <v>区分２</v>
      </c>
      <c r="AQ27" s="28" t="str">
        <f t="shared" si="3"/>
        <v>試験施工</v>
      </c>
      <c r="AR27" s="27" t="s">
        <v>210</v>
      </c>
      <c r="AS27" s="28" t="s">
        <v>1217</v>
      </c>
      <c r="AU27" s="34" t="str">
        <f t="shared" si="4"/>
        <v>有り有り</v>
      </c>
      <c r="AV27" s="34" t="str">
        <f t="shared" si="5"/>
        <v>ⅢA</v>
      </c>
      <c r="AW27" s="34">
        <v>2</v>
      </c>
      <c r="AX27" s="34">
        <v>3</v>
      </c>
    </row>
    <row r="28" spans="1:50" s="34" customFormat="1" ht="117.75" hidden="1" customHeight="1">
      <c r="A28" s="27">
        <v>17</v>
      </c>
      <c r="B28" s="27">
        <v>30</v>
      </c>
      <c r="C28" s="28" t="str">
        <f>+管理用ＤＢ!D42 &amp; CHAR(10)&amp; CHAR(10)  &amp; "(" &amp; 管理用ＤＢ!BH42&amp; ")"</f>
        <v>ハレーサルト歩車道境界ブロック
(ランデス株式会社、岡山大学、広島大学、秋田大学)</v>
      </c>
      <c r="D28" s="29" t="str">
        <f>+IF(管理用ＤＢ!I42="○","点検・診断技術"&amp;CHAR(10),"")&amp;IF(管理用ＤＢ!J42="○","建設、更新技術"&amp;CHAR(10),"")&amp;IF(管理用ＤＢ!K42="○","補修・補強技術"&amp;CHAR(10),"")&amp;IF(管理用ＤＢ!L42="○","ＬＣＣ技術"&amp;CHAR(10),"")&amp;IF(管理用ＤＢ!M42="○","システム技術","")</f>
        <v xml:space="preserve">建設、更新技術
ＬＣＣ技術
</v>
      </c>
      <c r="E28" s="28" t="str">
        <f>+IF(管理用ＤＢ!N42="○","道路"&amp;CHAR(10),"")&amp;IF(管理用ＤＢ!O42="○","河川"&amp;CHAR(10),"")&amp;IF(管理用ＤＢ!P42="○","ダム"&amp;CHAR(10),"")&amp;IF(管理用ＤＢ!Q42="○","砂防"&amp;CHAR(10),"")&amp;IF(管理用ＤＢ!R42="○","港湾"&amp;CHAR(10),"")&amp;IF(管理用ＤＢ!S42="○","海岸"&amp;CHAR(10),"")&amp;IF(管理用ＤＢ!T42="○","下水道"&amp;CHAR(10),"")&amp;IF(管理用ＤＢ!U42="○","公園"&amp;CHAR(10),"")&amp;IF(管理用ＤＢ!V42="○","その他"&amp;CHAR(10),"")&amp;IF(管理用ＤＢ!W42="○","全般","")</f>
        <v xml:space="preserve">道路
</v>
      </c>
      <c r="F28" s="27" t="str">
        <f>+IF(管理用ＤＢ!AW42=3,"低下",IF(管理用ＤＢ!AW42=2,"同程度","向上"))</f>
        <v>向上</v>
      </c>
      <c r="G28" s="27" t="str">
        <f>+IF(管理用ＤＢ!BA42=3,"低下",IF(管理用ＤＢ!BA42=2,"同程度","向上"))</f>
        <v>向上</v>
      </c>
      <c r="H28" s="27" t="str">
        <f>+IF(管理用ＤＢ!BG42=1,"単独",IF(管理用ＤＢ!BG42="2(1)","民民",IF(管理用ＤＢ!BG42="2(2)","民官","民学")))</f>
        <v>民学</v>
      </c>
      <c r="I28" s="28" t="str">
        <f>+管理用ＤＢ!BH42</f>
        <v>ランデス株式会社、岡山大学、広島大学、秋田大学</v>
      </c>
      <c r="J28" s="30" t="str">
        <f>+管理用ＤＢ!E42</f>
        <v>凍害による劣化に対して優れた耐久性を有する環境(CO2抑制)配慮型歩車道境界ブロック</v>
      </c>
      <c r="K28" s="30" t="s">
        <v>1251</v>
      </c>
      <c r="L28" s="27" t="str">
        <f>+管理用ＤＢ!DI42</f>
        <v>0</v>
      </c>
      <c r="M28" s="40" t="str">
        <f>IF(管理用ＤＢ!AH42=0,"-",RIGHT(管理用ＤＢ!AH42,2))</f>
        <v>-A</v>
      </c>
      <c r="N28" s="28" t="str">
        <f>+管理用ＤＢ!AV42</f>
        <v>歩車道境界ブロック</v>
      </c>
      <c r="O28" s="31">
        <v>50</v>
      </c>
      <c r="P28" s="32"/>
      <c r="Q28" s="31">
        <v>58</v>
      </c>
      <c r="R28" s="32"/>
      <c r="S28" s="31">
        <v>70</v>
      </c>
      <c r="T28" s="32"/>
      <c r="U28" s="27">
        <v>50</v>
      </c>
      <c r="V28" s="28"/>
      <c r="W28" s="27">
        <v>50</v>
      </c>
      <c r="X28" s="32"/>
      <c r="Y28" s="27">
        <v>70</v>
      </c>
      <c r="Z28" s="28"/>
      <c r="AA28" s="27">
        <v>100</v>
      </c>
      <c r="AB28" s="32"/>
      <c r="AC28" s="27" t="s">
        <v>221</v>
      </c>
      <c r="AD28" s="32" t="s">
        <v>232</v>
      </c>
      <c r="AE28" s="33">
        <f t="shared" si="0"/>
        <v>64</v>
      </c>
      <c r="AF28" s="33">
        <f t="shared" si="8"/>
        <v>63.111111111111114</v>
      </c>
      <c r="AG28" s="32" t="s">
        <v>1258</v>
      </c>
      <c r="AH28" s="27">
        <f>+管理用ＤＢ!DE42</f>
        <v>4</v>
      </c>
      <c r="AI28" s="27">
        <f>+管理用ＤＢ!DG42</f>
        <v>3</v>
      </c>
      <c r="AJ28" s="27" t="str">
        <f>+IF(管理用ＤＢ!CV42=FALSE,"ー","有り")</f>
        <v>有り</v>
      </c>
      <c r="AK28" s="27" t="str">
        <f t="shared" si="6"/>
        <v>Ⅲ</v>
      </c>
      <c r="AL28" s="27" t="str">
        <f>IF(+管理用ＤＢ!CL42="●","有り","-")</f>
        <v>有り</v>
      </c>
      <c r="AM28" s="27" t="str">
        <f>IF(管理用ＤＢ!DC42="","-","有り")</f>
        <v>有り</v>
      </c>
      <c r="AN28" s="27" t="str">
        <f t="shared" si="1"/>
        <v>A</v>
      </c>
      <c r="AO28" s="40" t="str">
        <f t="shared" si="7"/>
        <v>-A</v>
      </c>
      <c r="AP28" s="27" t="str">
        <f t="shared" si="2"/>
        <v>区分２</v>
      </c>
      <c r="AQ28" s="28" t="str">
        <f t="shared" si="3"/>
        <v>試験施工</v>
      </c>
      <c r="AR28" s="27" t="s">
        <v>210</v>
      </c>
      <c r="AS28" s="28" t="s">
        <v>1217</v>
      </c>
      <c r="AU28" s="34" t="str">
        <f t="shared" si="4"/>
        <v>有り有り</v>
      </c>
      <c r="AV28" s="34" t="str">
        <f t="shared" si="5"/>
        <v>ⅢA</v>
      </c>
      <c r="AW28" s="34">
        <v>2</v>
      </c>
      <c r="AX28" s="34">
        <v>3</v>
      </c>
    </row>
    <row r="29" spans="1:50" s="34" customFormat="1" ht="109.5" hidden="1" customHeight="1">
      <c r="A29" s="27">
        <v>18</v>
      </c>
      <c r="B29" s="27">
        <v>31</v>
      </c>
      <c r="C29" s="28" t="str">
        <f>+管理用ＤＢ!D43 &amp; CHAR(10)&amp; CHAR(10)  &amp; "(" &amp; 管理用ＤＢ!BH43&amp; ")"</f>
        <v>ハレーサルトＵ型側溝
(ランデス株式会社、岡山大学、広島大学、秋田大学)</v>
      </c>
      <c r="D29" s="29" t="str">
        <f>+IF(管理用ＤＢ!I43="○","点検・診断技術"&amp;CHAR(10),"")&amp;IF(管理用ＤＢ!J43="○","建設、更新技術"&amp;CHAR(10),"")&amp;IF(管理用ＤＢ!K43="○","補修・補強技術"&amp;CHAR(10),"")&amp;IF(管理用ＤＢ!L43="○","ＬＣＣ技術"&amp;CHAR(10),"")&amp;IF(管理用ＤＢ!M43="○","システム技術","")</f>
        <v xml:space="preserve">建設、更新技術
ＬＣＣ技術
</v>
      </c>
      <c r="E29" s="28" t="str">
        <f>+IF(管理用ＤＢ!N43="○","道路"&amp;CHAR(10),"")&amp;IF(管理用ＤＢ!O43="○","河川"&amp;CHAR(10),"")&amp;IF(管理用ＤＢ!P43="○","ダム"&amp;CHAR(10),"")&amp;IF(管理用ＤＢ!Q43="○","砂防"&amp;CHAR(10),"")&amp;IF(管理用ＤＢ!R43="○","港湾"&amp;CHAR(10),"")&amp;IF(管理用ＤＢ!S43="○","海岸"&amp;CHAR(10),"")&amp;IF(管理用ＤＢ!T43="○","下水道"&amp;CHAR(10),"")&amp;IF(管理用ＤＢ!U43="○","公園"&amp;CHAR(10),"")&amp;IF(管理用ＤＢ!V43="○","その他"&amp;CHAR(10),"")&amp;IF(管理用ＤＢ!W43="○","全般","")</f>
        <v xml:space="preserve">道路
</v>
      </c>
      <c r="F29" s="27" t="str">
        <f>+IF(管理用ＤＢ!AW43=3,"低下",IF(管理用ＤＢ!AW43=2,"同程度","向上"))</f>
        <v>向上</v>
      </c>
      <c r="G29" s="27" t="str">
        <f>+IF(管理用ＤＢ!BA43=3,"低下",IF(管理用ＤＢ!BA43=2,"同程度","向上"))</f>
        <v>向上</v>
      </c>
      <c r="H29" s="27" t="str">
        <f>+IF(管理用ＤＢ!BG43=1,"単独",IF(管理用ＤＢ!BG43="2(1)","民民",IF(管理用ＤＢ!BG43="2(2)","民官","民学")))</f>
        <v>民学</v>
      </c>
      <c r="I29" s="28" t="str">
        <f>+管理用ＤＢ!BH43</f>
        <v>ランデス株式会社、岡山大学、広島大学、秋田大学</v>
      </c>
      <c r="J29" s="30" t="str">
        <f>+管理用ＤＢ!E43</f>
        <v>塩害および凍害による劣化に対して優れた耐久性を有するプレキャストU型側溝</v>
      </c>
      <c r="K29" s="30" t="s">
        <v>1251</v>
      </c>
      <c r="L29" s="27">
        <f>+管理用ＤＢ!DI43</f>
        <v>2</v>
      </c>
      <c r="M29" s="40" t="str">
        <f>IF(管理用ＤＢ!AH43=0,"-",RIGHT(管理用ＤＢ!AH43,2))</f>
        <v>-A</v>
      </c>
      <c r="N29" s="28" t="str">
        <f>+管理用ＤＢ!AV43</f>
        <v>プレキャストU型側溝</v>
      </c>
      <c r="O29" s="31">
        <v>50</v>
      </c>
      <c r="P29" s="32"/>
      <c r="Q29" s="31">
        <v>58</v>
      </c>
      <c r="R29" s="32"/>
      <c r="S29" s="31">
        <v>70</v>
      </c>
      <c r="T29" s="32"/>
      <c r="U29" s="27">
        <v>50</v>
      </c>
      <c r="V29" s="28"/>
      <c r="W29" s="31">
        <v>50</v>
      </c>
      <c r="X29" s="32"/>
      <c r="Y29" s="27">
        <v>70</v>
      </c>
      <c r="Z29" s="28"/>
      <c r="AA29" s="27">
        <v>100</v>
      </c>
      <c r="AB29" s="32"/>
      <c r="AC29" s="27" t="s">
        <v>221</v>
      </c>
      <c r="AD29" s="32" t="s">
        <v>232</v>
      </c>
      <c r="AE29" s="33">
        <f t="shared" si="0"/>
        <v>64</v>
      </c>
      <c r="AF29" s="33">
        <f t="shared" si="8"/>
        <v>63.111111111111114</v>
      </c>
      <c r="AG29" s="32" t="s">
        <v>1258</v>
      </c>
      <c r="AH29" s="27" t="str">
        <f>+管理用ＤＢ!DE43</f>
        <v>0</v>
      </c>
      <c r="AI29" s="27">
        <f>+管理用ＤＢ!DG43</f>
        <v>1</v>
      </c>
      <c r="AJ29" s="27" t="str">
        <f>+IF(管理用ＤＢ!CV43=FALSE,"ー","有り")</f>
        <v>有り</v>
      </c>
      <c r="AK29" s="27" t="str">
        <f t="shared" si="6"/>
        <v>Ⅲ</v>
      </c>
      <c r="AL29" s="27" t="str">
        <f>IF(+管理用ＤＢ!CL43="●","有り","-")</f>
        <v>有り</v>
      </c>
      <c r="AM29" s="27" t="str">
        <f>IF(管理用ＤＢ!DC43="","-","有り")</f>
        <v>有り</v>
      </c>
      <c r="AN29" s="27" t="str">
        <f t="shared" si="1"/>
        <v>A</v>
      </c>
      <c r="AO29" s="40" t="str">
        <f t="shared" si="7"/>
        <v>-A</v>
      </c>
      <c r="AP29" s="27" t="str">
        <f t="shared" si="2"/>
        <v>区分２</v>
      </c>
      <c r="AQ29" s="28" t="str">
        <f t="shared" si="3"/>
        <v>試験施工</v>
      </c>
      <c r="AR29" s="27" t="s">
        <v>210</v>
      </c>
      <c r="AS29" s="28" t="s">
        <v>1217</v>
      </c>
      <c r="AU29" s="34" t="str">
        <f t="shared" si="4"/>
        <v>有り有り</v>
      </c>
      <c r="AV29" s="34" t="str">
        <f t="shared" si="5"/>
        <v>ⅢA</v>
      </c>
      <c r="AW29" s="34">
        <v>2</v>
      </c>
      <c r="AX29" s="34">
        <v>3</v>
      </c>
    </row>
    <row r="30" spans="1:50" s="34" customFormat="1" ht="69" hidden="1">
      <c r="A30" s="27">
        <v>19</v>
      </c>
      <c r="B30" s="27">
        <v>12</v>
      </c>
      <c r="C30" s="28" t="str">
        <f>+管理用ＤＢ!D24 &amp; CHAR(10)&amp; CHAR(10)  &amp; "(" &amp; 管理用ＤＢ!BH24&amp; ")"</f>
        <v>再強フェンス
(株式会社
プロテックエンジニアリング)</v>
      </c>
      <c r="D30" s="29" t="str">
        <f>+IF(管理用ＤＢ!I24="○","点検・診断技術"&amp;CHAR(10),"")&amp;IF(管理用ＤＢ!J24="○","建設、更新技術"&amp;CHAR(10),"")&amp;IF(管理用ＤＢ!K24="○","補修・補強技術"&amp;CHAR(10),"")&amp;IF(管理用ＤＢ!L24="○","ＬＣＣ技術"&amp;CHAR(10),"")&amp;IF(管理用ＤＢ!M24="○","システム技術","")</f>
        <v xml:space="preserve">補修・補強技術
</v>
      </c>
      <c r="E30" s="28" t="str">
        <f>+IF(管理用ＤＢ!N24="○","道路"&amp;CHAR(10),"")&amp;IF(管理用ＤＢ!O24="○","河川"&amp;CHAR(10),"")&amp;IF(管理用ＤＢ!P24="○","ダム"&amp;CHAR(10),"")&amp;IF(管理用ＤＢ!Q24="○","砂防"&amp;CHAR(10),"")&amp;IF(管理用ＤＢ!R24="○","港湾"&amp;CHAR(10),"")&amp;IF(管理用ＤＢ!S24="○","海岸"&amp;CHAR(10),"")&amp;IF(管理用ＤＢ!T24="○","下水道"&amp;CHAR(10),"")&amp;IF(管理用ＤＢ!U24="○","公園"&amp;CHAR(10),"")&amp;IF(管理用ＤＢ!V24="○","その他"&amp;CHAR(10),"")&amp;IF(管理用ＤＢ!W24="○","全般","")</f>
        <v xml:space="preserve">道路
</v>
      </c>
      <c r="F30" s="27" t="str">
        <f>+IF(管理用ＤＢ!AW24=3,"低下",IF(管理用ＤＢ!AW24=2,"同程度","向上"))</f>
        <v>向上</v>
      </c>
      <c r="G30" s="27" t="str">
        <f>+IF(管理用ＤＢ!BA24=3,"低下",IF(管理用ＤＢ!BA24=2,"同程度","向上"))</f>
        <v>向上</v>
      </c>
      <c r="H30" s="27" t="str">
        <f>+IF(管理用ＤＢ!BG24=1,"単独",IF(管理用ＤＢ!BG24="2(1)","民民",IF(管理用ＤＢ!BG24="2(2)","民官","民学")))</f>
        <v>民学</v>
      </c>
      <c r="I30" s="28" t="str">
        <f>+管理用ＤＢ!BH24</f>
        <v>株式会社
プロテックエンジニアリング</v>
      </c>
      <c r="J30" s="30" t="str">
        <f>+管理用ＤＢ!E24</f>
        <v>既設落石防護柵補強フェンス</v>
      </c>
      <c r="K30" s="30" t="s">
        <v>1191</v>
      </c>
      <c r="L30" s="27">
        <f>+管理用ＤＢ!DI24</f>
        <v>0</v>
      </c>
      <c r="M30" s="40" t="str">
        <f>IF(管理用ＤＢ!AH24=0,"-",RIGHT(管理用ＤＢ!AH24,2))</f>
        <v>-V</v>
      </c>
      <c r="N30" s="28" t="str">
        <f>+管理用ＤＢ!AV24</f>
        <v>落石防護擁壁</v>
      </c>
      <c r="O30" s="31">
        <v>83</v>
      </c>
      <c r="P30" s="32"/>
      <c r="Q30" s="31">
        <v>83</v>
      </c>
      <c r="R30" s="32"/>
      <c r="S30" s="31">
        <v>60</v>
      </c>
      <c r="T30" s="32"/>
      <c r="U30" s="27">
        <v>50</v>
      </c>
      <c r="V30" s="28"/>
      <c r="W30" s="31">
        <v>67</v>
      </c>
      <c r="X30" s="32"/>
      <c r="Y30" s="27">
        <v>70</v>
      </c>
      <c r="Z30" s="28"/>
      <c r="AA30" s="27">
        <v>50</v>
      </c>
      <c r="AB30" s="32"/>
      <c r="AC30" s="27" t="s">
        <v>221</v>
      </c>
      <c r="AD30" s="32" t="s">
        <v>232</v>
      </c>
      <c r="AE30" s="33">
        <f t="shared" si="0"/>
        <v>66.142857142857139</v>
      </c>
      <c r="AF30" s="33">
        <f t="shared" si="8"/>
        <v>67.333333333333329</v>
      </c>
      <c r="AG30" s="32" t="s">
        <v>1240</v>
      </c>
      <c r="AH30" s="27">
        <f>+管理用ＤＢ!DE24</f>
        <v>0</v>
      </c>
      <c r="AI30" s="27">
        <f>+管理用ＤＢ!DG24</f>
        <v>11</v>
      </c>
      <c r="AJ30" s="27" t="str">
        <f>+IF(管理用ＤＢ!CV24=FALSE,"ー","有り")</f>
        <v>ー</v>
      </c>
      <c r="AK30" s="27" t="str">
        <f t="shared" si="6"/>
        <v>Ⅰ</v>
      </c>
      <c r="AL30" s="27" t="str">
        <f>IF(+管理用ＤＢ!CL24="●","有り","-")</f>
        <v>有り</v>
      </c>
      <c r="AM30" s="27" t="str">
        <f>IF(管理用ＤＢ!DC24="","-","有り")</f>
        <v>有り</v>
      </c>
      <c r="AN30" s="27" t="str">
        <f t="shared" si="1"/>
        <v>A</v>
      </c>
      <c r="AO30" s="40" t="str">
        <f t="shared" si="7"/>
        <v>-V</v>
      </c>
      <c r="AP30" s="27" t="str">
        <f t="shared" si="2"/>
        <v>区分３</v>
      </c>
      <c r="AQ30" s="28" t="str">
        <f t="shared" si="3"/>
        <v>推奨技術</v>
      </c>
      <c r="AR30" s="32" t="s">
        <v>1202</v>
      </c>
      <c r="AS30" s="28" t="s">
        <v>1216</v>
      </c>
      <c r="AU30" s="34" t="str">
        <f t="shared" si="4"/>
        <v>有り有り</v>
      </c>
      <c r="AV30" s="34" t="str">
        <f t="shared" si="5"/>
        <v>ⅠA</v>
      </c>
      <c r="AW30" s="34">
        <v>3</v>
      </c>
      <c r="AX30" s="34">
        <v>1</v>
      </c>
    </row>
    <row r="31" spans="1:50" s="34" customFormat="1" ht="120.75" hidden="1" customHeight="1">
      <c r="A31" s="27">
        <v>20</v>
      </c>
      <c r="B31" s="27">
        <v>13</v>
      </c>
      <c r="C31" s="28" t="str">
        <f>+管理用ＤＢ!D25 &amp; CHAR(10)&amp; CHAR(10)  &amp; "(" &amp; 管理用ＤＢ!BH25&amp; ")"</f>
        <v>道路舗装人孔鉄蓋後付工法「エポ工法」
(株式会社ハネックス・ロード)</v>
      </c>
      <c r="D31" s="29" t="str">
        <f>+IF(管理用ＤＢ!I25="○","点検・診断技術"&amp;CHAR(10),"")&amp;IF(管理用ＤＢ!J25="○","建設、更新技術"&amp;CHAR(10),"")&amp;IF(管理用ＤＢ!K25="○","補修・補強技術"&amp;CHAR(10),"")&amp;IF(管理用ＤＢ!L25="○","ＬＣＣ技術"&amp;CHAR(10),"")&amp;IF(管理用ＤＢ!M25="○","システム技術","")</f>
        <v xml:space="preserve">建設、更新技術
補修・補強技術
ＬＣＣ技術
</v>
      </c>
      <c r="E31" s="28" t="str">
        <f>+IF(管理用ＤＢ!N25="○","道路"&amp;CHAR(10),"")&amp;IF(管理用ＤＢ!O25="○","河川"&amp;CHAR(10),"")&amp;IF(管理用ＤＢ!P25="○","ダム"&amp;CHAR(10),"")&amp;IF(管理用ＤＢ!Q25="○","砂防"&amp;CHAR(10),"")&amp;IF(管理用ＤＢ!R25="○","港湾"&amp;CHAR(10),"")&amp;IF(管理用ＤＢ!S25="○","海岸"&amp;CHAR(10),"")&amp;IF(管理用ＤＢ!T25="○","下水道"&amp;CHAR(10),"")&amp;IF(管理用ＤＢ!U25="○","公園"&amp;CHAR(10),"")&amp;IF(管理用ＤＢ!V25="○","その他"&amp;CHAR(10),"")&amp;IF(管理用ＤＢ!W25="○","全般","")</f>
        <v xml:space="preserve">道路
下水道
その他
</v>
      </c>
      <c r="F31" s="27" t="str">
        <f>+IF(管理用ＤＢ!AW25=3,"低下",IF(管理用ＤＢ!AW25=2,"同程度","向上"))</f>
        <v>向上</v>
      </c>
      <c r="G31" s="27" t="str">
        <f>+IF(管理用ＤＢ!BA25=3,"低下",IF(管理用ＤＢ!BA25=2,"同程度","向上"))</f>
        <v>向上</v>
      </c>
      <c r="H31" s="27" t="str">
        <f>+IF(管理用ＤＢ!BG25=1,"単独",IF(管理用ＤＢ!BG25="2(1)","民民",IF(管理用ＤＢ!BG25="2(2)","民官","民学")))</f>
        <v>単独</v>
      </c>
      <c r="I31" s="28" t="str">
        <f>+管理用ＤＢ!BH25</f>
        <v>株式会社ハネックス・ロード</v>
      </c>
      <c r="J31" s="30" t="str">
        <f>+管理用ＤＢ!E25</f>
        <v>道路舗装工事に伴うマンホール蓋高調整工事</v>
      </c>
      <c r="K31" s="30" t="s">
        <v>1242</v>
      </c>
      <c r="L31" s="27">
        <f>+管理用ＤＢ!DI25</f>
        <v>0</v>
      </c>
      <c r="M31" s="40" t="str">
        <f>IF(管理用ＤＢ!AH25=0,"-",RIGHT(管理用ＤＢ!AH25,2))</f>
        <v>-V</v>
      </c>
      <c r="N31" s="28" t="str">
        <f>+管理用ＤＢ!AV25</f>
        <v>人孔蓋高調整工事</v>
      </c>
      <c r="O31" s="31">
        <v>67</v>
      </c>
      <c r="P31" s="32"/>
      <c r="Q31" s="31">
        <v>75</v>
      </c>
      <c r="R31" s="32"/>
      <c r="S31" s="31">
        <v>80</v>
      </c>
      <c r="T31" s="32"/>
      <c r="U31" s="27">
        <v>70</v>
      </c>
      <c r="V31" s="28"/>
      <c r="W31" s="31">
        <v>75</v>
      </c>
      <c r="X31" s="32"/>
      <c r="Y31" s="27">
        <v>80</v>
      </c>
      <c r="Z31" s="28"/>
      <c r="AA31" s="27">
        <v>100</v>
      </c>
      <c r="AB31" s="32"/>
      <c r="AC31" s="27" t="s">
        <v>1146</v>
      </c>
      <c r="AD31" s="32" t="s">
        <v>232</v>
      </c>
      <c r="AE31" s="33">
        <f t="shared" si="0"/>
        <v>78.142857142857139</v>
      </c>
      <c r="AF31" s="33">
        <f t="shared" si="8"/>
        <v>77.111111111111114</v>
      </c>
      <c r="AG31" s="32" t="s">
        <v>1241</v>
      </c>
      <c r="AH31" s="27">
        <f>+管理用ＤＢ!DE25</f>
        <v>0</v>
      </c>
      <c r="AI31" s="27">
        <f>+管理用ＤＢ!DG25</f>
        <v>3660</v>
      </c>
      <c r="AJ31" s="27" t="str">
        <f>+IF(管理用ＤＢ!CV25=FALSE,"ー","有り")</f>
        <v>有り</v>
      </c>
      <c r="AK31" s="27" t="str">
        <f t="shared" si="6"/>
        <v>Ⅰ</v>
      </c>
      <c r="AL31" s="27" t="str">
        <f>IF(+管理用ＤＢ!CL25="●","有り","-")</f>
        <v>有り</v>
      </c>
      <c r="AM31" s="27" t="str">
        <f>IF(管理用ＤＢ!DC25="","-","有り")</f>
        <v>有り</v>
      </c>
      <c r="AN31" s="27" t="str">
        <f t="shared" si="1"/>
        <v>A</v>
      </c>
      <c r="AO31" s="40" t="str">
        <f t="shared" si="7"/>
        <v>-V</v>
      </c>
      <c r="AP31" s="27" t="str">
        <f t="shared" si="2"/>
        <v>区分３</v>
      </c>
      <c r="AQ31" s="28" t="str">
        <f t="shared" si="3"/>
        <v>推奨技術</v>
      </c>
      <c r="AR31" s="32" t="s">
        <v>1195</v>
      </c>
      <c r="AS31" s="28" t="s">
        <v>1216</v>
      </c>
      <c r="AU31" s="34" t="str">
        <f t="shared" si="4"/>
        <v>有り有り</v>
      </c>
      <c r="AV31" s="34" t="str">
        <f t="shared" si="5"/>
        <v>ⅠA</v>
      </c>
      <c r="AW31" s="34">
        <v>3</v>
      </c>
      <c r="AX31" s="34">
        <v>1</v>
      </c>
    </row>
    <row r="32" spans="1:50" s="34" customFormat="1" ht="96" hidden="1" customHeight="1">
      <c r="A32" s="27">
        <v>21</v>
      </c>
      <c r="B32" s="27">
        <v>16</v>
      </c>
      <c r="C32" s="28" t="str">
        <f>+管理用ＤＢ!D28 &amp; CHAR(10)&amp; CHAR(10)  &amp; "(" &amp; 管理用ＤＢ!BH28&amp; ")"</f>
        <v>クラックシールNX
(ニチレキ株式会社)</v>
      </c>
      <c r="D32" s="29" t="str">
        <f>+IF(管理用ＤＢ!I28="○","点検・診断技術"&amp;CHAR(10),"")&amp;IF(管理用ＤＢ!J28="○","建設、更新技術"&amp;CHAR(10),"")&amp;IF(管理用ＤＢ!K28="○","補修・補強技術"&amp;CHAR(10),"")&amp;IF(管理用ＤＢ!L28="○","ＬＣＣ技術"&amp;CHAR(10),"")&amp;IF(管理用ＤＢ!M28="○","システム技術","")</f>
        <v xml:space="preserve">補修・補強技術
ＬＣＣ技術
</v>
      </c>
      <c r="E32" s="28" t="str">
        <f>+IF(管理用ＤＢ!N28="○","道路"&amp;CHAR(10),"")&amp;IF(管理用ＤＢ!O28="○","河川"&amp;CHAR(10),"")&amp;IF(管理用ＤＢ!P28="○","ダム"&amp;CHAR(10),"")&amp;IF(管理用ＤＢ!Q28="○","砂防"&amp;CHAR(10),"")&amp;IF(管理用ＤＢ!R28="○","港湾"&amp;CHAR(10),"")&amp;IF(管理用ＤＢ!S28="○","海岸"&amp;CHAR(10),"")&amp;IF(管理用ＤＢ!T28="○","下水道"&amp;CHAR(10),"")&amp;IF(管理用ＤＢ!U28="○","公園"&amp;CHAR(10),"")&amp;IF(管理用ＤＢ!V28="○","その他"&amp;CHAR(10),"")&amp;IF(管理用ＤＢ!W28="○","全般","")</f>
        <v xml:space="preserve">道路
</v>
      </c>
      <c r="F32" s="27" t="str">
        <f>+IF(管理用ＤＢ!AW28=3,"低下",IF(管理用ＤＢ!AW28=2,"同程度","向上"))</f>
        <v>低下</v>
      </c>
      <c r="G32" s="27" t="str">
        <f>+IF(管理用ＤＢ!BA28=3,"低下",IF(管理用ＤＢ!BA28=2,"同程度","向上"))</f>
        <v>向上</v>
      </c>
      <c r="H32" s="27" t="str">
        <f>+IF(管理用ＤＢ!BG28=1,"単独",IF(管理用ＤＢ!BG28="2(1)","民民",IF(管理用ＤＢ!BG28="2(2)","民官","民学")))</f>
        <v>単独</v>
      </c>
      <c r="I32" s="28" t="str">
        <f>+管理用ＤＢ!BH28</f>
        <v>ニチレキ株式会社</v>
      </c>
      <c r="J32" s="30" t="str">
        <f>+管理用ＤＢ!E28</f>
        <v>高耐久性加熱型アスファルト系ひびわれシール材</v>
      </c>
      <c r="K32" s="30" t="s">
        <v>1185</v>
      </c>
      <c r="L32" s="27">
        <f>+管理用ＤＢ!DI28</f>
        <v>9</v>
      </c>
      <c r="M32" s="40" t="str">
        <f>IF(管理用ＤＢ!AH28=0,"-",RIGHT(管理用ＤＢ!AH28,2))</f>
        <v>-V</v>
      </c>
      <c r="N32" s="28" t="str">
        <f>+管理用ＤＢ!AV28</f>
        <v>ブローンアスファルトによるクラックシール</v>
      </c>
      <c r="O32" s="31">
        <v>50</v>
      </c>
      <c r="P32" s="32"/>
      <c r="Q32" s="31">
        <v>67</v>
      </c>
      <c r="R32" s="32"/>
      <c r="S32" s="31">
        <v>80</v>
      </c>
      <c r="T32" s="32"/>
      <c r="U32" s="27">
        <v>60</v>
      </c>
      <c r="V32" s="28"/>
      <c r="W32" s="31">
        <v>75</v>
      </c>
      <c r="X32" s="32"/>
      <c r="Y32" s="27">
        <v>60</v>
      </c>
      <c r="Z32" s="28"/>
      <c r="AA32" s="27">
        <v>100</v>
      </c>
      <c r="AB32" s="32"/>
      <c r="AC32" s="27" t="s">
        <v>221</v>
      </c>
      <c r="AD32" s="32" t="s">
        <v>232</v>
      </c>
      <c r="AE32" s="33">
        <f t="shared" si="0"/>
        <v>70.285714285714292</v>
      </c>
      <c r="AF32" s="33">
        <f t="shared" si="8"/>
        <v>69.111111111111114</v>
      </c>
      <c r="AG32" s="32" t="s">
        <v>1201</v>
      </c>
      <c r="AH32" s="27">
        <f>+管理用ＤＢ!DE28</f>
        <v>18</v>
      </c>
      <c r="AI32" s="27">
        <f>+管理用ＤＢ!DG28</f>
        <v>44</v>
      </c>
      <c r="AJ32" s="27" t="str">
        <f>+IF(管理用ＤＢ!CV28=FALSE,"ー","有り")</f>
        <v>ー</v>
      </c>
      <c r="AK32" s="27" t="str">
        <f t="shared" si="6"/>
        <v>Ⅰ</v>
      </c>
      <c r="AL32" s="27" t="str">
        <f>IF(+管理用ＤＢ!CL28="●","有り","-")</f>
        <v>有り</v>
      </c>
      <c r="AM32" s="27" t="str">
        <f>IF(管理用ＤＢ!DC28="","-","有り")</f>
        <v>有り</v>
      </c>
      <c r="AN32" s="27" t="str">
        <f t="shared" si="1"/>
        <v>A</v>
      </c>
      <c r="AO32" s="40" t="str">
        <f t="shared" si="7"/>
        <v>-V</v>
      </c>
      <c r="AP32" s="27" t="str">
        <f t="shared" si="2"/>
        <v>区分３</v>
      </c>
      <c r="AQ32" s="28" t="str">
        <f t="shared" si="3"/>
        <v>推奨技術</v>
      </c>
      <c r="AR32" s="32" t="s">
        <v>1202</v>
      </c>
      <c r="AS32" s="28" t="s">
        <v>1216</v>
      </c>
      <c r="AU32" s="34" t="str">
        <f t="shared" si="4"/>
        <v>有り有り</v>
      </c>
      <c r="AV32" s="34" t="str">
        <f t="shared" si="5"/>
        <v>ⅠA</v>
      </c>
      <c r="AW32" s="34">
        <v>3</v>
      </c>
      <c r="AX32" s="34">
        <v>1</v>
      </c>
    </row>
    <row r="33" spans="1:50" s="34" customFormat="1" ht="93" hidden="1" customHeight="1">
      <c r="A33" s="27">
        <v>22</v>
      </c>
      <c r="B33" s="27">
        <v>17</v>
      </c>
      <c r="C33" s="28" t="str">
        <f>+管理用ＤＢ!D29 &amp; CHAR(10)&amp; CHAR(10)  &amp; "(" &amp; 管理用ＤＢ!BH29&amp; ")"</f>
        <v>コンテナファルト
(ニチレキ株式会社)</v>
      </c>
      <c r="D33" s="29" t="str">
        <f>+IF(管理用ＤＢ!I29="○","点検・診断技術"&amp;CHAR(10),"")&amp;IF(管理用ＤＢ!J29="○","建設、更新技術"&amp;CHAR(10),"")&amp;IF(管理用ＤＢ!K29="○","補修・補強技術"&amp;CHAR(10),"")&amp;IF(管理用ＤＢ!L29="○","ＬＣＣ技術"&amp;CHAR(10),"")&amp;IF(管理用ＤＢ!M29="○","システム技術","")</f>
        <v xml:space="preserve">建設、更新技術
補修・補強技術
</v>
      </c>
      <c r="E33" s="28" t="str">
        <f>+IF(管理用ＤＢ!N29="○","道路"&amp;CHAR(10),"")&amp;IF(管理用ＤＢ!O29="○","河川"&amp;CHAR(10),"")&amp;IF(管理用ＤＢ!P29="○","ダム"&amp;CHAR(10),"")&amp;IF(管理用ＤＢ!Q29="○","砂防"&amp;CHAR(10),"")&amp;IF(管理用ＤＢ!R29="○","港湾"&amp;CHAR(10),"")&amp;IF(管理用ＤＢ!S29="○","海岸"&amp;CHAR(10),"")&amp;IF(管理用ＤＢ!T29="○","下水道"&amp;CHAR(10),"")&amp;IF(管理用ＤＢ!U29="○","公園"&amp;CHAR(10),"")&amp;IF(管理用ＤＢ!V29="○","その他"&amp;CHAR(10),"")&amp;IF(管理用ＤＢ!W29="○","全般","")</f>
        <v xml:space="preserve">道路
港湾
その他
</v>
      </c>
      <c r="F33" s="27" t="str">
        <f>+IF(管理用ＤＢ!AW29=3,"低下",IF(管理用ＤＢ!AW29=2,"同程度","向上"))</f>
        <v>低下</v>
      </c>
      <c r="G33" s="27" t="str">
        <f>+IF(管理用ＤＢ!BA29=3,"低下",IF(管理用ＤＢ!BA29=2,"同程度","向上"))</f>
        <v>向上</v>
      </c>
      <c r="H33" s="27" t="str">
        <f>+IF(管理用ＤＢ!BG29=1,"単独",IF(管理用ＤＢ!BG29="2(1)","民民",IF(管理用ＤＢ!BG29="2(2)","民官","民学")))</f>
        <v>単独</v>
      </c>
      <c r="I33" s="28" t="str">
        <f>+管理用ＤＢ!BH29</f>
        <v>ニチレキ株式会社</v>
      </c>
      <c r="J33" s="30" t="str">
        <f>+管理用ＤＢ!E29</f>
        <v>超重交通路線でも塑性変形しづらいポリマー改質アスファルト</v>
      </c>
      <c r="K33" s="30" t="s">
        <v>1184</v>
      </c>
      <c r="L33" s="27">
        <f>+管理用ＤＢ!DI29</f>
        <v>6</v>
      </c>
      <c r="M33" s="40" t="str">
        <f>IF(管理用ＤＢ!AH29=0,"-",RIGHT(管理用ＤＢ!AH29,2))</f>
        <v>-A</v>
      </c>
      <c r="N33" s="28" t="str">
        <f>+管理用ＤＢ!AV29</f>
        <v>ポリマー改質アスファルトⅡ型</v>
      </c>
      <c r="O33" s="31">
        <v>50</v>
      </c>
      <c r="P33" s="32"/>
      <c r="Q33" s="31">
        <v>58</v>
      </c>
      <c r="R33" s="32"/>
      <c r="S33" s="31">
        <v>70</v>
      </c>
      <c r="T33" s="32"/>
      <c r="U33" s="27">
        <v>50</v>
      </c>
      <c r="V33" s="28"/>
      <c r="W33" s="31">
        <v>50</v>
      </c>
      <c r="X33" s="32"/>
      <c r="Y33" s="27">
        <v>50</v>
      </c>
      <c r="Z33" s="28"/>
      <c r="AA33" s="27">
        <v>100</v>
      </c>
      <c r="AB33" s="32"/>
      <c r="AC33" s="27" t="s">
        <v>221</v>
      </c>
      <c r="AD33" s="32" t="s">
        <v>232</v>
      </c>
      <c r="AE33" s="33">
        <f t="shared" si="0"/>
        <v>61.142857142857146</v>
      </c>
      <c r="AF33" s="33">
        <f t="shared" si="8"/>
        <v>60.888888888888886</v>
      </c>
      <c r="AG33" s="32" t="s">
        <v>1199</v>
      </c>
      <c r="AH33" s="27">
        <f>+管理用ＤＢ!DE29</f>
        <v>0</v>
      </c>
      <c r="AI33" s="27">
        <f>+管理用ＤＢ!DG29</f>
        <v>25</v>
      </c>
      <c r="AJ33" s="27" t="str">
        <f>+IF(管理用ＤＢ!CV29=FALSE,"ー","有り")</f>
        <v>ー</v>
      </c>
      <c r="AK33" s="27" t="str">
        <f t="shared" si="6"/>
        <v>Ⅱ</v>
      </c>
      <c r="AL33" s="27" t="str">
        <f>IF(+管理用ＤＢ!CL29="●","有り","-")</f>
        <v>有り</v>
      </c>
      <c r="AM33" s="27" t="str">
        <f>IF(管理用ＤＢ!DC29="","-","有り")</f>
        <v>有り</v>
      </c>
      <c r="AN33" s="27" t="str">
        <f t="shared" si="1"/>
        <v>A</v>
      </c>
      <c r="AO33" s="40" t="str">
        <f t="shared" si="7"/>
        <v>-A</v>
      </c>
      <c r="AP33" s="27" t="str">
        <f t="shared" si="2"/>
        <v>区分３</v>
      </c>
      <c r="AQ33" s="28" t="str">
        <f t="shared" si="3"/>
        <v>推奨技術</v>
      </c>
      <c r="AR33" s="32" t="s">
        <v>1200</v>
      </c>
      <c r="AS33" s="28" t="s">
        <v>1217</v>
      </c>
      <c r="AU33" s="34" t="str">
        <f t="shared" si="4"/>
        <v>有り有り</v>
      </c>
      <c r="AV33" s="34" t="str">
        <f t="shared" si="5"/>
        <v>ⅡA</v>
      </c>
      <c r="AW33" s="34">
        <v>3</v>
      </c>
      <c r="AX33" s="34">
        <v>1</v>
      </c>
    </row>
    <row r="34" spans="1:50" s="34" customFormat="1" ht="97.5" hidden="1" customHeight="1">
      <c r="A34" s="27">
        <v>23</v>
      </c>
      <c r="B34" s="27">
        <v>18</v>
      </c>
      <c r="C34" s="28" t="str">
        <f>+管理用ＤＢ!D30 &amp; CHAR(10)&amp; CHAR(10)  &amp; "(" &amp; 管理用ＤＢ!BH30&amp; ")"</f>
        <v>レスキューパッチ
(ニチレキ株式会社)</v>
      </c>
      <c r="D34" s="29" t="str">
        <f>+IF(管理用ＤＢ!I30="○","点検・診断技術"&amp;CHAR(10),"")&amp;IF(管理用ＤＢ!J30="○","建設、更新技術"&amp;CHAR(10),"")&amp;IF(管理用ＤＢ!K30="○","補修・補強技術"&amp;CHAR(10),"")&amp;IF(管理用ＤＢ!L30="○","ＬＣＣ技術"&amp;CHAR(10),"")&amp;IF(管理用ＤＢ!M30="○","システム技術","")</f>
        <v xml:space="preserve">補修・補強技術
ＬＣＣ技術
</v>
      </c>
      <c r="E34" s="28" t="str">
        <f>+IF(管理用ＤＢ!N30="○","道路"&amp;CHAR(10),"")&amp;IF(管理用ＤＢ!O30="○","河川"&amp;CHAR(10),"")&amp;IF(管理用ＤＢ!P30="○","ダム"&amp;CHAR(10),"")&amp;IF(管理用ＤＢ!Q30="○","砂防"&amp;CHAR(10),"")&amp;IF(管理用ＤＢ!R30="○","港湾"&amp;CHAR(10),"")&amp;IF(管理用ＤＢ!S30="○","海岸"&amp;CHAR(10),"")&amp;IF(管理用ＤＢ!T30="○","下水道"&amp;CHAR(10),"")&amp;IF(管理用ＤＢ!U30="○","公園"&amp;CHAR(10),"")&amp;IF(管理用ＤＢ!V30="○","その他"&amp;CHAR(10),"")&amp;IF(管理用ＤＢ!W30="○","全般","")</f>
        <v xml:space="preserve">道路
</v>
      </c>
      <c r="F34" s="27" t="str">
        <f>+IF(管理用ＤＢ!AW30=3,"低下",IF(管理用ＤＢ!AW30=2,"同程度","向上"))</f>
        <v>低下</v>
      </c>
      <c r="G34" s="27" t="str">
        <f>+IF(管理用ＤＢ!BA30=3,"低下",IF(管理用ＤＢ!BA30=2,"同程度","向上"))</f>
        <v>向上</v>
      </c>
      <c r="H34" s="27" t="str">
        <f>+IF(管理用ＤＢ!BG30=1,"単独",IF(管理用ＤＢ!BG30="2(1)","民民",IF(管理用ＤＢ!BG30="2(2)","民官","民学")))</f>
        <v>単独</v>
      </c>
      <c r="I34" s="28" t="str">
        <f>+管理用ＤＢ!BH30</f>
        <v>ニチレキ株式会社</v>
      </c>
      <c r="J34" s="30" t="str">
        <f>+管理用ＤＢ!E30</f>
        <v>舗装用　高耐久性・全天候型常温混合物</v>
      </c>
      <c r="K34" s="30" t="s">
        <v>1183</v>
      </c>
      <c r="L34" s="27">
        <f>+管理用ＤＢ!DI30</f>
        <v>21</v>
      </c>
      <c r="M34" s="40" t="str">
        <f>IF(管理用ＤＢ!AH30=0,"-",RIGHT(管理用ＤＢ!AH30,2))</f>
        <v>-V</v>
      </c>
      <c r="N34" s="28" t="str">
        <f>+管理用ＤＢ!AV30</f>
        <v>通常の常温混合物</v>
      </c>
      <c r="O34" s="31">
        <v>50</v>
      </c>
      <c r="P34" s="32"/>
      <c r="Q34" s="31">
        <v>67</v>
      </c>
      <c r="R34" s="32"/>
      <c r="S34" s="31">
        <v>70</v>
      </c>
      <c r="T34" s="32"/>
      <c r="U34" s="27">
        <v>50</v>
      </c>
      <c r="V34" s="28"/>
      <c r="W34" s="31">
        <v>50</v>
      </c>
      <c r="X34" s="32"/>
      <c r="Y34" s="27">
        <v>50</v>
      </c>
      <c r="Z34" s="28"/>
      <c r="AA34" s="27">
        <v>100</v>
      </c>
      <c r="AB34" s="32"/>
      <c r="AC34" s="27" t="s">
        <v>221</v>
      </c>
      <c r="AD34" s="32" t="s">
        <v>232</v>
      </c>
      <c r="AE34" s="33">
        <f t="shared" si="0"/>
        <v>62.428571428571431</v>
      </c>
      <c r="AF34" s="33">
        <f t="shared" si="8"/>
        <v>61.888888888888886</v>
      </c>
      <c r="AG34" s="32" t="s">
        <v>1205</v>
      </c>
      <c r="AH34" s="27">
        <f>+管理用ＤＢ!DE30</f>
        <v>20</v>
      </c>
      <c r="AI34" s="27">
        <f>+管理用ＤＢ!DG30</f>
        <v>75</v>
      </c>
      <c r="AJ34" s="27" t="str">
        <f>+IF(管理用ＤＢ!CV30=FALSE,"ー","有り")</f>
        <v>有り</v>
      </c>
      <c r="AK34" s="27" t="str">
        <f t="shared" si="6"/>
        <v>Ⅰ</v>
      </c>
      <c r="AL34" s="27" t="str">
        <f>IF(+管理用ＤＢ!CL30="●","有り","-")</f>
        <v>-</v>
      </c>
      <c r="AM34" s="27" t="str">
        <f>IF(管理用ＤＢ!DC30="","-","有り")</f>
        <v>-</v>
      </c>
      <c r="AN34" s="27" t="str">
        <f t="shared" si="1"/>
        <v>C</v>
      </c>
      <c r="AO34" s="40" t="str">
        <f t="shared" si="7"/>
        <v>-V</v>
      </c>
      <c r="AP34" s="27" t="s">
        <v>1206</v>
      </c>
      <c r="AQ34" s="28" t="str">
        <f t="shared" si="3"/>
        <v>推奨技術</v>
      </c>
      <c r="AR34" s="32" t="s">
        <v>1207</v>
      </c>
      <c r="AS34" s="28" t="s">
        <v>1216</v>
      </c>
      <c r="AU34" s="34" t="str">
        <f t="shared" si="4"/>
        <v>--</v>
      </c>
      <c r="AV34" s="34" t="str">
        <f t="shared" si="5"/>
        <v>ⅠC</v>
      </c>
      <c r="AW34" s="34">
        <v>3</v>
      </c>
      <c r="AX34" s="34">
        <v>1</v>
      </c>
    </row>
    <row r="35" spans="1:50" s="34" customFormat="1" ht="112.5" hidden="1" customHeight="1">
      <c r="A35" s="27">
        <v>24</v>
      </c>
      <c r="B35" s="27">
        <v>20</v>
      </c>
      <c r="C35" s="28" t="str">
        <f>+管理用ＤＢ!D32 &amp; CHAR(10)&amp; CHAR(10)  &amp; "(" &amp; 管理用ＤＢ!BH32&amp; ")"</f>
        <v>タフガードQ-R工法
(日本ペイント株式会社)</v>
      </c>
      <c r="D35" s="29" t="str">
        <f>+IF(管理用ＤＢ!I32="○","点検・診断技術"&amp;CHAR(10),"")&amp;IF(管理用ＤＢ!J32="○","建設、更新技術"&amp;CHAR(10),"")&amp;IF(管理用ＤＢ!K32="○","補修・補強技術"&amp;CHAR(10),"")&amp;IF(管理用ＤＢ!L32="○","ＬＣＣ技術"&amp;CHAR(10),"")&amp;IF(管理用ＤＢ!M32="○","システム技術","")</f>
        <v xml:space="preserve">建設、更新技術
補修・補強技術
ＬＣＣ技術
</v>
      </c>
      <c r="E35" s="28" t="str">
        <f>+IF(管理用ＤＢ!N32="○","道路"&amp;CHAR(10),"")&amp;IF(管理用ＤＢ!O32="○","河川"&amp;CHAR(10),"")&amp;IF(管理用ＤＢ!P32="○","ダム"&amp;CHAR(10),"")&amp;IF(管理用ＤＢ!Q32="○","砂防"&amp;CHAR(10),"")&amp;IF(管理用ＤＢ!R32="○","港湾"&amp;CHAR(10),"")&amp;IF(管理用ＤＢ!S32="○","海岸"&amp;CHAR(10),"")&amp;IF(管理用ＤＢ!T32="○","下水道"&amp;CHAR(10),"")&amp;IF(管理用ＤＢ!U32="○","公園"&amp;CHAR(10),"")&amp;IF(管理用ＤＢ!V32="○","その他"&amp;CHAR(10),"")&amp;IF(管理用ＤＢ!W32="○","全般","")</f>
        <v xml:space="preserve">道路
</v>
      </c>
      <c r="F35" s="27" t="str">
        <f>+IF(管理用ＤＢ!AW32=3,"低下",IF(管理用ＤＢ!AW32=2,"同程度","向上"))</f>
        <v>向上</v>
      </c>
      <c r="G35" s="27" t="str">
        <f>+IF(管理用ＤＢ!BA32=3,"低下",IF(管理用ＤＢ!BA32=2,"同程度","向上"))</f>
        <v>向上</v>
      </c>
      <c r="H35" s="27" t="str">
        <f>+IF(管理用ＤＢ!BG32=1,"単独",IF(管理用ＤＢ!BG32="2(1)","民民",IF(管理用ＤＢ!BG32="2(2)","民官","民学")))</f>
        <v>単独</v>
      </c>
      <c r="I35" s="28" t="str">
        <f>+管理用ＤＢ!BH32</f>
        <v>日本ペイント株式会社</v>
      </c>
      <c r="J35" s="30" t="str">
        <f>+管理用ＤＢ!E32</f>
        <v>コンクリート劣化因子侵入を伸びる塗膜で遮断する工法</v>
      </c>
      <c r="K35" s="30" t="s">
        <v>1145</v>
      </c>
      <c r="L35" s="27">
        <f>+管理用ＤＢ!DI32</f>
        <v>89</v>
      </c>
      <c r="M35" s="40" t="str">
        <f>IF(管理用ＤＢ!AH32=0,"-",RIGHT(管理用ＤＢ!AH32,2))</f>
        <v>-V</v>
      </c>
      <c r="N35" s="28" t="str">
        <f>+管理用ＤＢ!AV32</f>
        <v>ガラスクロス工法</v>
      </c>
      <c r="O35" s="31">
        <v>92</v>
      </c>
      <c r="P35" s="32"/>
      <c r="Q35" s="31">
        <v>83</v>
      </c>
      <c r="R35" s="32"/>
      <c r="S35" s="31">
        <v>80</v>
      </c>
      <c r="T35" s="32"/>
      <c r="U35" s="27">
        <v>60</v>
      </c>
      <c r="V35" s="28"/>
      <c r="W35" s="31">
        <v>75</v>
      </c>
      <c r="X35" s="32"/>
      <c r="Y35" s="27">
        <v>70</v>
      </c>
      <c r="Z35" s="28"/>
      <c r="AA35" s="27">
        <v>100</v>
      </c>
      <c r="AB35" s="32"/>
      <c r="AC35" s="27">
        <v>100</v>
      </c>
      <c r="AD35" s="32" t="s">
        <v>232</v>
      </c>
      <c r="AE35" s="33">
        <f t="shared" si="0"/>
        <v>82.5</v>
      </c>
      <c r="AF35" s="33">
        <f>+(O35*2+Q35+S35*2+U35+W35+Y35+AA35+AC35)/10</f>
        <v>83.2</v>
      </c>
      <c r="AG35" s="32" t="s">
        <v>1204</v>
      </c>
      <c r="AH35" s="27">
        <f>+管理用ＤＢ!DE32</f>
        <v>2</v>
      </c>
      <c r="AI35" s="27">
        <f>+管理用ＤＢ!DG32</f>
        <v>437</v>
      </c>
      <c r="AJ35" s="27" t="str">
        <f>+IF(管理用ＤＢ!CV32=FALSE,"ー","有り")</f>
        <v>ー</v>
      </c>
      <c r="AK35" s="27" t="str">
        <f t="shared" si="6"/>
        <v>Ⅰ</v>
      </c>
      <c r="AL35" s="27" t="str">
        <f>IF(+管理用ＤＢ!CL32="●","有り","-")</f>
        <v>有り</v>
      </c>
      <c r="AM35" s="27" t="str">
        <f>IF(管理用ＤＢ!DC32="","-","有り")</f>
        <v>有り</v>
      </c>
      <c r="AN35" s="27" t="str">
        <f t="shared" si="1"/>
        <v>A</v>
      </c>
      <c r="AO35" s="40" t="str">
        <f t="shared" si="7"/>
        <v>-V</v>
      </c>
      <c r="AP35" s="27" t="str">
        <f t="shared" ref="AP35:AP47" si="9">IF(AE35&lt;50,"保留",IF(OR(AV35="ⅠA",AV35="ⅠB",AV35="ⅡA"),"区分３","区分２"))</f>
        <v>区分３</v>
      </c>
      <c r="AQ35" s="28" t="str">
        <f t="shared" si="3"/>
        <v>推奨技術</v>
      </c>
      <c r="AR35" s="32" t="s">
        <v>1202</v>
      </c>
      <c r="AS35" s="28" t="s">
        <v>1216</v>
      </c>
      <c r="AU35" s="34" t="str">
        <f t="shared" si="4"/>
        <v>有り有り</v>
      </c>
      <c r="AV35" s="34" t="str">
        <f t="shared" si="5"/>
        <v>ⅠA</v>
      </c>
      <c r="AW35" s="34">
        <v>3</v>
      </c>
      <c r="AX35" s="34">
        <v>1</v>
      </c>
    </row>
    <row r="36" spans="1:50" s="34" customFormat="1" ht="137.25" hidden="1" customHeight="1">
      <c r="A36" s="27">
        <v>25</v>
      </c>
      <c r="B36" s="27">
        <v>21</v>
      </c>
      <c r="C36" s="28" t="str">
        <f>+管理用ＤＢ!D33 &amp; CHAR(10)&amp; CHAR(10)  &amp; "(" &amp; 管理用ＤＢ!BH33&amp; ")"</f>
        <v>鉄筋腐食抑制工法「プロテクトシルCIT」
(Evonik Degussa GmbH)</v>
      </c>
      <c r="D36" s="29" t="str">
        <f>+IF(管理用ＤＢ!I33="○","点検・診断技術"&amp;CHAR(10),"")&amp;IF(管理用ＤＢ!J33="○","建設、更新技術"&amp;CHAR(10),"")&amp;IF(管理用ＤＢ!K33="○","補修・補強技術"&amp;CHAR(10),"")&amp;IF(管理用ＤＢ!L33="○","ＬＣＣ技術"&amp;CHAR(10),"")&amp;IF(管理用ＤＢ!M33="○","システム技術","")</f>
        <v xml:space="preserve">補修・補強技術
ＬＣＣ技術
</v>
      </c>
      <c r="E36" s="28" t="str">
        <f>+IF(管理用ＤＢ!N33="○","道路"&amp;CHAR(10),"")&amp;IF(管理用ＤＢ!O33="○","河川"&amp;CHAR(10),"")&amp;IF(管理用ＤＢ!P33="○","ダム"&amp;CHAR(10),"")&amp;IF(管理用ＤＢ!Q33="○","砂防"&amp;CHAR(10),"")&amp;IF(管理用ＤＢ!R33="○","港湾"&amp;CHAR(10),"")&amp;IF(管理用ＤＢ!S33="○","海岸"&amp;CHAR(10),"")&amp;IF(管理用ＤＢ!T33="○","下水道"&amp;CHAR(10),"")&amp;IF(管理用ＤＢ!U33="○","公園"&amp;CHAR(10),"")&amp;IF(管理用ＤＢ!V33="○","その他"&amp;CHAR(10),"")&amp;IF(管理用ＤＢ!W33="○","全般","")</f>
        <v xml:space="preserve">道路
港湾
海岸
</v>
      </c>
      <c r="F36" s="27" t="str">
        <f>+IF(管理用ＤＢ!AW33=3,"低下",IF(管理用ＤＢ!AW33=2,"同程度","向上"))</f>
        <v>向上</v>
      </c>
      <c r="G36" s="27" t="str">
        <f>+IF(管理用ＤＢ!BA33=3,"低下",IF(管理用ＤＢ!BA33=2,"同程度","向上"))</f>
        <v>向上</v>
      </c>
      <c r="H36" s="27" t="str">
        <f>+IF(管理用ＤＢ!BG33=1,"単独",IF(管理用ＤＢ!BG33="2(1)","民民",IF(管理用ＤＢ!BG33="2(2)","民官","民学")))</f>
        <v>単独</v>
      </c>
      <c r="I36" s="28" t="str">
        <f>+管理用ＤＢ!BH33</f>
        <v>Evonik Degussa GmbH</v>
      </c>
      <c r="J36" s="30" t="str">
        <f>+管理用ＤＢ!E33</f>
        <v>ＲＣ構造物用鉄筋腐食抑制タイプ含浸系表面保護材</v>
      </c>
      <c r="K36" s="30" t="s">
        <v>1210</v>
      </c>
      <c r="L36" s="27">
        <f>+管理用ＤＢ!DI33</f>
        <v>91</v>
      </c>
      <c r="M36" s="40" t="str">
        <f>IF(管理用ＤＢ!AH33=0,"-",RIGHT(管理用ＤＢ!AH33,2))</f>
        <v>-V</v>
      </c>
      <c r="N36" s="28" t="str">
        <f>+管理用ＤＢ!AV33</f>
        <v>断面修復における電流陽極(犠牲陽極)方式による電気防食工法</v>
      </c>
      <c r="O36" s="31">
        <v>83</v>
      </c>
      <c r="P36" s="32"/>
      <c r="Q36" s="31">
        <v>75</v>
      </c>
      <c r="R36" s="32"/>
      <c r="S36" s="31">
        <v>60</v>
      </c>
      <c r="T36" s="32"/>
      <c r="U36" s="27">
        <v>50</v>
      </c>
      <c r="V36" s="28"/>
      <c r="W36" s="31">
        <v>83</v>
      </c>
      <c r="X36" s="32"/>
      <c r="Y36" s="27">
        <v>90</v>
      </c>
      <c r="Z36" s="28"/>
      <c r="AA36" s="27">
        <v>100</v>
      </c>
      <c r="AB36" s="32"/>
      <c r="AC36" s="27" t="s">
        <v>1148</v>
      </c>
      <c r="AD36" s="32" t="s">
        <v>232</v>
      </c>
      <c r="AE36" s="33">
        <f t="shared" si="0"/>
        <v>77.285714285714292</v>
      </c>
      <c r="AF36" s="33">
        <f t="shared" ref="AF36:AF48" si="10">+(O36*2+Q36+S36*2+U36+W36+Y36+AA36)/9</f>
        <v>76</v>
      </c>
      <c r="AG36" s="32" t="s">
        <v>1211</v>
      </c>
      <c r="AH36" s="27">
        <f>+管理用ＤＢ!DE33</f>
        <v>2</v>
      </c>
      <c r="AI36" s="27">
        <f>+管理用ＤＢ!DG33</f>
        <v>250</v>
      </c>
      <c r="AJ36" s="27" t="str">
        <f>+IF(管理用ＤＢ!CV33=FALSE,"ー","有り")</f>
        <v>有り</v>
      </c>
      <c r="AK36" s="27" t="str">
        <f t="shared" si="6"/>
        <v>Ⅰ</v>
      </c>
      <c r="AL36" s="27" t="str">
        <f>IF(+管理用ＤＢ!CL33="●","有り","-")</f>
        <v>有り</v>
      </c>
      <c r="AM36" s="27" t="str">
        <f>IF(管理用ＤＢ!DC33="","-","有り")</f>
        <v>有り</v>
      </c>
      <c r="AN36" s="27" t="str">
        <f t="shared" si="1"/>
        <v>A</v>
      </c>
      <c r="AO36" s="40" t="str">
        <f t="shared" si="7"/>
        <v>-V</v>
      </c>
      <c r="AP36" s="27" t="str">
        <f t="shared" si="9"/>
        <v>区分３</v>
      </c>
      <c r="AQ36" s="28" t="str">
        <f t="shared" si="3"/>
        <v>推奨技術</v>
      </c>
      <c r="AR36" s="32" t="s">
        <v>1202</v>
      </c>
      <c r="AS36" s="28" t="s">
        <v>1216</v>
      </c>
      <c r="AU36" s="34" t="str">
        <f t="shared" si="4"/>
        <v>有り有り</v>
      </c>
      <c r="AV36" s="34" t="str">
        <f t="shared" si="5"/>
        <v>ⅠA</v>
      </c>
      <c r="AW36" s="34">
        <v>3</v>
      </c>
      <c r="AX36" s="34">
        <v>1</v>
      </c>
    </row>
    <row r="37" spans="1:50" s="34" customFormat="1" ht="139.5" hidden="1" customHeight="1">
      <c r="A37" s="27">
        <v>26</v>
      </c>
      <c r="B37" s="27">
        <v>24</v>
      </c>
      <c r="C37" s="28" t="str">
        <f>+管理用ＤＢ!D36 &amp; CHAR(10)&amp; CHAR(10)  &amp; "(" &amp; 管理用ＤＢ!BH36&amp; ")"</f>
        <v>チタングリッド工法　
(㈱ピーエス三菱，SAVCOR)</v>
      </c>
      <c r="D37" s="29" t="str">
        <f>+IF(管理用ＤＢ!I36="○","点検・診断技術"&amp;CHAR(10),"")&amp;IF(管理用ＤＢ!J36="○","建設、更新技術"&amp;CHAR(10),"")&amp;IF(管理用ＤＢ!K36="○","補修・補強技術"&amp;CHAR(10),"")&amp;IF(管理用ＤＢ!L36="○","ＬＣＣ技術"&amp;CHAR(10),"")&amp;IF(管理用ＤＢ!M36="○","システム技術","")</f>
        <v>建設、更新技術
補修・補強技術
ＬＣＣ技術
システム技術</v>
      </c>
      <c r="E37" s="28" t="str">
        <f>+IF(管理用ＤＢ!N36="○","道路"&amp;CHAR(10),"")&amp;IF(管理用ＤＢ!O36="○","河川"&amp;CHAR(10),"")&amp;IF(管理用ＤＢ!P36="○","ダム"&amp;CHAR(10),"")&amp;IF(管理用ＤＢ!Q36="○","砂防"&amp;CHAR(10),"")&amp;IF(管理用ＤＢ!R36="○","港湾"&amp;CHAR(10),"")&amp;IF(管理用ＤＢ!S36="○","海岸"&amp;CHAR(10),"")&amp;IF(管理用ＤＢ!T36="○","下水道"&amp;CHAR(10),"")&amp;IF(管理用ＤＢ!U36="○","公園"&amp;CHAR(10),"")&amp;IF(管理用ＤＢ!V36="○","その他"&amp;CHAR(10),"")&amp;IF(管理用ＤＢ!W36="○","全般","")</f>
        <v xml:space="preserve">道路
港湾
</v>
      </c>
      <c r="F37" s="27" t="str">
        <f>+IF(管理用ＤＢ!AW36=3,"低下",IF(管理用ＤＢ!AW36=2,"同程度","向上"))</f>
        <v>向上</v>
      </c>
      <c r="G37" s="27" t="str">
        <f>+IF(管理用ＤＢ!BA36=3,"低下",IF(管理用ＤＢ!BA36=2,"同程度","向上"))</f>
        <v>向上</v>
      </c>
      <c r="H37" s="27" t="str">
        <f>+IF(管理用ＤＢ!BG36=1,"単独",IF(管理用ＤＢ!BG36="2(1)","民民",IF(管理用ＤＢ!BG36="2(2)","民官","民学")))</f>
        <v>民民</v>
      </c>
      <c r="I37" s="28" t="str">
        <f>+管理用ＤＢ!BH36</f>
        <v>㈱ピーエス三菱，SAVCOR</v>
      </c>
      <c r="J37" s="30" t="str">
        <f>+管理用ＤＢ!E36</f>
        <v>帯状陽極を用いたコンクリート構造物の電気防食</v>
      </c>
      <c r="K37" s="30" t="s">
        <v>1194</v>
      </c>
      <c r="L37" s="27">
        <f>+管理用ＤＢ!DI36</f>
        <v>7</v>
      </c>
      <c r="M37" s="40" t="str">
        <f>IF(管理用ＤＢ!AH36=0,"-",RIGHT(管理用ＤＢ!AH36,2))</f>
        <v>-V</v>
      </c>
      <c r="N37" s="28" t="str">
        <f>+管理用ＤＢ!AV36</f>
        <v>断面修復工</v>
      </c>
      <c r="O37" s="31">
        <v>67</v>
      </c>
      <c r="P37" s="32"/>
      <c r="Q37" s="31">
        <v>58</v>
      </c>
      <c r="R37" s="32"/>
      <c r="S37" s="31">
        <v>70</v>
      </c>
      <c r="T37" s="32"/>
      <c r="U37" s="27">
        <v>70</v>
      </c>
      <c r="V37" s="28"/>
      <c r="W37" s="31">
        <v>58</v>
      </c>
      <c r="X37" s="32"/>
      <c r="Y37" s="27">
        <v>90</v>
      </c>
      <c r="Z37" s="28"/>
      <c r="AA37" s="27">
        <v>100</v>
      </c>
      <c r="AB37" s="32"/>
      <c r="AC37" s="27" t="s">
        <v>221</v>
      </c>
      <c r="AD37" s="32" t="s">
        <v>232</v>
      </c>
      <c r="AE37" s="33">
        <f t="shared" si="0"/>
        <v>73.285714285714292</v>
      </c>
      <c r="AF37" s="33">
        <f t="shared" si="10"/>
        <v>72.222222222222229</v>
      </c>
      <c r="AG37" s="32" t="s">
        <v>1213</v>
      </c>
      <c r="AH37" s="27" t="str">
        <f>+管理用ＤＢ!DE36</f>
        <v>0</v>
      </c>
      <c r="AI37" s="27">
        <f>+管理用ＤＢ!DG36</f>
        <v>28</v>
      </c>
      <c r="AJ37" s="27" t="str">
        <f>+IF(管理用ＤＢ!CV36=FALSE,"ー","有り")</f>
        <v>有り</v>
      </c>
      <c r="AK37" s="27" t="str">
        <f t="shared" si="6"/>
        <v>Ⅰ</v>
      </c>
      <c r="AL37" s="27" t="str">
        <f>IF(+管理用ＤＢ!CL36="●","有り","-")</f>
        <v>有り</v>
      </c>
      <c r="AM37" s="27" t="str">
        <f>IF(管理用ＤＢ!DC36="","-","有り")</f>
        <v>有り</v>
      </c>
      <c r="AN37" s="27" t="str">
        <f t="shared" si="1"/>
        <v>A</v>
      </c>
      <c r="AO37" s="40" t="str">
        <f t="shared" si="7"/>
        <v>-V</v>
      </c>
      <c r="AP37" s="27" t="str">
        <f t="shared" si="9"/>
        <v>区分３</v>
      </c>
      <c r="AQ37" s="28" t="str">
        <f t="shared" si="3"/>
        <v>推奨技術</v>
      </c>
      <c r="AR37" s="32" t="s">
        <v>1195</v>
      </c>
      <c r="AS37" s="28" t="s">
        <v>1216</v>
      </c>
      <c r="AU37" s="34" t="str">
        <f t="shared" si="4"/>
        <v>有り有り</v>
      </c>
      <c r="AV37" s="34" t="str">
        <f t="shared" si="5"/>
        <v>ⅠA</v>
      </c>
      <c r="AW37" s="34">
        <v>3</v>
      </c>
      <c r="AX37" s="34">
        <v>1</v>
      </c>
    </row>
    <row r="38" spans="1:50" s="34" customFormat="1" ht="119.25" hidden="1" customHeight="1">
      <c r="A38" s="27">
        <v>27</v>
      </c>
      <c r="B38" s="27">
        <v>25</v>
      </c>
      <c r="C38" s="28" t="str">
        <f>+管理用ＤＢ!D37 &amp; CHAR(10)&amp; CHAR(10)  &amp; "(" &amp; 管理用ＤＢ!BH37&amp; ")"</f>
        <v>PCコンファインド工法　
(㈱ピーエス三菱)</v>
      </c>
      <c r="D38" s="29" t="str">
        <f>+IF(管理用ＤＢ!I37="○","点検・診断技術"&amp;CHAR(10),"")&amp;IF(管理用ＤＢ!J37="○","建設、更新技術"&amp;CHAR(10),"")&amp;IF(管理用ＤＢ!K37="○","補修・補強技術"&amp;CHAR(10),"")&amp;IF(管理用ＤＢ!L37="○","ＬＣＣ技術"&amp;CHAR(10),"")&amp;IF(管理用ＤＢ!M37="○","システム技術","")</f>
        <v xml:space="preserve">建設、更新技術
補修・補強技術
</v>
      </c>
      <c r="E38" s="28" t="str">
        <f>+IF(管理用ＤＢ!N37="○","道路"&amp;CHAR(10),"")&amp;IF(管理用ＤＢ!O37="○","河川"&amp;CHAR(10),"")&amp;IF(管理用ＤＢ!P37="○","ダム"&amp;CHAR(10),"")&amp;IF(管理用ＤＢ!Q37="○","砂防"&amp;CHAR(10),"")&amp;IF(管理用ＤＢ!R37="○","港湾"&amp;CHAR(10),"")&amp;IF(管理用ＤＢ!S37="○","海岸"&amp;CHAR(10),"")&amp;IF(管理用ＤＢ!T37="○","下水道"&amp;CHAR(10),"")&amp;IF(管理用ＤＢ!U37="○","公園"&amp;CHAR(10),"")&amp;IF(管理用ＤＢ!V37="○","その他"&amp;CHAR(10),"")&amp;IF(管理用ＤＢ!W37="○","全般","")</f>
        <v xml:space="preserve">道路
港湾
</v>
      </c>
      <c r="F38" s="27" t="str">
        <f>+IF(管理用ＤＢ!AW37=3,"低下",IF(管理用ＤＢ!AW37=2,"同程度","向上"))</f>
        <v>向上</v>
      </c>
      <c r="G38" s="27" t="str">
        <f>+IF(管理用ＤＢ!BA37=3,"低下",IF(管理用ＤＢ!BA37=2,"同程度","向上"))</f>
        <v>向上</v>
      </c>
      <c r="H38" s="27" t="str">
        <f>+IF(管理用ＤＢ!BG37=1,"単独",IF(管理用ＤＢ!BG37="2(1)","民民",IF(管理用ＤＢ!BG37="2(2)","民官","民学")))</f>
        <v>単独</v>
      </c>
      <c r="I38" s="28" t="str">
        <f>+管理用ＤＢ!BH37</f>
        <v>㈱ピーエス三菱</v>
      </c>
      <c r="J38" s="30" t="str">
        <f>+管理用ＤＢ!E37</f>
        <v>PC鋼材を巻き付けて補強する既設RC橋脚の耐震補強工法</v>
      </c>
      <c r="K38" s="30" t="s">
        <v>1197</v>
      </c>
      <c r="L38" s="27" t="str">
        <f>+管理用ＤＢ!DI37</f>
        <v>0</v>
      </c>
      <c r="M38" s="40" t="str">
        <f>IF(管理用ＤＢ!AH37=0,"-",RIGHT(管理用ＤＢ!AH37,2))</f>
        <v>-V</v>
      </c>
      <c r="N38" s="28" t="str">
        <f>+管理用ＤＢ!AV37</f>
        <v>RC巻立て工法</v>
      </c>
      <c r="O38" s="31">
        <v>67</v>
      </c>
      <c r="P38" s="32"/>
      <c r="Q38" s="31">
        <v>75</v>
      </c>
      <c r="R38" s="32"/>
      <c r="S38" s="31">
        <v>70</v>
      </c>
      <c r="T38" s="32"/>
      <c r="U38" s="27">
        <v>40</v>
      </c>
      <c r="V38" s="28"/>
      <c r="W38" s="31">
        <v>50</v>
      </c>
      <c r="X38" s="32"/>
      <c r="Y38" s="27">
        <v>60</v>
      </c>
      <c r="Z38" s="28"/>
      <c r="AA38" s="27">
        <v>50</v>
      </c>
      <c r="AB38" s="32"/>
      <c r="AC38" s="27" t="s">
        <v>221</v>
      </c>
      <c r="AD38" s="32" t="s">
        <v>232</v>
      </c>
      <c r="AE38" s="33">
        <f t="shared" si="0"/>
        <v>58.857142857142854</v>
      </c>
      <c r="AF38" s="33">
        <f t="shared" si="10"/>
        <v>61</v>
      </c>
      <c r="AG38" s="32" t="s">
        <v>1209</v>
      </c>
      <c r="AH38" s="27">
        <f>+管理用ＤＢ!DE37</f>
        <v>3</v>
      </c>
      <c r="AI38" s="27">
        <f>+管理用ＤＢ!DG37</f>
        <v>189</v>
      </c>
      <c r="AJ38" s="27" t="str">
        <f>+IF(管理用ＤＢ!CV37=FALSE,"ー","有り")</f>
        <v>ー</v>
      </c>
      <c r="AK38" s="27" t="str">
        <f t="shared" si="6"/>
        <v>Ⅰ</v>
      </c>
      <c r="AL38" s="27" t="str">
        <f>IF(+管理用ＤＢ!CL37="●","有り","-")</f>
        <v>有り</v>
      </c>
      <c r="AM38" s="27" t="str">
        <f>IF(管理用ＤＢ!DC37="","-","有り")</f>
        <v>有り</v>
      </c>
      <c r="AN38" s="27" t="str">
        <f t="shared" si="1"/>
        <v>A</v>
      </c>
      <c r="AO38" s="40" t="str">
        <f t="shared" si="7"/>
        <v>-V</v>
      </c>
      <c r="AP38" s="27" t="str">
        <f t="shared" si="9"/>
        <v>区分３</v>
      </c>
      <c r="AQ38" s="28" t="str">
        <f t="shared" si="3"/>
        <v>推奨技術</v>
      </c>
      <c r="AR38" s="32" t="s">
        <v>1196</v>
      </c>
      <c r="AS38" s="28" t="s">
        <v>1216</v>
      </c>
      <c r="AU38" s="34" t="str">
        <f t="shared" si="4"/>
        <v>有り有り</v>
      </c>
      <c r="AV38" s="34" t="str">
        <f t="shared" si="5"/>
        <v>ⅠA</v>
      </c>
      <c r="AW38" s="34">
        <v>3</v>
      </c>
      <c r="AX38" s="34">
        <v>1</v>
      </c>
    </row>
    <row r="39" spans="1:50" s="34" customFormat="1" ht="113.25" hidden="1" customHeight="1">
      <c r="A39" s="27">
        <v>28</v>
      </c>
      <c r="B39" s="27">
        <v>33</v>
      </c>
      <c r="C39" s="28" t="str">
        <f>+管理用ＤＢ!D45 &amp; CHAR(10)&amp; CHAR(10)  &amp; "(" &amp; 管理用ＤＢ!BH45&amp; ")"</f>
        <v>ダイナミックレジン　タフレジンＭＥ－Ａ　工法
(アイカ工業株式会社)</v>
      </c>
      <c r="D39" s="29" t="str">
        <f>+IF(管理用ＤＢ!I45="○","点検・診断技術"&amp;CHAR(10),"")&amp;IF(管理用ＤＢ!J45="○","建設、更新技術"&amp;CHAR(10),"")&amp;IF(管理用ＤＢ!K45="○","補修・補強技術"&amp;CHAR(10),"")&amp;IF(管理用ＤＢ!L45="○","ＬＣＣ技術"&amp;CHAR(10),"")&amp;IF(管理用ＤＢ!M45="○","システム技術","")</f>
        <v xml:space="preserve">補修・補強技術
</v>
      </c>
      <c r="E39" s="28" t="str">
        <f>+IF(管理用ＤＢ!N45="○","道路"&amp;CHAR(10),"")&amp;IF(管理用ＤＢ!O45="○","河川"&amp;CHAR(10),"")&amp;IF(管理用ＤＢ!P45="○","ダム"&amp;CHAR(10),"")&amp;IF(管理用ＤＢ!Q45="○","砂防"&amp;CHAR(10),"")&amp;IF(管理用ＤＢ!R45="○","港湾"&amp;CHAR(10),"")&amp;IF(管理用ＤＢ!S45="○","海岸"&amp;CHAR(10),"")&amp;IF(管理用ＤＢ!T45="○","下水道"&amp;CHAR(10),"")&amp;IF(管理用ＤＢ!U45="○","公園"&amp;CHAR(10),"")&amp;IF(管理用ＤＢ!V45="○","その他"&amp;CHAR(10),"")&amp;IF(管理用ＤＢ!W45="○","全般","")</f>
        <v xml:space="preserve">道路
</v>
      </c>
      <c r="F39" s="27" t="str">
        <f>+IF(管理用ＤＢ!AW45=3,"低下",IF(管理用ＤＢ!AW45=2,"同程度","向上"))</f>
        <v>低下</v>
      </c>
      <c r="G39" s="27" t="str">
        <f>+IF(管理用ＤＢ!BA45=3,"低下",IF(管理用ＤＢ!BA45=2,"同程度","向上"))</f>
        <v>同程度</v>
      </c>
      <c r="H39" s="27" t="str">
        <f>+IF(管理用ＤＢ!BG45=1,"単独",IF(管理用ＤＢ!BG45="2(1)","民民",IF(管理用ＤＢ!BG45="2(2)","民官","民学")))</f>
        <v>単独</v>
      </c>
      <c r="I39" s="28" t="str">
        <f>+管理用ＤＢ!BH45</f>
        <v>アイカ工業株式会社</v>
      </c>
      <c r="J39" s="30" t="str">
        <f>+管理用ＤＢ!E45</f>
        <v>コンクリート片剥落防止性能及びコンクリート塗装材としての性能を持つ手塗りタイプのウレアウレタン樹脂工法</v>
      </c>
      <c r="K39" s="30" t="s">
        <v>1252</v>
      </c>
      <c r="L39" s="27">
        <f>+管理用ＤＢ!DI45</f>
        <v>1</v>
      </c>
      <c r="M39" s="40" t="str">
        <f>IF(管理用ＤＢ!AH45=0,"-",RIGHT(管理用ＤＢ!AH45,2))</f>
        <v>-V</v>
      </c>
      <c r="N39" s="28" t="str">
        <f>+管理用ＤＢ!AV45</f>
        <v>ビニロン繊維シートを用いたコンクリート片剥落防止工法</v>
      </c>
      <c r="O39" s="31">
        <v>67</v>
      </c>
      <c r="P39" s="32"/>
      <c r="Q39" s="31">
        <v>92</v>
      </c>
      <c r="R39" s="32"/>
      <c r="S39" s="31">
        <v>50</v>
      </c>
      <c r="T39" s="32"/>
      <c r="U39" s="27">
        <v>60</v>
      </c>
      <c r="V39" s="28"/>
      <c r="W39" s="31">
        <v>58</v>
      </c>
      <c r="X39" s="32"/>
      <c r="Y39" s="27">
        <v>60</v>
      </c>
      <c r="Z39" s="28"/>
      <c r="AA39" s="27">
        <v>50</v>
      </c>
      <c r="AB39" s="32"/>
      <c r="AC39" s="27" t="s">
        <v>221</v>
      </c>
      <c r="AD39" s="32" t="s">
        <v>232</v>
      </c>
      <c r="AE39" s="33">
        <f t="shared" si="0"/>
        <v>62.428571428571431</v>
      </c>
      <c r="AF39" s="33">
        <f t="shared" si="10"/>
        <v>61.555555555555557</v>
      </c>
      <c r="AG39" s="32" t="s">
        <v>1259</v>
      </c>
      <c r="AH39" s="27">
        <f>+管理用ＤＢ!DE45</f>
        <v>0</v>
      </c>
      <c r="AI39" s="27">
        <f>+管理用ＤＢ!DG45</f>
        <v>20</v>
      </c>
      <c r="AJ39" s="27" t="str">
        <f>+IF(管理用ＤＢ!CV45=FALSE,"ー","有り")</f>
        <v>ー</v>
      </c>
      <c r="AK39" s="27" t="str">
        <f t="shared" si="6"/>
        <v>Ⅰ</v>
      </c>
      <c r="AL39" s="27" t="str">
        <f>IF(+管理用ＤＢ!CL45="●","有り","-")</f>
        <v>有り</v>
      </c>
      <c r="AM39" s="27" t="str">
        <f>IF(管理用ＤＢ!DC45="","-","有り")</f>
        <v>有り</v>
      </c>
      <c r="AN39" s="27" t="str">
        <f t="shared" si="1"/>
        <v>A</v>
      </c>
      <c r="AO39" s="40" t="str">
        <f t="shared" si="7"/>
        <v>-V</v>
      </c>
      <c r="AP39" s="27" t="str">
        <f t="shared" si="9"/>
        <v>区分３</v>
      </c>
      <c r="AQ39" s="28" t="str">
        <f t="shared" si="3"/>
        <v>推奨技術</v>
      </c>
      <c r="AR39" s="32" t="s">
        <v>1264</v>
      </c>
      <c r="AS39" s="28" t="s">
        <v>1216</v>
      </c>
      <c r="AU39" s="34" t="str">
        <f t="shared" si="4"/>
        <v>有り有り</v>
      </c>
      <c r="AV39" s="34" t="str">
        <f t="shared" si="5"/>
        <v>ⅠA</v>
      </c>
      <c r="AW39" s="34">
        <v>3</v>
      </c>
      <c r="AX39" s="34">
        <v>1</v>
      </c>
    </row>
    <row r="40" spans="1:50" s="34" customFormat="1" ht="131.25" hidden="1" customHeight="1">
      <c r="A40" s="27">
        <v>29</v>
      </c>
      <c r="B40" s="27">
        <v>35</v>
      </c>
      <c r="C40" s="28" t="str">
        <f>+管理用ＤＢ!D47 &amp; CHAR(10)&amp; CHAR(10)  &amp; "(" &amp; 管理用ＤＢ!BH47&amp; ")"</f>
        <v>ｼｮｰﾎﾞﾝﾄﾞPVM工法
(ショーボンド建設株式会社)</v>
      </c>
      <c r="D40" s="29" t="str">
        <f>+IF(管理用ＤＢ!I47="○","点検・診断技術"&amp;CHAR(10),"")&amp;IF(管理用ＤＢ!J47="○","建設、更新技術"&amp;CHAR(10),"")&amp;IF(管理用ＤＢ!K47="○","補修・補強技術"&amp;CHAR(10),"")&amp;IF(管理用ＤＢ!L47="○","ＬＣＣ技術"&amp;CHAR(10),"")&amp;IF(管理用ＤＢ!M47="○","システム技術","")</f>
        <v>点検・診断技術
補修・補強技術
ＬＣＣ技術
システム技術</v>
      </c>
      <c r="E40" s="28" t="str">
        <f>+IF(管理用ＤＢ!N47="○","道路"&amp;CHAR(10),"")&amp;IF(管理用ＤＢ!O47="○","河川"&amp;CHAR(10),"")&amp;IF(管理用ＤＢ!P47="○","ダム"&amp;CHAR(10),"")&amp;IF(管理用ＤＢ!Q47="○","砂防"&amp;CHAR(10),"")&amp;IF(管理用ＤＢ!R47="○","港湾"&amp;CHAR(10),"")&amp;IF(管理用ＤＢ!S47="○","海岸"&amp;CHAR(10),"")&amp;IF(管理用ＤＢ!T47="○","下水道"&amp;CHAR(10),"")&amp;IF(管理用ＤＢ!U47="○","公園"&amp;CHAR(10),"")&amp;IF(管理用ＤＢ!V47="○","その他"&amp;CHAR(10),"")&amp;IF(管理用ＤＢ!W47="○","全般","")</f>
        <v xml:space="preserve">道路
</v>
      </c>
      <c r="F40" s="27" t="str">
        <f>+IF(管理用ＤＢ!AW47=3,"低下",IF(管理用ＤＢ!AW47=2,"同程度","向上"))</f>
        <v>向上</v>
      </c>
      <c r="G40" s="27" t="str">
        <f>+IF(管理用ＤＢ!BA47=3,"低下",IF(管理用ＤＢ!BA47=2,"同程度","向上"))</f>
        <v>向上</v>
      </c>
      <c r="H40" s="27" t="str">
        <f>+IF(管理用ＤＢ!BG47=1,"単独",IF(管理用ＤＢ!BG47="2(1)","民民",IF(管理用ＤＢ!BG47="2(2)","民官","民学")))</f>
        <v>単独</v>
      </c>
      <c r="I40" s="28" t="str">
        <f>+管理用ＤＢ!BH47</f>
        <v>ショーボンド建設株式会社</v>
      </c>
      <c r="J40" s="30" t="str">
        <f>+管理用ＤＢ!E47</f>
        <v>連続炭素繊維を格子状に織り合せることにより、補強効果も期待できるはく落防止用特殊シート</v>
      </c>
      <c r="K40" s="30" t="s">
        <v>1254</v>
      </c>
      <c r="L40" s="27">
        <f>+管理用ＤＢ!DI47</f>
        <v>0</v>
      </c>
      <c r="M40" s="40" t="str">
        <f>IF(管理用ＤＢ!AH47=0,"-",RIGHT(管理用ＤＢ!AH47,2))</f>
        <v>-V</v>
      </c>
      <c r="N40" s="28" t="str">
        <f>+管理用ＤＢ!AV47</f>
        <v>はつり工　＋　モルタル復旧工</v>
      </c>
      <c r="O40" s="31">
        <v>58</v>
      </c>
      <c r="P40" s="32"/>
      <c r="Q40" s="31">
        <v>50</v>
      </c>
      <c r="R40" s="32"/>
      <c r="S40" s="31">
        <v>60</v>
      </c>
      <c r="T40" s="32"/>
      <c r="U40" s="27">
        <v>40</v>
      </c>
      <c r="V40" s="28"/>
      <c r="W40" s="31">
        <v>67</v>
      </c>
      <c r="X40" s="32"/>
      <c r="Y40" s="27">
        <v>60</v>
      </c>
      <c r="Z40" s="28"/>
      <c r="AA40" s="27">
        <v>100</v>
      </c>
      <c r="AB40" s="32"/>
      <c r="AC40" s="27" t="s">
        <v>221</v>
      </c>
      <c r="AD40" s="32" t="s">
        <v>232</v>
      </c>
      <c r="AE40" s="33">
        <f t="shared" si="0"/>
        <v>62.142857142857146</v>
      </c>
      <c r="AF40" s="33">
        <f t="shared" si="10"/>
        <v>61.444444444444443</v>
      </c>
      <c r="AG40" s="32" t="s">
        <v>1261</v>
      </c>
      <c r="AH40" s="27">
        <f>+管理用ＤＢ!DE47</f>
        <v>0</v>
      </c>
      <c r="AI40" s="27">
        <f>+管理用ＤＢ!DG47</f>
        <v>6</v>
      </c>
      <c r="AJ40" s="27" t="str">
        <f>+IF(管理用ＤＢ!CV47=FALSE,"ー","有り")</f>
        <v>ー</v>
      </c>
      <c r="AK40" s="27" t="str">
        <f t="shared" si="6"/>
        <v>Ⅰ</v>
      </c>
      <c r="AL40" s="27" t="str">
        <f>IF(+管理用ＤＢ!CL47="●","有り","-")</f>
        <v>有り</v>
      </c>
      <c r="AM40" s="27" t="str">
        <f>IF(管理用ＤＢ!DC47="","-","有り")</f>
        <v>有り</v>
      </c>
      <c r="AN40" s="27" t="str">
        <f t="shared" si="1"/>
        <v>A</v>
      </c>
      <c r="AO40" s="40" t="str">
        <f t="shared" si="7"/>
        <v>-V</v>
      </c>
      <c r="AP40" s="27" t="str">
        <f t="shared" si="9"/>
        <v>区分３</v>
      </c>
      <c r="AQ40" s="28" t="str">
        <f t="shared" si="3"/>
        <v>推奨技術</v>
      </c>
      <c r="AR40" s="32" t="s">
        <v>1266</v>
      </c>
      <c r="AS40" s="28" t="s">
        <v>1216</v>
      </c>
      <c r="AU40" s="34" t="str">
        <f t="shared" si="4"/>
        <v>有り有り</v>
      </c>
      <c r="AV40" s="34" t="str">
        <f t="shared" si="5"/>
        <v>ⅠA</v>
      </c>
      <c r="AW40" s="34">
        <v>3</v>
      </c>
      <c r="AX40" s="34">
        <v>1</v>
      </c>
    </row>
    <row r="41" spans="1:50" s="34" customFormat="1" ht="106.5" hidden="1" customHeight="1">
      <c r="A41" s="27">
        <v>30</v>
      </c>
      <c r="B41" s="27">
        <v>14</v>
      </c>
      <c r="C41" s="28" t="str">
        <f>+管理用ＤＢ!D26 &amp; CHAR(10)&amp; CHAR(10)  &amp; "(" &amp; 管理用ＤＢ!BH26&amp; ")"</f>
        <v>HSLスラブ工法
(株式会社IHIインフラ建設
石川島建材工業株式会社)</v>
      </c>
      <c r="D41" s="29" t="str">
        <f>+IF(管理用ＤＢ!I26="○","点検・診断技術"&amp;CHAR(10),"")&amp;IF(管理用ＤＢ!J26="○","建設、更新技術"&amp;CHAR(10),"")&amp;IF(管理用ＤＢ!K26="○","補修・補強技術"&amp;CHAR(10),"")&amp;IF(管理用ＤＢ!L26="○","ＬＣＣ技術"&amp;CHAR(10),"")&amp;IF(管理用ＤＢ!M26="○","システム技術","")</f>
        <v xml:space="preserve">建設、更新技術
補修・補強技術
</v>
      </c>
      <c r="E41" s="28" t="str">
        <f>+IF(管理用ＤＢ!N26="○","道路"&amp;CHAR(10),"")&amp;IF(管理用ＤＢ!O26="○","河川"&amp;CHAR(10),"")&amp;IF(管理用ＤＢ!P26="○","ダム"&amp;CHAR(10),"")&amp;IF(管理用ＤＢ!Q26="○","砂防"&amp;CHAR(10),"")&amp;IF(管理用ＤＢ!R26="○","港湾"&amp;CHAR(10),"")&amp;IF(管理用ＤＢ!S26="○","海岸"&amp;CHAR(10),"")&amp;IF(管理用ＤＢ!T26="○","下水道"&amp;CHAR(10),"")&amp;IF(管理用ＤＢ!U26="○","公園"&amp;CHAR(10),"")&amp;IF(管理用ＤＢ!V26="○","その他"&amp;CHAR(10),"")&amp;IF(管理用ＤＢ!W26="○","全般","")</f>
        <v xml:space="preserve">道路
</v>
      </c>
      <c r="F41" s="27" t="str">
        <f>+IF(管理用ＤＢ!AW26=3,"低下",IF(管理用ＤＢ!AW26=2,"同程度","向上"))</f>
        <v>同程度</v>
      </c>
      <c r="G41" s="27" t="str">
        <f>+IF(管理用ＤＢ!BA26=3,"低下",IF(管理用ＤＢ!BA26=2,"同程度","向上"))</f>
        <v>向上</v>
      </c>
      <c r="H41" s="27" t="str">
        <f>+IF(管理用ＤＢ!BG26=1,"単独",IF(管理用ＤＢ!BG26="2(1)","民民",IF(管理用ＤＢ!BG26="2(2)","民官","民学")))</f>
        <v>民学</v>
      </c>
      <c r="I41" s="28" t="str">
        <f>+管理用ＤＢ!BH26</f>
        <v>株式会社IHIインフラ建設
石川島建材工業株式会社</v>
      </c>
      <c r="J41" s="30" t="str">
        <f>+管理用ＤＢ!E26</f>
        <v>道路橋RC床版取換用高強度軽量プレキャストPC床版</v>
      </c>
      <c r="K41" s="30" t="s">
        <v>1243</v>
      </c>
      <c r="L41" s="27">
        <f>+管理用ＤＢ!DI26</f>
        <v>0</v>
      </c>
      <c r="M41" s="40" t="str">
        <f>IF(管理用ＤＢ!AH26=0,"-",RIGHT(管理用ＤＢ!AH26,2))</f>
        <v>-V</v>
      </c>
      <c r="N41" s="28" t="str">
        <f>+管理用ＤＢ!AV26</f>
        <v>プレキャストPC床版による鋼橋RC床版の取換え工法</v>
      </c>
      <c r="O41" s="31">
        <v>50</v>
      </c>
      <c r="P41" s="32"/>
      <c r="Q41" s="31">
        <v>58</v>
      </c>
      <c r="R41" s="32"/>
      <c r="S41" s="31">
        <v>60</v>
      </c>
      <c r="T41" s="32"/>
      <c r="U41" s="27">
        <v>50</v>
      </c>
      <c r="V41" s="28"/>
      <c r="W41" s="31">
        <v>58</v>
      </c>
      <c r="X41" s="32"/>
      <c r="Y41" s="27">
        <v>50</v>
      </c>
      <c r="Z41" s="28"/>
      <c r="AA41" s="27">
        <v>100</v>
      </c>
      <c r="AB41" s="32"/>
      <c r="AC41" s="27" t="s">
        <v>221</v>
      </c>
      <c r="AD41" s="32" t="s">
        <v>232</v>
      </c>
      <c r="AE41" s="33">
        <f t="shared" si="0"/>
        <v>60.857142857142854</v>
      </c>
      <c r="AF41" s="33">
        <f t="shared" si="10"/>
        <v>59.555555555555557</v>
      </c>
      <c r="AG41" s="32" t="s">
        <v>1244</v>
      </c>
      <c r="AH41" s="27">
        <f>+管理用ＤＢ!DE26</f>
        <v>0</v>
      </c>
      <c r="AI41" s="27">
        <f>+管理用ＤＢ!DG26</f>
        <v>30</v>
      </c>
      <c r="AJ41" s="27" t="str">
        <f>+IF(管理用ＤＢ!CV26=FALSE,"ー","有り")</f>
        <v>有り</v>
      </c>
      <c r="AK41" s="27" t="str">
        <f t="shared" si="6"/>
        <v>Ⅰ</v>
      </c>
      <c r="AL41" s="27" t="str">
        <f>IF(+管理用ＤＢ!CL26="●","有り","-")</f>
        <v>有り</v>
      </c>
      <c r="AM41" s="27" t="str">
        <f>IF(管理用ＤＢ!DC26="","-","有り")</f>
        <v>有り</v>
      </c>
      <c r="AN41" s="27" t="str">
        <f t="shared" si="1"/>
        <v>A</v>
      </c>
      <c r="AO41" s="40" t="str">
        <f t="shared" si="7"/>
        <v>-V</v>
      </c>
      <c r="AP41" s="27" t="str">
        <f t="shared" si="9"/>
        <v>区分３</v>
      </c>
      <c r="AQ41" s="28" t="str">
        <f t="shared" si="3"/>
        <v>登録技術</v>
      </c>
      <c r="AR41" s="27" t="s">
        <v>1249</v>
      </c>
      <c r="AS41" s="28" t="s">
        <v>1216</v>
      </c>
      <c r="AU41" s="34" t="str">
        <f t="shared" si="4"/>
        <v>有り有り</v>
      </c>
      <c r="AV41" s="34" t="str">
        <f t="shared" si="5"/>
        <v>ⅠA</v>
      </c>
      <c r="AW41" s="34">
        <v>3</v>
      </c>
      <c r="AX41" s="34">
        <v>2</v>
      </c>
    </row>
    <row r="42" spans="1:50" s="34" customFormat="1" ht="135.75" hidden="1" customHeight="1">
      <c r="A42" s="27">
        <v>31</v>
      </c>
      <c r="B42" s="27">
        <v>19</v>
      </c>
      <c r="C42" s="28" t="str">
        <f>+管理用ＤＢ!D31 &amp; CHAR(10)&amp; CHAR(10)  &amp; "(" &amp; 管理用ＤＢ!BH31&amp; ")"</f>
        <v>エマルテックＳＡＭＩ工法
(ニチレキ株式会社)</v>
      </c>
      <c r="D42" s="29" t="str">
        <f>+IF(管理用ＤＢ!I31="○","点検・診断技術"&amp;CHAR(10),"")&amp;IF(管理用ＤＢ!J31="○","建設、更新技術"&amp;CHAR(10),"")&amp;IF(管理用ＤＢ!K31="○","補修・補強技術"&amp;CHAR(10),"")&amp;IF(管理用ＤＢ!L31="○","ＬＣＣ技術"&amp;CHAR(10),"")&amp;IF(管理用ＤＢ!M31="○","システム技術","")</f>
        <v xml:space="preserve">建設、更新技術
補修・補強技術
ＬＣＣ技術
</v>
      </c>
      <c r="E42" s="28" t="str">
        <f>+IF(管理用ＤＢ!N31="○","道路"&amp;CHAR(10),"")&amp;IF(管理用ＤＢ!O31="○","河川"&amp;CHAR(10),"")&amp;IF(管理用ＤＢ!P31="○","ダム"&amp;CHAR(10),"")&amp;IF(管理用ＤＢ!Q31="○","砂防"&amp;CHAR(10),"")&amp;IF(管理用ＤＢ!R31="○","港湾"&amp;CHAR(10),"")&amp;IF(管理用ＤＢ!S31="○","海岸"&amp;CHAR(10),"")&amp;IF(管理用ＤＢ!T31="○","下水道"&amp;CHAR(10),"")&amp;IF(管理用ＤＢ!U31="○","公園"&amp;CHAR(10),"")&amp;IF(管理用ＤＢ!V31="○","その他"&amp;CHAR(10),"")&amp;IF(管理用ＤＢ!W31="○","全般","")</f>
        <v xml:space="preserve">道路
</v>
      </c>
      <c r="F42" s="27" t="str">
        <f>+IF(管理用ＤＢ!AW31=3,"低下",IF(管理用ＤＢ!AW31=2,"同程度","向上"))</f>
        <v>低下</v>
      </c>
      <c r="G42" s="27" t="str">
        <f>+IF(管理用ＤＢ!BA31=3,"低下",IF(管理用ＤＢ!BA31=2,"同程度","向上"))</f>
        <v>向上</v>
      </c>
      <c r="H42" s="27" t="str">
        <f>+IF(管理用ＤＢ!BG31=1,"単独",IF(管理用ＤＢ!BG31="2(1)","民民",IF(管理用ＤＢ!BG31="2(2)","民官","民学")))</f>
        <v>単独</v>
      </c>
      <c r="I42" s="28" t="str">
        <f>+管理用ＤＢ!BH31</f>
        <v>ニチレキ株式会社</v>
      </c>
      <c r="J42" s="30" t="str">
        <f>+管理用ＤＢ!E31</f>
        <v>リフレクションクラック抑制工法</v>
      </c>
      <c r="K42" s="30" t="s">
        <v>1149</v>
      </c>
      <c r="L42" s="27">
        <f>+管理用ＤＢ!DI31</f>
        <v>0</v>
      </c>
      <c r="M42" s="40" t="str">
        <f>IF(管理用ＤＢ!AH31=0,"-",RIGHT(管理用ＤＢ!AH31,2))</f>
        <v>-V</v>
      </c>
      <c r="N42" s="28" t="str">
        <f>+管理用ＤＢ!AV31</f>
        <v>切削オーバーレイ工法</v>
      </c>
      <c r="O42" s="31">
        <v>42</v>
      </c>
      <c r="P42" s="32"/>
      <c r="Q42" s="31">
        <v>42</v>
      </c>
      <c r="R42" s="32"/>
      <c r="S42" s="31">
        <v>70</v>
      </c>
      <c r="T42" s="32"/>
      <c r="U42" s="27">
        <v>50</v>
      </c>
      <c r="V42" s="28"/>
      <c r="W42" s="31">
        <v>50</v>
      </c>
      <c r="X42" s="32"/>
      <c r="Y42" s="27">
        <v>50</v>
      </c>
      <c r="Z42" s="28"/>
      <c r="AA42" s="27">
        <v>100</v>
      </c>
      <c r="AB42" s="32"/>
      <c r="AC42" s="27" t="s">
        <v>221</v>
      </c>
      <c r="AD42" s="32" t="s">
        <v>232</v>
      </c>
      <c r="AE42" s="33">
        <f t="shared" si="0"/>
        <v>57.714285714285715</v>
      </c>
      <c r="AF42" s="33">
        <f t="shared" si="10"/>
        <v>57.333333333333336</v>
      </c>
      <c r="AG42" s="32" t="s">
        <v>1203</v>
      </c>
      <c r="AH42" s="27">
        <f>+管理用ＤＢ!DE31</f>
        <v>62</v>
      </c>
      <c r="AI42" s="27">
        <f>+管理用ＤＢ!DG31</f>
        <v>90</v>
      </c>
      <c r="AJ42" s="27" t="str">
        <f>+IF(管理用ＤＢ!CV31=FALSE,"ー","有り")</f>
        <v>ー</v>
      </c>
      <c r="AK42" s="27" t="str">
        <f t="shared" si="6"/>
        <v>Ⅰ</v>
      </c>
      <c r="AL42" s="27" t="str">
        <f>IF(+管理用ＤＢ!CL31="●","有り","-")</f>
        <v>有り</v>
      </c>
      <c r="AM42" s="27" t="str">
        <f>IF(管理用ＤＢ!DC31="","-","有り")</f>
        <v>有り</v>
      </c>
      <c r="AN42" s="27" t="str">
        <f t="shared" si="1"/>
        <v>A</v>
      </c>
      <c r="AO42" s="40" t="str">
        <f t="shared" si="7"/>
        <v>-V</v>
      </c>
      <c r="AP42" s="27" t="str">
        <f t="shared" si="9"/>
        <v>区分３</v>
      </c>
      <c r="AQ42" s="28" t="str">
        <f t="shared" si="3"/>
        <v>登録技術</v>
      </c>
      <c r="AR42" s="27" t="s">
        <v>1208</v>
      </c>
      <c r="AS42" s="28" t="s">
        <v>1216</v>
      </c>
      <c r="AU42" s="34" t="str">
        <f t="shared" si="4"/>
        <v>有り有り</v>
      </c>
      <c r="AV42" s="34" t="str">
        <f t="shared" si="5"/>
        <v>ⅠA</v>
      </c>
      <c r="AW42" s="34">
        <v>3</v>
      </c>
      <c r="AX42" s="34">
        <v>2</v>
      </c>
    </row>
    <row r="43" spans="1:50" s="34" customFormat="1" ht="113.25" hidden="1" customHeight="1">
      <c r="A43" s="27">
        <v>32</v>
      </c>
      <c r="B43" s="27">
        <v>22</v>
      </c>
      <c r="C43" s="28" t="str">
        <f>+管理用ＤＢ!D34 &amp; CHAR(10)&amp; CHAR(10)  &amp; "(" &amp; 管理用ＤＢ!BH34&amp; ")"</f>
        <v>ASRリチウム工法　
(極東興和㈱)</v>
      </c>
      <c r="D43" s="29" t="str">
        <f>+IF(管理用ＤＢ!I34="○","点検・診断技術"&amp;CHAR(10),"")&amp;IF(管理用ＤＢ!J34="○","建設、更新技術"&amp;CHAR(10),"")&amp;IF(管理用ＤＢ!K34="○","補修・補強技術"&amp;CHAR(10),"")&amp;IF(管理用ＤＢ!L34="○","ＬＣＣ技術"&amp;CHAR(10),"")&amp;IF(管理用ＤＢ!M34="○","システム技術","")</f>
        <v xml:space="preserve">補修・補強技術
ＬＣＣ技術
</v>
      </c>
      <c r="E43" s="28" t="str">
        <f>+IF(管理用ＤＢ!N34="○","道路"&amp;CHAR(10),"")&amp;IF(管理用ＤＢ!O34="○","河川"&amp;CHAR(10),"")&amp;IF(管理用ＤＢ!P34="○","ダム"&amp;CHAR(10),"")&amp;IF(管理用ＤＢ!Q34="○","砂防"&amp;CHAR(10),"")&amp;IF(管理用ＤＢ!R34="○","港湾"&amp;CHAR(10),"")&amp;IF(管理用ＤＢ!S34="○","海岸"&amp;CHAR(10),"")&amp;IF(管理用ＤＢ!T34="○","下水道"&amp;CHAR(10),"")&amp;IF(管理用ＤＢ!U34="○","公園"&amp;CHAR(10),"")&amp;IF(管理用ＤＢ!V34="○","その他"&amp;CHAR(10),"")&amp;IF(管理用ＤＢ!W34="○","全般","")</f>
        <v xml:space="preserve">道路
ダム
砂防
港湾
</v>
      </c>
      <c r="F43" s="27" t="str">
        <f>+IF(管理用ＤＢ!AW34=3,"低下",IF(管理用ＤＢ!AW34=2,"同程度","向上"))</f>
        <v>低下</v>
      </c>
      <c r="G43" s="27" t="str">
        <f>+IF(管理用ＤＢ!BA34=3,"低下",IF(管理用ＤＢ!BA34=2,"同程度","向上"))</f>
        <v>向上</v>
      </c>
      <c r="H43" s="27" t="str">
        <f>+IF(管理用ＤＢ!BG34=1,"単独",IF(管理用ＤＢ!BG34="2(1)","民民",IF(管理用ＤＢ!BG34="2(2)","民官","民学")))</f>
        <v>民民</v>
      </c>
      <c r="I43" s="28" t="str">
        <f>+管理用ＤＢ!BH34</f>
        <v>極東興和㈱</v>
      </c>
      <c r="J43" s="30" t="str">
        <f>+管理用ＤＢ!E34</f>
        <v>亜硝酸リチウム内部圧入によるコンクリートのASR補修技術</v>
      </c>
      <c r="K43" s="30" t="s">
        <v>1192</v>
      </c>
      <c r="L43" s="27">
        <f>+管理用ＤＢ!DI34</f>
        <v>9</v>
      </c>
      <c r="M43" s="40" t="str">
        <f>IF(管理用ＤＢ!AH34=0,"-",RIGHT(管理用ＤＢ!AH34,2))</f>
        <v>-A</v>
      </c>
      <c r="N43" s="28" t="str">
        <f>+管理用ＤＢ!AV34</f>
        <v>ひび割れ注入工法</v>
      </c>
      <c r="O43" s="31">
        <v>25</v>
      </c>
      <c r="P43" s="32"/>
      <c r="Q43" s="31">
        <v>42</v>
      </c>
      <c r="R43" s="32"/>
      <c r="S43" s="31">
        <v>60</v>
      </c>
      <c r="T43" s="32"/>
      <c r="U43" s="27">
        <v>50</v>
      </c>
      <c r="V43" s="28"/>
      <c r="W43" s="31">
        <v>50</v>
      </c>
      <c r="X43" s="32"/>
      <c r="Y43" s="27">
        <v>50</v>
      </c>
      <c r="Z43" s="28"/>
      <c r="AA43" s="27">
        <v>100</v>
      </c>
      <c r="AB43" s="32"/>
      <c r="AC43" s="27" t="s">
        <v>221</v>
      </c>
      <c r="AD43" s="32" t="s">
        <v>232</v>
      </c>
      <c r="AE43" s="33">
        <f t="shared" si="0"/>
        <v>53.857142857142854</v>
      </c>
      <c r="AF43" s="33">
        <f t="shared" si="10"/>
        <v>51.333333333333336</v>
      </c>
      <c r="AG43" s="32" t="s">
        <v>1214</v>
      </c>
      <c r="AH43" s="27">
        <f>+管理用ＤＢ!DE34</f>
        <v>5</v>
      </c>
      <c r="AI43" s="27">
        <f>+管理用ＤＢ!DG34</f>
        <v>38</v>
      </c>
      <c r="AJ43" s="27" t="str">
        <f>+IF(管理用ＤＢ!CV34=FALSE,"ー","有り")</f>
        <v>ー</v>
      </c>
      <c r="AK43" s="27" t="str">
        <f t="shared" si="6"/>
        <v>Ⅱ</v>
      </c>
      <c r="AL43" s="27" t="str">
        <f>IF(+管理用ＤＢ!CL34="●","有り","-")</f>
        <v>有り</v>
      </c>
      <c r="AM43" s="27" t="str">
        <f>IF(管理用ＤＢ!DC34="","-","有り")</f>
        <v>有り</v>
      </c>
      <c r="AN43" s="27" t="str">
        <f t="shared" si="1"/>
        <v>A</v>
      </c>
      <c r="AO43" s="40" t="str">
        <f t="shared" si="7"/>
        <v>-A</v>
      </c>
      <c r="AP43" s="27" t="str">
        <f t="shared" si="9"/>
        <v>区分３</v>
      </c>
      <c r="AQ43" s="28" t="str">
        <f t="shared" si="3"/>
        <v>登録技術</v>
      </c>
      <c r="AR43" s="27" t="s">
        <v>1208</v>
      </c>
      <c r="AS43" s="28" t="s">
        <v>1218</v>
      </c>
      <c r="AU43" s="34" t="str">
        <f t="shared" si="4"/>
        <v>有り有り</v>
      </c>
      <c r="AV43" s="34" t="str">
        <f t="shared" si="5"/>
        <v>ⅡA</v>
      </c>
      <c r="AW43" s="34">
        <v>3</v>
      </c>
      <c r="AX43" s="34">
        <v>2</v>
      </c>
    </row>
    <row r="44" spans="1:50" s="34" customFormat="1" ht="90.75" hidden="1" customHeight="1">
      <c r="A44" s="27">
        <v>33</v>
      </c>
      <c r="B44" s="27">
        <v>36</v>
      </c>
      <c r="C44" s="28" t="str">
        <f>+管理用ＤＢ!D48 &amp; CHAR(10)&amp; CHAR(10)  &amp; "(" &amp; 管理用ＤＢ!BH48&amp; ")"</f>
        <v>ショーボンドハイブリッドシート工法
(ショーボンド建設株式会社)</v>
      </c>
      <c r="D44" s="29" t="str">
        <f>+IF(管理用ＤＢ!I48="○","点検・診断技術"&amp;CHAR(10),"")&amp;IF(管理用ＤＢ!J48="○","建設、更新技術"&amp;CHAR(10),"")&amp;IF(管理用ＤＢ!K48="○","補修・補強技術"&amp;CHAR(10),"")&amp;IF(管理用ＤＢ!L48="○","ＬＣＣ技術"&amp;CHAR(10),"")&amp;IF(管理用ＤＢ!M48="○","システム技術","")</f>
        <v xml:space="preserve">建設、更新技術
補修・補強技術
ＬＣＣ技術
</v>
      </c>
      <c r="E44" s="28" t="str">
        <f>+IF(管理用ＤＢ!N48="○","道路"&amp;CHAR(10),"")&amp;IF(管理用ＤＢ!O48="○","河川"&amp;CHAR(10),"")&amp;IF(管理用ＤＢ!P48="○","ダム"&amp;CHAR(10),"")&amp;IF(管理用ＤＢ!Q48="○","砂防"&amp;CHAR(10),"")&amp;IF(管理用ＤＢ!R48="○","港湾"&amp;CHAR(10),"")&amp;IF(管理用ＤＢ!S48="○","海岸"&amp;CHAR(10),"")&amp;IF(管理用ＤＢ!T48="○","下水道"&amp;CHAR(10),"")&amp;IF(管理用ＤＢ!U48="○","公園"&amp;CHAR(10),"")&amp;IF(管理用ＤＢ!V48="○","その他"&amp;CHAR(10),"")&amp;IF(管理用ＤＢ!W48="○","全般","")</f>
        <v>道路
河川
ダム
全般</v>
      </c>
      <c r="F44" s="27" t="str">
        <f>+IF(管理用ＤＢ!AW48=3,"低下",IF(管理用ＤＢ!AW48=2,"同程度","向上"))</f>
        <v>向上</v>
      </c>
      <c r="G44" s="27" t="str">
        <f>+IF(管理用ＤＢ!BA48=3,"低下",IF(管理用ＤＢ!BA48=2,"同程度","向上"))</f>
        <v>同程度</v>
      </c>
      <c r="H44" s="27" t="str">
        <f>+IF(管理用ＤＢ!BG48=1,"単独",IF(管理用ＤＢ!BG48="2(1)","民民",IF(管理用ＤＢ!BG48="2(2)","民官","民学")))</f>
        <v>単独</v>
      </c>
      <c r="I44" s="28" t="str">
        <f>+管理用ＤＢ!BH48</f>
        <v>ショーボンド建設株式会社</v>
      </c>
      <c r="J44" s="30" t="str">
        <f>+管理用ＤＢ!E48</f>
        <v>特殊ラミネートシートを用いたはく落対策工法</v>
      </c>
      <c r="K44" s="30" t="s">
        <v>1255</v>
      </c>
      <c r="L44" s="27">
        <f>+管理用ＤＢ!DI48</f>
        <v>0</v>
      </c>
      <c r="M44" s="40" t="str">
        <f>IF(管理用ＤＢ!AH48=0,"-",RIGHT(管理用ＤＢ!AH48,2))</f>
        <v>-V</v>
      </c>
      <c r="N44" s="28" t="str">
        <f>+管理用ＤＢ!AV48</f>
        <v>ガラスクロス接着工法</v>
      </c>
      <c r="O44" s="31">
        <v>67</v>
      </c>
      <c r="P44" s="32"/>
      <c r="Q44" s="31">
        <v>58</v>
      </c>
      <c r="R44" s="32"/>
      <c r="S44" s="31">
        <v>50</v>
      </c>
      <c r="T44" s="32"/>
      <c r="U44" s="27">
        <v>50</v>
      </c>
      <c r="V44" s="28"/>
      <c r="W44" s="31">
        <v>67</v>
      </c>
      <c r="X44" s="32"/>
      <c r="Y44" s="27">
        <v>50</v>
      </c>
      <c r="Z44" s="27">
        <v>50</v>
      </c>
      <c r="AA44" s="27">
        <v>50</v>
      </c>
      <c r="AB44" s="32"/>
      <c r="AC44" s="27" t="s">
        <v>221</v>
      </c>
      <c r="AD44" s="32" t="s">
        <v>232</v>
      </c>
      <c r="AE44" s="33">
        <f t="shared" si="0"/>
        <v>55.25</v>
      </c>
      <c r="AF44" s="33">
        <f t="shared" si="10"/>
        <v>56.555555555555557</v>
      </c>
      <c r="AG44" s="32" t="s">
        <v>1262</v>
      </c>
      <c r="AH44" s="27">
        <f>+管理用ＤＢ!DE48</f>
        <v>0</v>
      </c>
      <c r="AI44" s="27">
        <f>+管理用ＤＢ!DG48</f>
        <v>495</v>
      </c>
      <c r="AJ44" s="27" t="str">
        <f>+IF(管理用ＤＢ!CV48=FALSE,"ー","有り")</f>
        <v>有り</v>
      </c>
      <c r="AK44" s="27" t="str">
        <f t="shared" si="6"/>
        <v>Ⅰ</v>
      </c>
      <c r="AL44" s="27" t="str">
        <f>IF(+管理用ＤＢ!CL48="●","有り","-")</f>
        <v>有り</v>
      </c>
      <c r="AM44" s="27" t="str">
        <f>IF(管理用ＤＢ!DC48="","-","有り")</f>
        <v>有り</v>
      </c>
      <c r="AN44" s="27" t="str">
        <f t="shared" si="1"/>
        <v>A</v>
      </c>
      <c r="AO44" s="40" t="str">
        <f t="shared" si="7"/>
        <v>-V</v>
      </c>
      <c r="AP44" s="27" t="str">
        <f t="shared" si="9"/>
        <v>区分３</v>
      </c>
      <c r="AQ44" s="28" t="str">
        <f t="shared" si="3"/>
        <v>登録技術</v>
      </c>
      <c r="AR44" s="27" t="s">
        <v>210</v>
      </c>
      <c r="AS44" s="28" t="s">
        <v>1216</v>
      </c>
      <c r="AU44" s="34" t="str">
        <f t="shared" si="4"/>
        <v>有り有り</v>
      </c>
      <c r="AV44" s="34" t="str">
        <f t="shared" si="5"/>
        <v>ⅠA</v>
      </c>
      <c r="AW44" s="34">
        <v>3</v>
      </c>
      <c r="AX44" s="34">
        <v>2</v>
      </c>
    </row>
    <row r="45" spans="1:50" s="34" customFormat="1" ht="90" hidden="1" customHeight="1">
      <c r="A45" s="27">
        <v>34</v>
      </c>
      <c r="B45" s="27">
        <v>37</v>
      </c>
      <c r="C45" s="28" t="str">
        <f>+管理用ＤＢ!D49 &amp; CHAR(10)&amp; CHAR(10)  &amp; "(" &amp; 管理用ＤＢ!BH49&amp; ")"</f>
        <v>ニュースパンガード
(ショーボンド建設株式会社)</v>
      </c>
      <c r="D45" s="29" t="str">
        <f>+IF(管理用ＤＢ!I49="○","点検・診断技術"&amp;CHAR(10),"")&amp;IF(管理用ＤＢ!J49="○","建設、更新技術"&amp;CHAR(10),"")&amp;IF(管理用ＤＢ!K49="○","補修・補強技術"&amp;CHAR(10),"")&amp;IF(管理用ＤＢ!L49="○","ＬＣＣ技術"&amp;CHAR(10),"")&amp;IF(管理用ＤＢ!M49="○","システム技術","")</f>
        <v xml:space="preserve">建設、更新技術
補修・補強技術
ＬＣＣ技術
</v>
      </c>
      <c r="E45" s="28" t="str">
        <f>+IF(管理用ＤＢ!N49="○","道路"&amp;CHAR(10),"")&amp;IF(管理用ＤＢ!O49="○","河川"&amp;CHAR(10),"")&amp;IF(管理用ＤＢ!P49="○","ダム"&amp;CHAR(10),"")&amp;IF(管理用ＤＢ!Q49="○","砂防"&amp;CHAR(10),"")&amp;IF(管理用ＤＢ!R49="○","港湾"&amp;CHAR(10),"")&amp;IF(管理用ＤＢ!S49="○","海岸"&amp;CHAR(10),"")&amp;IF(管理用ＤＢ!T49="○","下水道"&amp;CHAR(10),"")&amp;IF(管理用ＤＢ!U49="○","公園"&amp;CHAR(10),"")&amp;IF(管理用ＤＢ!V49="○","その他"&amp;CHAR(10),"")&amp;IF(管理用ＤＢ!W49="○","全般","")</f>
        <v>道路
河川
ダム
全般</v>
      </c>
      <c r="F45" s="27" t="str">
        <f>+IF(管理用ＤＢ!AW49=3,"低下",IF(管理用ＤＢ!AW49=2,"同程度","向上"))</f>
        <v>向上</v>
      </c>
      <c r="G45" s="27" t="str">
        <f>+IF(管理用ＤＢ!BA49=3,"低下",IF(管理用ＤＢ!BA49=2,"同程度","向上"))</f>
        <v>向上</v>
      </c>
      <c r="H45" s="27" t="str">
        <f>+IF(管理用ＤＢ!BG49=1,"単独",IF(管理用ＤＢ!BG49="2(1)","民民",IF(管理用ＤＢ!BG49="2(2)","民官","民学")))</f>
        <v>単独</v>
      </c>
      <c r="I45" s="28" t="str">
        <f>+管理用ＤＢ!BH49</f>
        <v>ショーボンド建設株式会社</v>
      </c>
      <c r="J45" s="30" t="str">
        <f>+管理用ＤＢ!E49</f>
        <v>コンクリート構造物の劣化を防止する一液性シラン系表面含浸材</v>
      </c>
      <c r="K45" s="30" t="s">
        <v>1256</v>
      </c>
      <c r="L45" s="27">
        <f>+管理用ＤＢ!DI49</f>
        <v>2</v>
      </c>
      <c r="M45" s="40" t="str">
        <f>IF(管理用ＤＢ!AH49=0,"-",RIGHT(管理用ＤＢ!AH49,2))</f>
        <v>-V</v>
      </c>
      <c r="N45" s="28" t="str">
        <f>+管理用ＤＢ!AV49</f>
        <v>シラン系表面含浸材(３回塗り)</v>
      </c>
      <c r="O45" s="31">
        <v>67</v>
      </c>
      <c r="P45" s="32"/>
      <c r="Q45" s="31">
        <v>67</v>
      </c>
      <c r="R45" s="32"/>
      <c r="S45" s="31">
        <v>60</v>
      </c>
      <c r="T45" s="32"/>
      <c r="U45" s="27">
        <v>50</v>
      </c>
      <c r="V45" s="28"/>
      <c r="W45" s="31">
        <v>67</v>
      </c>
      <c r="X45" s="32"/>
      <c r="Y45" s="27">
        <v>50</v>
      </c>
      <c r="Z45" s="28"/>
      <c r="AA45" s="27">
        <v>50</v>
      </c>
      <c r="AB45" s="32"/>
      <c r="AC45" s="27" t="s">
        <v>221</v>
      </c>
      <c r="AD45" s="32" t="s">
        <v>232</v>
      </c>
      <c r="AE45" s="33">
        <f t="shared" si="0"/>
        <v>58.714285714285715</v>
      </c>
      <c r="AF45" s="33">
        <f t="shared" si="10"/>
        <v>59.777777777777779</v>
      </c>
      <c r="AG45" s="32" t="s">
        <v>1263</v>
      </c>
      <c r="AH45" s="27">
        <f>+管理用ＤＢ!DE49</f>
        <v>0</v>
      </c>
      <c r="AI45" s="27">
        <f>+管理用ＤＢ!DG49</f>
        <v>80</v>
      </c>
      <c r="AJ45" s="27" t="str">
        <f>+IF(管理用ＤＢ!CV49=FALSE,"ー","有り")</f>
        <v>ー</v>
      </c>
      <c r="AK45" s="27" t="str">
        <f t="shared" si="6"/>
        <v>Ⅰ</v>
      </c>
      <c r="AL45" s="27" t="str">
        <f>IF(+管理用ＤＢ!CL49="●","有り","-")</f>
        <v>有り</v>
      </c>
      <c r="AM45" s="27" t="str">
        <f>IF(管理用ＤＢ!DC49="","-","有り")</f>
        <v>有り</v>
      </c>
      <c r="AN45" s="27" t="str">
        <f t="shared" si="1"/>
        <v>A</v>
      </c>
      <c r="AO45" s="40" t="str">
        <f t="shared" si="7"/>
        <v>-V</v>
      </c>
      <c r="AP45" s="27" t="str">
        <f t="shared" si="9"/>
        <v>区分３</v>
      </c>
      <c r="AQ45" s="28" t="str">
        <f t="shared" si="3"/>
        <v>登録技術</v>
      </c>
      <c r="AR45" s="27" t="s">
        <v>210</v>
      </c>
      <c r="AS45" s="28" t="s">
        <v>1216</v>
      </c>
      <c r="AU45" s="34" t="str">
        <f t="shared" si="4"/>
        <v>有り有り</v>
      </c>
      <c r="AV45" s="34" t="str">
        <f t="shared" si="5"/>
        <v>ⅠA</v>
      </c>
      <c r="AW45" s="34">
        <v>3</v>
      </c>
      <c r="AX45" s="34">
        <v>2</v>
      </c>
    </row>
    <row r="46" spans="1:50" s="34" customFormat="1" ht="109.5" hidden="1" customHeight="1">
      <c r="A46" s="27">
        <v>35</v>
      </c>
      <c r="B46" s="27">
        <v>7</v>
      </c>
      <c r="C46" s="28" t="str">
        <f>+管理用ＤＢ!D19 &amp; CHAR(10)&amp; CHAR(10)  &amp; "(" &amp; 管理用ＤＢ!BH19&amp; ")"</f>
        <v>トースイＣＯＮ充填工法
(株式会社ＥＳＰ)</v>
      </c>
      <c r="D46" s="29" t="str">
        <f>+IF(管理用ＤＢ!I19="○","点検・診断技術"&amp;CHAR(10),"")&amp;IF(管理用ＤＢ!J19="○","建設、更新技術"&amp;CHAR(10),"")&amp;IF(管理用ＤＢ!K19="○","補修・補強技術"&amp;CHAR(10),"")&amp;IF(管理用ＤＢ!L19="○","ＬＣＣ技術"&amp;CHAR(10),"")&amp;IF(管理用ＤＢ!M19="○","システム技術","")</f>
        <v xml:space="preserve">補修・補強技術
</v>
      </c>
      <c r="E46" s="28" t="str">
        <f>+IF(管理用ＤＢ!N19="○","道路"&amp;CHAR(10),"")&amp;IF(管理用ＤＢ!O19="○","河川"&amp;CHAR(10),"")&amp;IF(管理用ＤＢ!P19="○","ダム"&amp;CHAR(10),"")&amp;IF(管理用ＤＢ!Q19="○","砂防"&amp;CHAR(10),"")&amp;IF(管理用ＤＢ!R19="○","港湾"&amp;CHAR(10),"")&amp;IF(管理用ＤＢ!S19="○","海岸"&amp;CHAR(10),"")&amp;IF(管理用ＤＢ!T19="○","下水道"&amp;CHAR(10),"")&amp;IF(管理用ＤＢ!U19="○","公園"&amp;CHAR(10),"")&amp;IF(管理用ＤＢ!V19="○","その他"&amp;CHAR(10),"")&amp;IF(管理用ＤＢ!W19="○","全般","")</f>
        <v xml:space="preserve">河川
港湾
海岸
その他
</v>
      </c>
      <c r="F46" s="27" t="str">
        <f>+IF(管理用ＤＢ!AW19=3,"低下",IF(管理用ＤＢ!AW19=2,"同程度","向上"))</f>
        <v>低下</v>
      </c>
      <c r="G46" s="27" t="str">
        <f>+IF(管理用ＤＢ!BA19=3,"低下",IF(管理用ＤＢ!BA19=2,"同程度","向上"))</f>
        <v>向上</v>
      </c>
      <c r="H46" s="27" t="str">
        <f>+IF(管理用ＤＢ!BG19=1,"単独",IF(管理用ＤＢ!BG19="2(1)","民民",IF(管理用ＤＢ!BG19="2(2)","民官","民学")))</f>
        <v>単独</v>
      </c>
      <c r="I46" s="28" t="str">
        <f>+管理用ＤＢ!BH19</f>
        <v>株式会社ＥＳＰ</v>
      </c>
      <c r="J46" s="30" t="str">
        <f>+管理用ＤＢ!E19</f>
        <v>護岸、河川護岸、水路等の石積み目地及び亀裂等からトースイＣＯＮを圧送充填し石積護岸の安定を保つ</v>
      </c>
      <c r="K46" s="30" t="s">
        <v>1189</v>
      </c>
      <c r="L46" s="27">
        <f>+管理用ＤＢ!DI19</f>
        <v>2</v>
      </c>
      <c r="M46" s="40" t="str">
        <f>IF(管理用ＤＢ!AH19=0,"-",RIGHT(管理用ＤＢ!AH19,2))</f>
        <v>-Ａ</v>
      </c>
      <c r="N46" s="28" t="str">
        <f>+管理用ＤＢ!AV19</f>
        <v>張コンクリート（もたれ式擁壁）Co厚0.3ｍ</v>
      </c>
      <c r="O46" s="31">
        <v>67</v>
      </c>
      <c r="P46" s="32"/>
      <c r="Q46" s="31">
        <v>92</v>
      </c>
      <c r="R46" s="32"/>
      <c r="S46" s="31">
        <v>70</v>
      </c>
      <c r="T46" s="32"/>
      <c r="U46" s="31">
        <v>90</v>
      </c>
      <c r="V46" s="32"/>
      <c r="W46" s="31">
        <v>92</v>
      </c>
      <c r="X46" s="32"/>
      <c r="Y46" s="31">
        <v>90</v>
      </c>
      <c r="Z46" s="32"/>
      <c r="AA46" s="31">
        <v>100</v>
      </c>
      <c r="AB46" s="32"/>
      <c r="AC46" s="27" t="s">
        <v>221</v>
      </c>
      <c r="AD46" s="28"/>
      <c r="AE46" s="33">
        <f t="shared" si="0"/>
        <v>85.857142857142861</v>
      </c>
      <c r="AF46" s="33">
        <f t="shared" si="10"/>
        <v>82</v>
      </c>
      <c r="AG46" s="32" t="s">
        <v>1232</v>
      </c>
      <c r="AH46" s="27" t="str">
        <f>+管理用ＤＢ!DE19</f>
        <v>0</v>
      </c>
      <c r="AI46" s="27">
        <f>+管理用ＤＢ!DG19</f>
        <v>2</v>
      </c>
      <c r="AJ46" s="27" t="str">
        <f>+IF(管理用ＤＢ!CV19=FALSE,"ー","有り")</f>
        <v>ー</v>
      </c>
      <c r="AK46" s="27" t="str">
        <f t="shared" si="6"/>
        <v>Ⅲ</v>
      </c>
      <c r="AL46" s="27" t="str">
        <f>IF(+管理用ＤＢ!CL19="●","有り","-")</f>
        <v>有り</v>
      </c>
      <c r="AM46" s="27" t="str">
        <f>IF(管理用ＤＢ!DC19="","-","有り")</f>
        <v>有り</v>
      </c>
      <c r="AN46" s="27" t="str">
        <f t="shared" si="1"/>
        <v>A</v>
      </c>
      <c r="AO46" s="40" t="str">
        <f t="shared" si="7"/>
        <v>-Ａ</v>
      </c>
      <c r="AP46" s="27" t="str">
        <f t="shared" si="9"/>
        <v>区分２</v>
      </c>
      <c r="AQ46" s="28" t="str">
        <f t="shared" si="3"/>
        <v>試験施工</v>
      </c>
      <c r="AR46" s="27" t="s">
        <v>1249</v>
      </c>
      <c r="AS46" s="28" t="s">
        <v>1218</v>
      </c>
      <c r="AU46" s="34" t="str">
        <f t="shared" si="4"/>
        <v>有り有り</v>
      </c>
      <c r="AV46" s="34" t="str">
        <f t="shared" si="5"/>
        <v>ⅢA</v>
      </c>
      <c r="AW46" s="34">
        <v>3</v>
      </c>
      <c r="AX46" s="34">
        <v>3</v>
      </c>
    </row>
    <row r="47" spans="1:50" s="34" customFormat="1" ht="146.25" hidden="1" customHeight="1">
      <c r="A47" s="27">
        <v>36</v>
      </c>
      <c r="B47" s="27">
        <v>15</v>
      </c>
      <c r="C47" s="28" t="str">
        <f>+管理用ＤＢ!D27 &amp; CHAR(10)&amp; CHAR(10)  &amp; "(" &amp; 管理用ＤＢ!BH27&amp; ")"</f>
        <v>ＨＱハイブレンＡＵ工法
(ニチレキ株式会社)</v>
      </c>
      <c r="D47" s="29" t="str">
        <f>+IF(管理用ＤＢ!I27="○","点検・診断技術"&amp;CHAR(10),"")&amp;IF(管理用ＤＢ!J27="○","建設、更新技術"&amp;CHAR(10),"")&amp;IF(管理用ＤＢ!K27="○","補修・補強技術"&amp;CHAR(10),"")&amp;IF(管理用ＤＢ!L27="○","ＬＣＣ技術"&amp;CHAR(10),"")&amp;IF(管理用ＤＢ!M27="○","システム技術","")</f>
        <v xml:space="preserve">建設、更新技術
補修・補強技術
ＬＣＣ技術
</v>
      </c>
      <c r="E47" s="28" t="str">
        <f>+IF(管理用ＤＢ!N27="○","道路"&amp;CHAR(10),"")&amp;IF(管理用ＤＢ!O27="○","河川"&amp;CHAR(10),"")&amp;IF(管理用ＤＢ!P27="○","ダム"&amp;CHAR(10),"")&amp;IF(管理用ＤＢ!Q27="○","砂防"&amp;CHAR(10),"")&amp;IF(管理用ＤＢ!R27="○","港湾"&amp;CHAR(10),"")&amp;IF(管理用ＤＢ!S27="○","海岸"&amp;CHAR(10),"")&amp;IF(管理用ＤＢ!T27="○","下水道"&amp;CHAR(10),"")&amp;IF(管理用ＤＢ!U27="○","公園"&amp;CHAR(10),"")&amp;IF(管理用ＤＢ!V27="○","その他"&amp;CHAR(10),"")&amp;IF(管理用ＤＢ!W27="○","全般","")</f>
        <v xml:space="preserve">道路
</v>
      </c>
      <c r="F47" s="27" t="str">
        <f>+IF(管理用ＤＢ!AW27=3,"低下",IF(管理用ＤＢ!AW27=2,"同程度","向上"))</f>
        <v>低下</v>
      </c>
      <c r="G47" s="27" t="str">
        <f>+IF(管理用ＤＢ!BA27=3,"低下",IF(管理用ＤＢ!BA27=2,"同程度","向上"))</f>
        <v>向上</v>
      </c>
      <c r="H47" s="27" t="str">
        <f>+IF(管理用ＤＢ!BG27=1,"単独",IF(管理用ＤＢ!BG27="2(1)","民民",IF(管理用ＤＢ!BG27="2(2)","民官","民学")))</f>
        <v>単独</v>
      </c>
      <c r="I47" s="28" t="str">
        <f>+管理用ＤＢ!BH27</f>
        <v>ニチレキ株式会社</v>
      </c>
      <c r="J47" s="30" t="str">
        <f>+管理用ＤＢ!E27</f>
        <v>橋梁長寿命化を支える高性能床版防水</v>
      </c>
      <c r="K47" s="30" t="s">
        <v>1246</v>
      </c>
      <c r="L47" s="27">
        <f>+管理用ＤＢ!DI27</f>
        <v>14</v>
      </c>
      <c r="M47" s="40" t="str">
        <f>IF(管理用ＤＢ!AH27=0,"-",RIGHT(管理用ＤＢ!AH27,2))</f>
        <v>-</v>
      </c>
      <c r="N47" s="28" t="str">
        <f>+管理用ＤＢ!AV27</f>
        <v>橋面防水工(塗膜系：アスファルト加熱型）</v>
      </c>
      <c r="O47" s="31">
        <v>33</v>
      </c>
      <c r="P47" s="32"/>
      <c r="Q47" s="31">
        <v>42</v>
      </c>
      <c r="R47" s="32"/>
      <c r="S47" s="31">
        <v>80</v>
      </c>
      <c r="T47" s="32"/>
      <c r="U47" s="27">
        <v>50</v>
      </c>
      <c r="V47" s="28"/>
      <c r="W47" s="31">
        <v>42</v>
      </c>
      <c r="X47" s="32"/>
      <c r="Y47" s="27">
        <v>40</v>
      </c>
      <c r="Z47" s="28"/>
      <c r="AA47" s="27">
        <v>100</v>
      </c>
      <c r="AB47" s="32"/>
      <c r="AC47" s="27" t="s">
        <v>221</v>
      </c>
      <c r="AD47" s="32" t="s">
        <v>232</v>
      </c>
      <c r="AE47" s="33">
        <f t="shared" si="0"/>
        <v>55.285714285714285</v>
      </c>
      <c r="AF47" s="33">
        <f t="shared" si="10"/>
        <v>55.555555555555557</v>
      </c>
      <c r="AG47" s="32" t="s">
        <v>1245</v>
      </c>
      <c r="AH47" s="27">
        <f>+管理用ＤＢ!DE27</f>
        <v>0</v>
      </c>
      <c r="AI47" s="27">
        <f>+管理用ＤＢ!DG27</f>
        <v>0</v>
      </c>
      <c r="AJ47" s="27" t="str">
        <f>+IF(管理用ＤＢ!CV27=FALSE,"ー","有り")</f>
        <v>有り</v>
      </c>
      <c r="AK47" s="27" t="str">
        <f t="shared" si="6"/>
        <v>Ⅲ</v>
      </c>
      <c r="AL47" s="27" t="str">
        <f>IF(+管理用ＤＢ!CL27="●","有り","-")</f>
        <v>有り</v>
      </c>
      <c r="AM47" s="27" t="str">
        <f>IF(管理用ＤＢ!DC27="","-","有り")</f>
        <v>有り</v>
      </c>
      <c r="AN47" s="27" t="str">
        <f t="shared" si="1"/>
        <v>A</v>
      </c>
      <c r="AO47" s="40" t="str">
        <f t="shared" si="7"/>
        <v>-</v>
      </c>
      <c r="AP47" s="27" t="str">
        <f t="shared" si="9"/>
        <v>区分２</v>
      </c>
      <c r="AQ47" s="28" t="str">
        <f t="shared" si="3"/>
        <v>試験施工</v>
      </c>
      <c r="AR47" s="27" t="s">
        <v>1249</v>
      </c>
      <c r="AS47" s="28" t="s">
        <v>1217</v>
      </c>
      <c r="AU47" s="34" t="str">
        <f t="shared" si="4"/>
        <v>有り有り</v>
      </c>
      <c r="AV47" s="34" t="str">
        <f t="shared" si="5"/>
        <v>ⅢA</v>
      </c>
      <c r="AW47" s="34">
        <v>3</v>
      </c>
      <c r="AX47" s="34">
        <v>3</v>
      </c>
    </row>
    <row r="48" spans="1:50" s="34" customFormat="1" ht="114.75" hidden="1" customHeight="1">
      <c r="A48" s="27">
        <v>37</v>
      </c>
      <c r="B48" s="27">
        <v>26</v>
      </c>
      <c r="C48" s="28" t="str">
        <f>+管理用ＤＢ!D38 &amp; CHAR(10)&amp; CHAR(10)  &amp; "(" &amp; 管理用ＤＢ!BH38&amp; ")"</f>
        <v>リハビリボンド工法
(アオｲ化学工業㈱)</v>
      </c>
      <c r="D48" s="29" t="str">
        <f>+IF(管理用ＤＢ!I38="○","点検・診断技術"&amp;CHAR(10),"")&amp;IF(管理用ＤＢ!J38="○","建設、更新技術"&amp;CHAR(10),"")&amp;IF(管理用ＤＢ!K38="○","補修・補強技術"&amp;CHAR(10),"")&amp;IF(管理用ＤＢ!L38="○","ＬＣＣ技術"&amp;CHAR(10),"")&amp;IF(管理用ＤＢ!M38="○","システム技術","")</f>
        <v xml:space="preserve">補修・補強技術
ＬＣＣ技術
</v>
      </c>
      <c r="E48" s="28" t="str">
        <f>+IF(管理用ＤＢ!N38="○","道路"&amp;CHAR(10),"")&amp;IF(管理用ＤＢ!O38="○","河川"&amp;CHAR(10),"")&amp;IF(管理用ＤＢ!P38="○","ダム"&amp;CHAR(10),"")&amp;IF(管理用ＤＢ!Q38="○","砂防"&amp;CHAR(10),"")&amp;IF(管理用ＤＢ!R38="○","港湾"&amp;CHAR(10),"")&amp;IF(管理用ＤＢ!S38="○","海岸"&amp;CHAR(10),"")&amp;IF(管理用ＤＢ!T38="○","下水道"&amp;CHAR(10),"")&amp;IF(管理用ＤＢ!U38="○","公園"&amp;CHAR(10),"")&amp;IF(管理用ＤＢ!V38="○","その他"&amp;CHAR(10),"")&amp;IF(管理用ＤＢ!W38="○","全般","")</f>
        <v>全般</v>
      </c>
      <c r="F48" s="27" t="str">
        <f>+IF(管理用ＤＢ!AW38=3,"低下",IF(管理用ＤＢ!AW38=2,"同程度","向上"))</f>
        <v>低下</v>
      </c>
      <c r="G48" s="27" t="str">
        <f>+IF(管理用ＤＢ!BA38=3,"低下",IF(管理用ＤＢ!BA38=2,"同程度","向上"))</f>
        <v>向上</v>
      </c>
      <c r="H48" s="27" t="str">
        <f>+IF(管理用ＤＢ!BG38=1,"単独",IF(管理用ＤＢ!BG38="2(1)","民民",IF(管理用ＤＢ!BG38="2(2)","民官","民学")))</f>
        <v>民学</v>
      </c>
      <c r="I48" s="28" t="str">
        <f>+管理用ＤＢ!BH38</f>
        <v>アオｲ化学工業㈱</v>
      </c>
      <c r="J48" s="30" t="str">
        <f>+管理用ＤＢ!E38</f>
        <v>ひび割れ注入補修工法</v>
      </c>
      <c r="K48" s="30" t="s">
        <v>1250</v>
      </c>
      <c r="L48" s="27">
        <f>+管理用ＤＢ!DI38</f>
        <v>0</v>
      </c>
      <c r="M48" s="40" t="str">
        <f>IF(管理用ＤＢ!AH38=0,"-",RIGHT(管理用ＤＢ!AH38,2))</f>
        <v>-</v>
      </c>
      <c r="N48" s="28" t="str">
        <f>+管理用ＤＢ!AV38</f>
        <v>ひび割れ注入工</v>
      </c>
      <c r="O48" s="31">
        <v>42</v>
      </c>
      <c r="P48" s="32"/>
      <c r="Q48" s="31">
        <v>50</v>
      </c>
      <c r="R48" s="32"/>
      <c r="S48" s="31">
        <v>70</v>
      </c>
      <c r="T48" s="32"/>
      <c r="U48" s="27">
        <v>40</v>
      </c>
      <c r="V48" s="28"/>
      <c r="W48" s="31">
        <v>42</v>
      </c>
      <c r="X48" s="32"/>
      <c r="Y48" s="27">
        <v>40</v>
      </c>
      <c r="Z48" s="28"/>
      <c r="AA48" s="27">
        <v>100</v>
      </c>
      <c r="AB48" s="32"/>
      <c r="AC48" s="27" t="s">
        <v>221</v>
      </c>
      <c r="AD48" s="32" t="s">
        <v>232</v>
      </c>
      <c r="AE48" s="33">
        <f t="shared" si="0"/>
        <v>54.857142857142854</v>
      </c>
      <c r="AF48" s="33">
        <f t="shared" si="10"/>
        <v>55.111111111111114</v>
      </c>
      <c r="AG48" s="32" t="s">
        <v>1257</v>
      </c>
      <c r="AH48" s="27">
        <f>+管理用ＤＢ!DE38</f>
        <v>0</v>
      </c>
      <c r="AI48" s="27">
        <f>+管理用ＤＢ!DG38</f>
        <v>1</v>
      </c>
      <c r="AJ48" s="27" t="str">
        <f>+IF(管理用ＤＢ!CV38=FALSE,"ー","有り")</f>
        <v>ー</v>
      </c>
      <c r="AK48" s="27" t="str">
        <f t="shared" si="6"/>
        <v>Ⅲ</v>
      </c>
      <c r="AL48" s="27" t="str">
        <f>IF(+管理用ＤＢ!CL38="●","有り","-")</f>
        <v>有り</v>
      </c>
      <c r="AM48" s="27" t="str">
        <f>IF(管理用ＤＢ!DC38="","-","有り")</f>
        <v>有り</v>
      </c>
      <c r="AN48" s="27" t="str">
        <f t="shared" si="1"/>
        <v>A</v>
      </c>
      <c r="AO48" s="40" t="str">
        <f t="shared" si="7"/>
        <v>-</v>
      </c>
      <c r="AP48" s="27" t="str">
        <f t="shared" ref="AP48:AP58" si="11">IF(AE48&lt;50,"保留",IF(OR(AV48="ⅠA",AV48="ⅠB",AV48="ⅡA"),"区分３","区分２"))</f>
        <v>区分２</v>
      </c>
      <c r="AQ48" s="28" t="str">
        <f t="shared" si="3"/>
        <v>試験施工</v>
      </c>
      <c r="AR48" s="27" t="s">
        <v>210</v>
      </c>
      <c r="AS48" s="28" t="s">
        <v>1218</v>
      </c>
      <c r="AU48" s="34" t="str">
        <f t="shared" si="4"/>
        <v>有り有り</v>
      </c>
      <c r="AV48" s="34" t="str">
        <f t="shared" si="5"/>
        <v>ⅢA</v>
      </c>
      <c r="AW48" s="34">
        <v>3</v>
      </c>
      <c r="AX48" s="34">
        <v>3</v>
      </c>
    </row>
    <row r="49" spans="1:50" s="34" customFormat="1" ht="109.5" customHeight="1">
      <c r="A49" s="27">
        <v>38</v>
      </c>
      <c r="B49" s="27">
        <v>1</v>
      </c>
      <c r="C49" s="28" t="str">
        <f>+管理用ＤＢ!D50 &amp; CHAR(10)&amp; CHAR(10)  &amp; "(" &amp; 管理用ＤＢ!BH50&amp; ")"</f>
        <v>セーフティクライマー工法
(株式会社深沢工務所)</v>
      </c>
      <c r="D49" s="29" t="str">
        <f>+IF(管理用ＤＢ!I50="○","点検・診断技術"&amp;CHAR(10),"")&amp;IF(管理用ＤＢ!J50="○","建設、更新技術"&amp;CHAR(10),"")&amp;IF(管理用ＤＢ!K50="○","補修・補強技術"&amp;CHAR(10),"")&amp;IF(管理用ＤＢ!L50="○","ＬＣＣ技術"&amp;CHAR(10),"")&amp;IF(管理用ＤＢ!M50="○","システム技術","")</f>
        <v>建設、更新技術
補修・補強技術
ＬＣＣ技術
システム技術</v>
      </c>
      <c r="E49" s="28" t="str">
        <f>+IF(管理用ＤＢ!N15="○","道路"&amp;CHAR(10),"")&amp;IF(管理用ＤＢ!O15="○","河川"&amp;CHAR(10),"")&amp;IF(管理用ＤＢ!P15="○","ダム"&amp;CHAR(10),"")&amp;IF(管理用ＤＢ!Q15="○","砂防"&amp;CHAR(10),"")&amp;IF(管理用ＤＢ!R15="○","港湾"&amp;CHAR(10),"")&amp;IF(管理用ＤＢ!S15="○","海岸"&amp;CHAR(10),"")&amp;IF(管理用ＤＢ!T15="○","下水道"&amp;CHAR(10),"")&amp;IF(管理用ＤＢ!U15="○","公園"&amp;CHAR(10),"")&amp;IF(管理用ＤＢ!V15="○","その他"&amp;CHAR(10),"")&amp;IF(管理用ＤＢ!W15="○","全般","")</f>
        <v xml:space="preserve">道路
河川
ダム
港湾
</v>
      </c>
      <c r="F49" s="27" t="str">
        <f>+IF(管理用ＤＢ!AW15=3,"低下",IF(管理用ＤＢ!AW15=2,"同程度","向上"))</f>
        <v>低下</v>
      </c>
      <c r="G49" s="27" t="str">
        <f>+IF(管理用ＤＢ!BA15=3,"低下",IF(管理用ＤＢ!BA15=2,"同程度","向上"))</f>
        <v>向上</v>
      </c>
      <c r="H49" s="27" t="str">
        <f>+IF(管理用ＤＢ!BG15=1,"単独",IF(管理用ＤＢ!BG15="2(1)","民民",IF(管理用ＤＢ!BG15="2(2)","民官","民学")))</f>
        <v>単独</v>
      </c>
      <c r="I49" s="28" t="str">
        <f>+管理用ＤＢ!BH15</f>
        <v>太平洋マテリアル株式会社</v>
      </c>
      <c r="J49" s="30" t="str">
        <f>+管理用ＤＢ!E50</f>
        <v>急傾斜地掘削用機械による地山掘削と整形・既設モルタルはつり</v>
      </c>
      <c r="K49" s="30"/>
      <c r="L49" s="27">
        <f>+管理用ＤＢ!DI50</f>
        <v>3</v>
      </c>
      <c r="M49" s="40" t="str">
        <f>IF(管理用ＤＢ!AH50=0,"-",RIGHT(管理用ＤＢ!AH50,2))</f>
        <v>-V</v>
      </c>
      <c r="N49" s="28" t="str">
        <f>+管理用ＤＢ!AV50</f>
        <v>人力掘削(片切り)</v>
      </c>
      <c r="O49" s="31">
        <v>83.333333333333329</v>
      </c>
      <c r="P49" s="32"/>
      <c r="Q49" s="31">
        <v>83.333333333333329</v>
      </c>
      <c r="R49" s="32"/>
      <c r="S49" s="31">
        <v>70</v>
      </c>
      <c r="T49" s="32"/>
      <c r="U49" s="31">
        <v>80</v>
      </c>
      <c r="V49" s="32"/>
      <c r="W49" s="31">
        <v>75</v>
      </c>
      <c r="X49" s="32"/>
      <c r="Y49" s="31">
        <v>50</v>
      </c>
      <c r="Z49" s="32"/>
      <c r="AA49" s="31" t="s">
        <v>427</v>
      </c>
      <c r="AB49" s="32"/>
      <c r="AC49" s="27" t="s">
        <v>427</v>
      </c>
      <c r="AD49" s="28"/>
      <c r="AE49" s="33">
        <f>+AVERAGE(O49:AC49)</f>
        <v>73.6111111111111</v>
      </c>
      <c r="AF49" s="33">
        <f>+(O49*2+Q49+S49*2+U49+W49+Y49)/8</f>
        <v>74.375</v>
      </c>
      <c r="AG49" s="32"/>
      <c r="AH49" s="27">
        <f>+管理用ＤＢ!DE50</f>
        <v>31</v>
      </c>
      <c r="AI49" s="27">
        <f>+管理用ＤＢ!DG50</f>
        <v>239</v>
      </c>
      <c r="AJ49" s="27" t="str">
        <f>+IF(管理用ＤＢ!CV50=FALSE,"ー","有り")</f>
        <v>ー</v>
      </c>
      <c r="AK49" s="27" t="str">
        <f>IF(M49="-V","Ⅰ",IF((AH49+AI49)&gt;=100,"Ⅰ",IF((AH49+AI49)&gt;=10,"Ⅱ","Ⅲ")))</f>
        <v>Ⅰ</v>
      </c>
      <c r="AL49" s="27" t="str">
        <f>IF(+管理用ＤＢ!CL50="●","有り","-")</f>
        <v>有り</v>
      </c>
      <c r="AM49" s="27" t="str">
        <f>IF(管理用ＤＢ!DC50="","-","有り")</f>
        <v>-</v>
      </c>
      <c r="AN49" s="27" t="str">
        <f>IF(AU49="有り有り","A",IF(AU49="--","C","B"))</f>
        <v>B</v>
      </c>
      <c r="AO49" s="40" t="str">
        <f>M49</f>
        <v>-V</v>
      </c>
      <c r="AP49" s="27" t="str">
        <f t="shared" si="11"/>
        <v>区分３</v>
      </c>
      <c r="AQ49" s="28" t="str">
        <f>IF(AP49="保留","",IF(AP49="区分２","試験施工",IF(AF49&gt;60,"推奨技術","登録技術")))</f>
        <v>推奨技術</v>
      </c>
      <c r="AR49" s="27" t="s">
        <v>210</v>
      </c>
      <c r="AS49" s="28"/>
      <c r="AU49" s="34" t="str">
        <f>AL49&amp;AM49</f>
        <v>有り-</v>
      </c>
      <c r="AV49" s="34" t="str">
        <f>AK49&amp;AN49</f>
        <v>ⅠB</v>
      </c>
      <c r="AW49" s="34">
        <v>3</v>
      </c>
      <c r="AX49" s="34">
        <v>3</v>
      </c>
    </row>
    <row r="50" spans="1:50" s="34" customFormat="1" ht="146.25" customHeight="1">
      <c r="A50" s="27">
        <v>39</v>
      </c>
      <c r="B50" s="27">
        <v>2</v>
      </c>
      <c r="C50" s="28" t="str">
        <f>+管理用ＤＢ!D51 &amp; CHAR(10)&amp; CHAR(10)  &amp; "(" &amp; 管理用ＤＢ!BH51&amp; ")"</f>
        <v>IPHシステム内圧充填接合補強工法
(SGｴﾝｼﾞﾆｱﾘﾝｸﾞ株式会社)</v>
      </c>
      <c r="D50" s="29" t="str">
        <f>+IF(管理用ＤＢ!I51="○","点検・診断技術"&amp;CHAR(10),"")&amp;IF(管理用ＤＢ!J51="○","建設、更新技術"&amp;CHAR(10),"")&amp;IF(管理用ＤＢ!K51="○","補修・補強技術"&amp;CHAR(10),"")&amp;IF(管理用ＤＢ!L51="○","ＬＣＣ技術"&amp;CHAR(10),"")&amp;IF(管理用ＤＢ!M51="○","システム技術","")</f>
        <v xml:space="preserve">補修・補強技術
ＬＣＣ技術
</v>
      </c>
      <c r="E50" s="28" t="str">
        <f>+IF(管理用ＤＢ!N16="○","道路"&amp;CHAR(10),"")&amp;IF(管理用ＤＢ!O16="○","河川"&amp;CHAR(10),"")&amp;IF(管理用ＤＢ!P16="○","ダム"&amp;CHAR(10),"")&amp;IF(管理用ＤＢ!Q16="○","砂防"&amp;CHAR(10),"")&amp;IF(管理用ＤＢ!R16="○","港湾"&amp;CHAR(10),"")&amp;IF(管理用ＤＢ!S16="○","海岸"&amp;CHAR(10),"")&amp;IF(管理用ＤＢ!T16="○","下水道"&amp;CHAR(10),"")&amp;IF(管理用ＤＢ!U16="○","公園"&amp;CHAR(10),"")&amp;IF(管理用ＤＢ!V16="○","その他"&amp;CHAR(10),"")&amp;IF(管理用ＤＢ!W16="○","全般","")</f>
        <v>全般</v>
      </c>
      <c r="F50" s="27" t="str">
        <f>+IF(管理用ＤＢ!AW16=3,"低下",IF(管理用ＤＢ!AW16=2,"同程度","向上"))</f>
        <v>向上</v>
      </c>
      <c r="G50" s="27" t="str">
        <f>+IF(管理用ＤＢ!BA16=3,"低下",IF(管理用ＤＢ!BA16=2,"同程度","向上"))</f>
        <v>向上</v>
      </c>
      <c r="H50" s="27" t="str">
        <f>+IF(管理用ＤＢ!BG16=1,"単独",IF(管理用ＤＢ!BG16="2(1)","民民",IF(管理用ＤＢ!BG16="2(2)","民官","民学")))</f>
        <v>民学</v>
      </c>
      <c r="I50" s="28" t="str">
        <f>+管理用ＤＢ!BH16</f>
        <v>(株)計測リサーチコンサルタント</v>
      </c>
      <c r="J50" s="30" t="str">
        <f>+管理用ＤＢ!E51</f>
        <v>コンクリートの補修補強及び漏水対策工法</v>
      </c>
      <c r="K50" s="30"/>
      <c r="L50" s="27">
        <f>+管理用ＤＢ!DI51</f>
        <v>251</v>
      </c>
      <c r="M50" s="40" t="str">
        <f>IF(管理用ＤＢ!AH51=0,"-",RIGHT(管理用ＤＢ!AH51,2))</f>
        <v>-V</v>
      </c>
      <c r="N50" s="28" t="str">
        <f>+管理用ＤＢ!AV51</f>
        <v>道路維持修繕工：断面修復工（左官方法）</v>
      </c>
      <c r="O50" s="31">
        <v>83.333333333333329</v>
      </c>
      <c r="P50" s="32"/>
      <c r="Q50" s="31">
        <v>75</v>
      </c>
      <c r="R50" s="32"/>
      <c r="S50" s="31">
        <v>80</v>
      </c>
      <c r="T50" s="32"/>
      <c r="U50" s="31">
        <v>50</v>
      </c>
      <c r="V50" s="32"/>
      <c r="W50" s="31">
        <v>66.666666666666657</v>
      </c>
      <c r="X50" s="32"/>
      <c r="Y50" s="31">
        <v>70</v>
      </c>
      <c r="Z50" s="32"/>
      <c r="AA50" s="31">
        <v>50</v>
      </c>
      <c r="AB50" s="32"/>
      <c r="AC50" s="27" t="s">
        <v>427</v>
      </c>
      <c r="AD50" s="28"/>
      <c r="AE50" s="33">
        <f t="shared" ref="AE50:AE58" si="12">+AVERAGE(O50:AC50)</f>
        <v>67.857142857142861</v>
      </c>
      <c r="AF50" s="33">
        <f t="shared" ref="AF50:AF58" si="13">+(O50*2+Q50+S50*2+U50+W50+Y50+AA50)/9</f>
        <v>70.925925925925924</v>
      </c>
      <c r="AG50" s="32"/>
      <c r="AH50" s="27">
        <f>+管理用ＤＢ!DE51</f>
        <v>17</v>
      </c>
      <c r="AI50" s="27">
        <f>+管理用ＤＢ!DG51</f>
        <v>172</v>
      </c>
      <c r="AJ50" s="27" t="str">
        <f>+IF(管理用ＤＢ!CV30=FALSE,"ー","有り")</f>
        <v>有り</v>
      </c>
      <c r="AK50" s="27" t="str">
        <f t="shared" ref="AK50:AK58" si="14">IF(M50="-V","Ⅰ",IF((AH50+AI50)&gt;=100,"Ⅰ",IF((AH50+AI50)&gt;=10,"Ⅱ","Ⅲ")))</f>
        <v>Ⅰ</v>
      </c>
      <c r="AL50" s="27" t="str">
        <f>IF(+管理用ＤＢ!CL51="●","有り","-")</f>
        <v>有り</v>
      </c>
      <c r="AM50" s="27" t="str">
        <f>IF(管理用ＤＢ!DC51="","-","有り")</f>
        <v>有り</v>
      </c>
      <c r="AN50" s="27" t="str">
        <f t="shared" ref="AN50:AN58" si="15">IF(AU50="有り有り","A",IF(AU50="--","C","B"))</f>
        <v>A</v>
      </c>
      <c r="AO50" s="40" t="str">
        <f t="shared" ref="AO50:AO58" si="16">M50</f>
        <v>-V</v>
      </c>
      <c r="AP50" s="27" t="str">
        <f t="shared" si="11"/>
        <v>区分３</v>
      </c>
      <c r="AQ50" s="28" t="str">
        <f t="shared" ref="AQ50:AQ58" si="17">IF(AP50="保留","",IF(AP50="区分２","試験施工",IF(AF50&gt;60,"推奨技術","登録技術")))</f>
        <v>推奨技術</v>
      </c>
      <c r="AR50" s="27" t="s">
        <v>210</v>
      </c>
      <c r="AS50" s="28"/>
      <c r="AU50" s="34" t="str">
        <f>AL50&amp;AM50</f>
        <v>有り有り</v>
      </c>
      <c r="AV50" s="34" t="str">
        <f>AK50&amp;AN50</f>
        <v>ⅠA</v>
      </c>
      <c r="AW50" s="34">
        <v>3</v>
      </c>
      <c r="AX50" s="34">
        <v>3</v>
      </c>
    </row>
    <row r="51" spans="1:50" s="34" customFormat="1" ht="114.75" customHeight="1">
      <c r="A51" s="27">
        <v>40</v>
      </c>
      <c r="B51" s="27">
        <v>3</v>
      </c>
      <c r="C51" s="28" t="str">
        <f>+管理用ＤＢ!D52 &amp; CHAR(10)&amp; CHAR(10)  &amp; "(" &amp; 管理用ＤＢ!BH52&amp; ")"</f>
        <v>長寿命補強土　植生型
(長寿補強土株式会社)</v>
      </c>
      <c r="D51" s="29" t="str">
        <f>+IF(管理用ＤＢ!I52="○","点検・診断技術"&amp;CHAR(10),"")&amp;IF(管理用ＤＢ!J52="○","建設、更新技術"&amp;CHAR(10),"")&amp;IF(管理用ＤＢ!K52="○","補修・補強技術"&amp;CHAR(10),"")&amp;IF(管理用ＤＢ!L52="○","ＬＣＣ技術"&amp;CHAR(10),"")&amp;IF(管理用ＤＢ!M52="○","システム技術","")</f>
        <v xml:space="preserve">建設、更新技術
</v>
      </c>
      <c r="E51" s="28" t="str">
        <f>+IF(管理用ＤＢ!N17="○","道路"&amp;CHAR(10),"")&amp;IF(管理用ＤＢ!O17="○","河川"&amp;CHAR(10),"")&amp;IF(管理用ＤＢ!P17="○","ダム"&amp;CHAR(10),"")&amp;IF(管理用ＤＢ!Q17="○","砂防"&amp;CHAR(10),"")&amp;IF(管理用ＤＢ!R17="○","港湾"&amp;CHAR(10),"")&amp;IF(管理用ＤＢ!S17="○","海岸"&amp;CHAR(10),"")&amp;IF(管理用ＤＢ!T17="○","下水道"&amp;CHAR(10),"")&amp;IF(管理用ＤＢ!U17="○","公園"&amp;CHAR(10),"")&amp;IF(管理用ＤＢ!V17="○","その他"&amp;CHAR(10),"")&amp;IF(管理用ＤＢ!W17="○","全般","")</f>
        <v>全般</v>
      </c>
      <c r="F51" s="27" t="str">
        <f>+IF(管理用ＤＢ!AW17=3,"低下",IF(管理用ＤＢ!AW17=2,"同程度","向上"))</f>
        <v>向上</v>
      </c>
      <c r="G51" s="27" t="str">
        <f>+IF(管理用ＤＢ!BA17=3,"低下",IF(管理用ＤＢ!BA17=2,"同程度","向上"))</f>
        <v>向上</v>
      </c>
      <c r="H51" s="27" t="str">
        <f>+IF(管理用ＤＢ!BG17=1,"単独",IF(管理用ＤＢ!BG17="2(1)","民民",IF(管理用ＤＢ!BG17="2(2)","民官","民学")))</f>
        <v>単独</v>
      </c>
      <c r="I51" s="28" t="str">
        <f>+管理用ＤＢ!BH17</f>
        <v>(株)計測リサーチコンサルタント</v>
      </c>
      <c r="J51" s="30" t="str">
        <f>+管理用ＤＢ!E52</f>
        <v>耐久性が高い地山補強土</v>
      </c>
      <c r="K51" s="30"/>
      <c r="L51" s="27">
        <f>+管理用ＤＢ!DI52</f>
        <v>2</v>
      </c>
      <c r="M51" s="40" t="str">
        <f>IF(管理用ＤＢ!AH52=0,"-",RIGHT(管理用ＤＢ!AH52,2))</f>
        <v>-A</v>
      </c>
      <c r="N51" s="28" t="str">
        <f>+管理用ＤＢ!AV52</f>
        <v>法枠+補強土</v>
      </c>
      <c r="O51" s="31">
        <v>75</v>
      </c>
      <c r="P51" s="32"/>
      <c r="Q51" s="31">
        <v>91.666666666666671</v>
      </c>
      <c r="R51" s="32"/>
      <c r="S51" s="31">
        <v>80</v>
      </c>
      <c r="T51" s="32"/>
      <c r="U51" s="31">
        <v>90</v>
      </c>
      <c r="V51" s="32"/>
      <c r="W51" s="31">
        <v>66.666666666666657</v>
      </c>
      <c r="X51" s="32"/>
      <c r="Y51" s="31">
        <v>80</v>
      </c>
      <c r="Z51" s="32"/>
      <c r="AA51" s="31">
        <v>100</v>
      </c>
      <c r="AB51" s="32"/>
      <c r="AC51" s="27" t="s">
        <v>427</v>
      </c>
      <c r="AD51" s="28"/>
      <c r="AE51" s="33">
        <f t="shared" si="12"/>
        <v>83.333333333333343</v>
      </c>
      <c r="AF51" s="33">
        <f t="shared" si="13"/>
        <v>82.037037037037038</v>
      </c>
      <c r="AG51" s="32"/>
      <c r="AH51" s="27">
        <f>+管理用ＤＢ!DE52</f>
        <v>0</v>
      </c>
      <c r="AI51" s="27">
        <f>+管理用ＤＢ!DG52</f>
        <v>0</v>
      </c>
      <c r="AJ51" s="27" t="str">
        <f>+IF(管理用ＤＢ!CV52=FALSE,"ー","有り")</f>
        <v>ー</v>
      </c>
      <c r="AK51" s="27" t="str">
        <f t="shared" si="14"/>
        <v>Ⅲ</v>
      </c>
      <c r="AL51" s="27" t="str">
        <f>IF(+管理用ＤＢ!CL52="●","有り","-")</f>
        <v>有り</v>
      </c>
      <c r="AM51" s="27" t="str">
        <f>IF(管理用ＤＢ!DC52="","-","有り")</f>
        <v>有り</v>
      </c>
      <c r="AN51" s="27" t="str">
        <f t="shared" si="15"/>
        <v>A</v>
      </c>
      <c r="AO51" s="40" t="str">
        <f t="shared" si="16"/>
        <v>-A</v>
      </c>
      <c r="AP51" s="27" t="str">
        <f t="shared" si="11"/>
        <v>区分２</v>
      </c>
      <c r="AQ51" s="28" t="str">
        <f t="shared" si="17"/>
        <v>試験施工</v>
      </c>
      <c r="AR51" s="27" t="s">
        <v>210</v>
      </c>
      <c r="AS51" s="28"/>
      <c r="AU51" s="34" t="str">
        <f>AL51&amp;AM51</f>
        <v>有り有り</v>
      </c>
      <c r="AV51" s="34" t="str">
        <f>AK51&amp;AN51</f>
        <v>ⅢA</v>
      </c>
      <c r="AW51" s="34">
        <v>3</v>
      </c>
      <c r="AX51" s="34">
        <v>3</v>
      </c>
    </row>
    <row r="52" spans="1:50" s="34" customFormat="1" ht="109.5" customHeight="1">
      <c r="A52" s="27">
        <v>41</v>
      </c>
      <c r="B52" s="27">
        <v>4</v>
      </c>
      <c r="C52" s="28" t="str">
        <f>+管理用ＤＢ!D53 &amp; CHAR(10)&amp; CHAR(10)  &amp; "(" &amp; 管理用ＤＢ!BH53&amp; ")"</f>
        <v>乾式吹付耐震補強工法
(StoCretec Japan㈱)</v>
      </c>
      <c r="D52" s="29" t="str">
        <f>+IF(管理用ＤＢ!I53="○","点検・診断技術"&amp;CHAR(10),"")&amp;IF(管理用ＤＢ!J53="○","建設、更新技術"&amp;CHAR(10),"")&amp;IF(管理用ＤＢ!K53="○","補修・補強技術"&amp;CHAR(10),"")&amp;IF(管理用ＤＢ!L53="○","ＬＣＣ技術"&amp;CHAR(10),"")&amp;IF(管理用ＤＢ!M53="○","システム技術","")</f>
        <v xml:space="preserve">建設、更新技術
補修・補強技術
ＬＣＣ技術
</v>
      </c>
      <c r="E52" s="28" t="str">
        <f>+IF(管理用ＤＢ!N18="○","道路"&amp;CHAR(10),"")&amp;IF(管理用ＤＢ!O18="○","河川"&amp;CHAR(10),"")&amp;IF(管理用ＤＢ!P18="○","ダム"&amp;CHAR(10),"")&amp;IF(管理用ＤＢ!Q18="○","砂防"&amp;CHAR(10),"")&amp;IF(管理用ＤＢ!R18="○","港湾"&amp;CHAR(10),"")&amp;IF(管理用ＤＢ!S18="○","海岸"&amp;CHAR(10),"")&amp;IF(管理用ＤＢ!T18="○","下水道"&amp;CHAR(10),"")&amp;IF(管理用ＤＢ!U18="○","公園"&amp;CHAR(10),"")&amp;IF(管理用ＤＢ!V18="○","その他"&amp;CHAR(10),"")&amp;IF(管理用ＤＢ!W18="○","全般","")</f>
        <v>道路
河川
港湾
全般</v>
      </c>
      <c r="F52" s="27" t="str">
        <f>+IF(管理用ＤＢ!AW18=3,"低下",IF(管理用ＤＢ!AW18=2,"同程度","向上"))</f>
        <v>向上</v>
      </c>
      <c r="G52" s="27" t="str">
        <f>+IF(管理用ＤＢ!BA18=3,"低下",IF(管理用ＤＢ!BA18=2,"同程度","向上"))</f>
        <v>向上</v>
      </c>
      <c r="H52" s="27" t="str">
        <f>+IF(管理用ＤＢ!BG18=1,"単独",IF(管理用ＤＢ!BG18="2(1)","民民",IF(管理用ＤＢ!BG18="2(2)","民官","民学")))</f>
        <v>民学</v>
      </c>
      <c r="I52" s="28" t="str">
        <f>+管理用ＤＢ!BH18</f>
        <v>アイレック技建㈱</v>
      </c>
      <c r="J52" s="30" t="str">
        <f>+管理用ＤＢ!E53</f>
        <v>鉄筋と乾式吹付システムを併用した耐震補強工法(河積阻害や建築限界に対応した薄巻補強工法)</v>
      </c>
      <c r="K52" s="30"/>
      <c r="L52" s="27">
        <f>+管理用ＤＢ!DI53</f>
        <v>9</v>
      </c>
      <c r="M52" s="40" t="str">
        <f>IF(管理用ＤＢ!AH53=0,"-",RIGHT(管理用ＤＢ!AH53,2))</f>
        <v>-V</v>
      </c>
      <c r="N52" s="28" t="str">
        <f>+管理用ＤＢ!AV53</f>
        <v>鋼板巻立て工法</v>
      </c>
      <c r="O52" s="31">
        <v>91.666666666666671</v>
      </c>
      <c r="P52" s="32"/>
      <c r="Q52" s="31">
        <v>100</v>
      </c>
      <c r="R52" s="32"/>
      <c r="S52" s="31">
        <v>80</v>
      </c>
      <c r="T52" s="32"/>
      <c r="U52" s="31">
        <v>80</v>
      </c>
      <c r="V52" s="32"/>
      <c r="W52" s="31">
        <v>100</v>
      </c>
      <c r="X52" s="32"/>
      <c r="Y52" s="31">
        <v>50</v>
      </c>
      <c r="Z52" s="32"/>
      <c r="AA52" s="31">
        <v>100</v>
      </c>
      <c r="AB52" s="32"/>
      <c r="AC52" s="27" t="s">
        <v>427</v>
      </c>
      <c r="AD52" s="28"/>
      <c r="AE52" s="33">
        <f t="shared" si="12"/>
        <v>85.952380952380963</v>
      </c>
      <c r="AF52" s="33">
        <f t="shared" si="13"/>
        <v>85.925925925925924</v>
      </c>
      <c r="AG52" s="32"/>
      <c r="AH52" s="27">
        <f>+管理用ＤＢ!DE53</f>
        <v>0</v>
      </c>
      <c r="AI52" s="27">
        <f>+管理用ＤＢ!DG53</f>
        <v>96</v>
      </c>
      <c r="AJ52" s="27" t="str">
        <f>+IF(管理用ＤＢ!CV53=FALSE,"ー","有り")</f>
        <v>ー</v>
      </c>
      <c r="AK52" s="27" t="str">
        <f t="shared" si="14"/>
        <v>Ⅰ</v>
      </c>
      <c r="AL52" s="27" t="str">
        <f>IF(+管理用ＤＢ!CL53="●","有り","-")</f>
        <v>有り</v>
      </c>
      <c r="AM52" s="27" t="str">
        <f>IF(管理用ＤＢ!DC53="","-","有り")</f>
        <v>有り</v>
      </c>
      <c r="AN52" s="27" t="str">
        <f t="shared" si="15"/>
        <v>A</v>
      </c>
      <c r="AO52" s="40" t="str">
        <f t="shared" si="16"/>
        <v>-V</v>
      </c>
      <c r="AP52" s="27" t="str">
        <f t="shared" si="11"/>
        <v>区分３</v>
      </c>
      <c r="AQ52" s="28" t="str">
        <f t="shared" si="17"/>
        <v>推奨技術</v>
      </c>
      <c r="AR52" s="27" t="s">
        <v>210</v>
      </c>
      <c r="AS52" s="28"/>
      <c r="AU52" s="34" t="str">
        <f>AL52&amp;AM52</f>
        <v>有り有り</v>
      </c>
      <c r="AV52" s="34" t="str">
        <f>AK52&amp;AN52</f>
        <v>ⅠA</v>
      </c>
      <c r="AW52" s="34">
        <v>3</v>
      </c>
      <c r="AX52" s="34">
        <v>3</v>
      </c>
    </row>
    <row r="53" spans="1:50" s="34" customFormat="1" ht="109.5" customHeight="1">
      <c r="A53" s="27">
        <v>42</v>
      </c>
      <c r="B53" s="27">
        <v>5</v>
      </c>
      <c r="C53" s="28" t="str">
        <f>+管理用ＤＢ!D54 &amp; CHAR(10)&amp; CHAR(10)  &amp; "(" &amp; 管理用ＤＢ!BH54&amp; ")"</f>
        <v>コンクリート構造物の断面修復乾式吹付工法
(StoCretec Japan㈱)</v>
      </c>
      <c r="D53" s="29" t="str">
        <f>+IF(管理用ＤＢ!I54="○","点検・診断技術"&amp;CHAR(10),"")&amp;IF(管理用ＤＢ!J54="○","建設、更新技術"&amp;CHAR(10),"")&amp;IF(管理用ＤＢ!K54="○","補修・補強技術"&amp;CHAR(10),"")&amp;IF(管理用ＤＢ!L54="○","ＬＣＣ技術"&amp;CHAR(10),"")&amp;IF(管理用ＤＢ!M54="○","システム技術","")</f>
        <v xml:space="preserve">建設、更新技術
補修・補強技術
ＬＣＣ技術
</v>
      </c>
      <c r="E53" s="28" t="str">
        <f>+IF(管理用ＤＢ!N19="○","道路"&amp;CHAR(10),"")&amp;IF(管理用ＤＢ!O19="○","河川"&amp;CHAR(10),"")&amp;IF(管理用ＤＢ!P19="○","ダム"&amp;CHAR(10),"")&amp;IF(管理用ＤＢ!Q19="○","砂防"&amp;CHAR(10),"")&amp;IF(管理用ＤＢ!R19="○","港湾"&amp;CHAR(10),"")&amp;IF(管理用ＤＢ!S19="○","海岸"&amp;CHAR(10),"")&amp;IF(管理用ＤＢ!T19="○","下水道"&amp;CHAR(10),"")&amp;IF(管理用ＤＢ!U19="○","公園"&amp;CHAR(10),"")&amp;IF(管理用ＤＢ!V19="○","その他"&amp;CHAR(10),"")&amp;IF(管理用ＤＢ!W19="○","全般","")</f>
        <v xml:space="preserve">河川
港湾
海岸
その他
</v>
      </c>
      <c r="F53" s="27" t="str">
        <f>+IF(管理用ＤＢ!AW19=3,"低下",IF(管理用ＤＢ!AW19=2,"同程度","向上"))</f>
        <v>低下</v>
      </c>
      <c r="G53" s="27" t="str">
        <f>+IF(管理用ＤＢ!BA19=3,"低下",IF(管理用ＤＢ!BA19=2,"同程度","向上"))</f>
        <v>向上</v>
      </c>
      <c r="H53" s="27" t="str">
        <f>+IF(管理用ＤＢ!BG19=1,"単独",IF(管理用ＤＢ!BG19="2(1)","民民",IF(管理用ＤＢ!BG19="2(2)","民官","民学")))</f>
        <v>単独</v>
      </c>
      <c r="I53" s="28" t="str">
        <f>+管理用ＤＢ!BH19</f>
        <v>株式会社ＥＳＰ</v>
      </c>
      <c r="J53" s="30" t="str">
        <f>+管理用ＤＢ!E54</f>
        <v>乾式吹付システムを使用した断面修復工法。長距離、高所へ材料の運搬ができ、高速充填により付着性能が良く高品質な施工ができる。</v>
      </c>
      <c r="K53" s="30"/>
      <c r="L53" s="27">
        <f>+管理用ＤＢ!DI54</f>
        <v>121</v>
      </c>
      <c r="M53" s="40" t="str">
        <f>IF(管理用ＤＢ!AH54=0,"-",RIGHT(管理用ＤＢ!AH54,2))</f>
        <v>-V</v>
      </c>
      <c r="N53" s="28" t="str">
        <f>+管理用ＤＢ!AV54</f>
        <v>ポリマーセメント左官工法</v>
      </c>
      <c r="O53" s="31">
        <v>83.333333333333329</v>
      </c>
      <c r="P53" s="32"/>
      <c r="Q53" s="31">
        <v>91.666666666666671</v>
      </c>
      <c r="R53" s="32"/>
      <c r="S53" s="31">
        <v>80</v>
      </c>
      <c r="T53" s="32"/>
      <c r="U53" s="31">
        <v>70</v>
      </c>
      <c r="V53" s="32"/>
      <c r="W53" s="31">
        <v>83.333333333333329</v>
      </c>
      <c r="X53" s="32"/>
      <c r="Y53" s="31">
        <v>50</v>
      </c>
      <c r="Z53" s="32"/>
      <c r="AA53" s="31">
        <v>100</v>
      </c>
      <c r="AB53" s="32"/>
      <c r="AC53" s="27" t="s">
        <v>427</v>
      </c>
      <c r="AD53" s="28"/>
      <c r="AE53" s="33">
        <f t="shared" si="12"/>
        <v>79.761904761904745</v>
      </c>
      <c r="AF53" s="33">
        <f t="shared" si="13"/>
        <v>80.185185185185176</v>
      </c>
      <c r="AG53" s="32"/>
      <c r="AH53" s="27">
        <f>+管理用ＤＢ!DE54</f>
        <v>1</v>
      </c>
      <c r="AI53" s="27">
        <f>+管理用ＤＢ!DG54</f>
        <v>425</v>
      </c>
      <c r="AJ53" s="27" t="str">
        <f>+IF(管理用ＤＢ!CV54=FALSE,"ー","有り")</f>
        <v>ー</v>
      </c>
      <c r="AK53" s="27" t="str">
        <f t="shared" si="14"/>
        <v>Ⅰ</v>
      </c>
      <c r="AL53" s="27" t="str">
        <f>IF(+管理用ＤＢ!CL54="●","有り","-")</f>
        <v>有り</v>
      </c>
      <c r="AM53" s="27" t="str">
        <f>IF(管理用ＤＢ!DC54="","-","有り")</f>
        <v>有り</v>
      </c>
      <c r="AN53" s="27" t="str">
        <f t="shared" si="15"/>
        <v>A</v>
      </c>
      <c r="AO53" s="40" t="str">
        <f t="shared" si="16"/>
        <v>-V</v>
      </c>
      <c r="AP53" s="27" t="str">
        <f t="shared" si="11"/>
        <v>区分３</v>
      </c>
      <c r="AQ53" s="28" t="str">
        <f t="shared" si="17"/>
        <v>推奨技術</v>
      </c>
      <c r="AR53" s="27" t="s">
        <v>210</v>
      </c>
      <c r="AS53" s="28"/>
      <c r="AU53" s="34" t="str">
        <f t="shared" si="4"/>
        <v>有り有り</v>
      </c>
      <c r="AV53" s="34" t="str">
        <f t="shared" si="5"/>
        <v>ⅠA</v>
      </c>
      <c r="AW53" s="34">
        <v>3</v>
      </c>
      <c r="AX53" s="34">
        <v>3</v>
      </c>
    </row>
    <row r="54" spans="1:50" s="34" customFormat="1" ht="146.25" customHeight="1">
      <c r="A54" s="27">
        <v>43</v>
      </c>
      <c r="B54" s="27">
        <v>6</v>
      </c>
      <c r="C54" s="28" t="str">
        <f>+管理用ＤＢ!D55 &amp; CHAR(10)&amp; CHAR(10)  &amp; "(" &amp; 管理用ＤＢ!BH55&amp; ")"</f>
        <v>スリット応力解放法
((株)計測リサーチコンサルタント)</v>
      </c>
      <c r="D54" s="29" t="str">
        <f>+IF(管理用ＤＢ!I55="○","点検・診断技術"&amp;CHAR(10),"")&amp;IF(管理用ＤＢ!J55="○","建設、更新技術"&amp;CHAR(10),"")&amp;IF(管理用ＤＢ!K55="○","補修・補強技術"&amp;CHAR(10),"")&amp;IF(管理用ＤＢ!L55="○","ＬＣＣ技術"&amp;CHAR(10),"")&amp;IF(管理用ＤＢ!M55="○","システム技術","")</f>
        <v>点検・診断技術
建設、更新技術
ＬＣＣ技術
システム技術</v>
      </c>
      <c r="E54" s="28" t="str">
        <f>+IF(管理用ＤＢ!N20="○","道路"&amp;CHAR(10),"")&amp;IF(管理用ＤＢ!O20="○","河川"&amp;CHAR(10),"")&amp;IF(管理用ＤＢ!P20="○","ダム"&amp;CHAR(10),"")&amp;IF(管理用ＤＢ!Q20="○","砂防"&amp;CHAR(10),"")&amp;IF(管理用ＤＢ!R20="○","港湾"&amp;CHAR(10),"")&amp;IF(管理用ＤＢ!S20="○","海岸"&amp;CHAR(10),"")&amp;IF(管理用ＤＢ!T20="○","下水道"&amp;CHAR(10),"")&amp;IF(管理用ＤＢ!U20="○","公園"&amp;CHAR(10),"")&amp;IF(管理用ＤＢ!V20="○","その他"&amp;CHAR(10),"")&amp;IF(管理用ＤＢ!W20="○","全般","")</f>
        <v xml:space="preserve">道路
河川
</v>
      </c>
      <c r="F54" s="27" t="str">
        <f>+IF(管理用ＤＢ!AW20=3,"低下",IF(管理用ＤＢ!AW20=2,"同程度","向上"))</f>
        <v>向上</v>
      </c>
      <c r="G54" s="27" t="str">
        <f>+IF(管理用ＤＢ!BA20=3,"低下",IF(管理用ＤＢ!BA20=2,"同程度","向上"))</f>
        <v>同程度</v>
      </c>
      <c r="H54" s="27" t="str">
        <f>+IF(管理用ＤＢ!BG20=1,"単独",IF(管理用ＤＢ!BG20="2(1)","民民",IF(管理用ＤＢ!BG20="2(2)","民官","民学")))</f>
        <v>民学</v>
      </c>
      <c r="I54" s="28" t="str">
        <f>+管理用ＤＢ!BH20</f>
        <v>西日本高速道路エンジニアリング中国株式会社　三政物産株式会社</v>
      </c>
      <c r="J54" s="30" t="str">
        <f>+管理用ＤＢ!E55</f>
        <v>光学的全視野計測を用いたPC構造物の現有応力測定技術</v>
      </c>
      <c r="K54" s="30"/>
      <c r="L54" s="27">
        <f>+管理用ＤＢ!DI55</f>
        <v>2</v>
      </c>
      <c r="M54" s="40" t="str">
        <f>IF(管理用ＤＢ!AH55=0,"-",RIGHT(管理用ＤＢ!AH55,2))</f>
        <v>-</v>
      </c>
      <c r="N54" s="28" t="str">
        <f>+管理用ＤＢ!AV55</f>
        <v>コア応力解放法</v>
      </c>
      <c r="O54" s="31">
        <v>50</v>
      </c>
      <c r="P54" s="32"/>
      <c r="Q54" s="31">
        <v>58.333333333333329</v>
      </c>
      <c r="R54" s="32"/>
      <c r="S54" s="31">
        <v>90</v>
      </c>
      <c r="T54" s="32"/>
      <c r="U54" s="31">
        <v>50</v>
      </c>
      <c r="V54" s="32"/>
      <c r="W54" s="31">
        <v>75</v>
      </c>
      <c r="X54" s="32"/>
      <c r="Y54" s="31" t="s">
        <v>427</v>
      </c>
      <c r="Z54" s="32"/>
      <c r="AA54" s="31">
        <v>100</v>
      </c>
      <c r="AB54" s="32"/>
      <c r="AC54" s="27" t="s">
        <v>427</v>
      </c>
      <c r="AD54" s="28"/>
      <c r="AE54" s="33">
        <f t="shared" si="12"/>
        <v>70.555555555555557</v>
      </c>
      <c r="AF54" s="33">
        <f>+(O54*2+Q54+S54*2+U54+W54+AA54)/8</f>
        <v>70.416666666666657</v>
      </c>
      <c r="AG54" s="32"/>
      <c r="AH54" s="27">
        <f>+管理用ＤＢ!DE55</f>
        <v>0</v>
      </c>
      <c r="AI54" s="27">
        <f>+管理用ＤＢ!DG55</f>
        <v>19</v>
      </c>
      <c r="AJ54" s="27" t="str">
        <f>+IF(管理用ＤＢ!CV55=FALSE,"ー","有り")</f>
        <v>ー</v>
      </c>
      <c r="AK54" s="27" t="str">
        <f t="shared" si="14"/>
        <v>Ⅱ</v>
      </c>
      <c r="AL54" s="27" t="str">
        <f>IF(+管理用ＤＢ!CL55="●","有り","-")</f>
        <v>-</v>
      </c>
      <c r="AM54" s="27" t="str">
        <f>IF(管理用ＤＢ!DC55="","-","有り")</f>
        <v>-</v>
      </c>
      <c r="AN54" s="27" t="str">
        <f t="shared" si="15"/>
        <v>C</v>
      </c>
      <c r="AO54" s="40" t="str">
        <f t="shared" si="16"/>
        <v>-</v>
      </c>
      <c r="AP54" s="27" t="str">
        <f t="shared" si="11"/>
        <v>区分２</v>
      </c>
      <c r="AQ54" s="28" t="str">
        <f t="shared" si="17"/>
        <v>試験施工</v>
      </c>
      <c r="AR54" s="27" t="s">
        <v>210</v>
      </c>
      <c r="AS54" s="28"/>
      <c r="AU54" s="34" t="str">
        <f t="shared" si="4"/>
        <v>--</v>
      </c>
      <c r="AV54" s="34" t="str">
        <f t="shared" si="5"/>
        <v>ⅡC</v>
      </c>
      <c r="AW54" s="34">
        <v>3</v>
      </c>
      <c r="AX54" s="34">
        <v>3</v>
      </c>
    </row>
    <row r="55" spans="1:50" s="34" customFormat="1" ht="114.75" customHeight="1">
      <c r="A55" s="27">
        <v>44</v>
      </c>
      <c r="B55" s="27">
        <v>7</v>
      </c>
      <c r="C55" s="28" t="str">
        <f>+管理用ＤＢ!D56 &amp; CHAR(10)&amp; CHAR(10)  &amp; "(" &amp; 管理用ＤＢ!BH56&amp; ")"</f>
        <v>SSI工法
(（公財）
鉄道総合技術研究所)</v>
      </c>
      <c r="D55" s="29" t="str">
        <f>+IF(管理用ＤＢ!I56="○","点検・診断技術"&amp;CHAR(10),"")&amp;IF(管理用ＤＢ!J56="○","建設、更新技術"&amp;CHAR(10),"")&amp;IF(管理用ＤＢ!K56="○","補修・補強技術"&amp;CHAR(10),"")&amp;IF(管理用ＤＢ!L56="○","ＬＣＣ技術"&amp;CHAR(10),"")&amp;IF(管理用ＤＢ!M56="○","システム技術","")</f>
        <v xml:space="preserve">建設、更新技術
補修・補強技術
ＬＣＣ技術
</v>
      </c>
      <c r="E55" s="28" t="str">
        <f>+IF(管理用ＤＢ!N21="○","道路"&amp;CHAR(10),"")&amp;IF(管理用ＤＢ!O21="○","河川"&amp;CHAR(10),"")&amp;IF(管理用ＤＢ!P21="○","ダム"&amp;CHAR(10),"")&amp;IF(管理用ＤＢ!Q21="○","砂防"&amp;CHAR(10),"")&amp;IF(管理用ＤＢ!R21="○","港湾"&amp;CHAR(10),"")&amp;IF(管理用ＤＢ!S21="○","海岸"&amp;CHAR(10),"")&amp;IF(管理用ＤＢ!T21="○","下水道"&amp;CHAR(10),"")&amp;IF(管理用ＤＢ!U21="○","公園"&amp;CHAR(10),"")&amp;IF(管理用ＤＢ!V21="○","その他"&amp;CHAR(10),"")&amp;IF(管理用ＤＢ!W21="○","全般","")</f>
        <v xml:space="preserve">道路
</v>
      </c>
      <c r="F55" s="27" t="str">
        <f>+IF(管理用ＤＢ!AW21=3,"低下",IF(管理用ＤＢ!AW21=2,"同程度","向上"))</f>
        <v>向上</v>
      </c>
      <c r="G55" s="27" t="str">
        <f>+IF(管理用ＤＢ!BA21=3,"低下",IF(管理用ＤＢ!BA21=2,"同程度","向上"))</f>
        <v>向上</v>
      </c>
      <c r="H55" s="27" t="str">
        <f>+IF(管理用ＤＢ!BG21=1,"単独",IF(管理用ＤＢ!BG21="2(1)","民民",IF(管理用ＤＢ!BG21="2(2)","民官","民学")))</f>
        <v>単独</v>
      </c>
      <c r="I55" s="28" t="str">
        <f>+管理用ＤＢ!BH21</f>
        <v>西日本高速道路エンジニアリング中国株式会社</v>
      </c>
      <c r="J55" s="30" t="str">
        <f>+管理用ＤＢ!E56</f>
        <v>「塩分吸着剤」による高防錆型断面補修工法</v>
      </c>
      <c r="K55" s="30"/>
      <c r="L55" s="27">
        <f>+管理用ＤＢ!DI56</f>
        <v>1</v>
      </c>
      <c r="M55" s="40" t="str">
        <f>IF(管理用ＤＢ!AH56=0,"-",RIGHT(管理用ＤＢ!AH56,2))</f>
        <v>-V</v>
      </c>
      <c r="N55" s="28" t="str">
        <f>+管理用ＤＢ!AV56</f>
        <v>亜硝酸リチウム等の鉄筋防錆材を用いたコンクリート構造物の断面修復工法</v>
      </c>
      <c r="O55" s="31">
        <v>75</v>
      </c>
      <c r="P55" s="32"/>
      <c r="Q55" s="31">
        <v>58.333333333333329</v>
      </c>
      <c r="R55" s="32"/>
      <c r="S55" s="31">
        <v>70</v>
      </c>
      <c r="T55" s="32"/>
      <c r="U55" s="31">
        <v>50</v>
      </c>
      <c r="V55" s="32"/>
      <c r="W55" s="31">
        <v>75</v>
      </c>
      <c r="X55" s="32"/>
      <c r="Y55" s="31">
        <v>50</v>
      </c>
      <c r="Z55" s="32"/>
      <c r="AA55" s="31">
        <v>50</v>
      </c>
      <c r="AB55" s="32"/>
      <c r="AC55" s="27" t="s">
        <v>427</v>
      </c>
      <c r="AD55" s="28"/>
      <c r="AE55" s="33">
        <f t="shared" si="12"/>
        <v>61.19047619047619</v>
      </c>
      <c r="AF55" s="33">
        <f t="shared" si="13"/>
        <v>63.703703703703695</v>
      </c>
      <c r="AG55" s="32"/>
      <c r="AH55" s="27">
        <f>+管理用ＤＢ!DE56</f>
        <v>1</v>
      </c>
      <c r="AI55" s="27">
        <f>+管理用ＤＢ!DG56</f>
        <v>9</v>
      </c>
      <c r="AJ55" s="27" t="str">
        <f>+IF(管理用ＤＢ!CV56=FALSE,"ー","有り")</f>
        <v>有り</v>
      </c>
      <c r="AK55" s="27" t="str">
        <f t="shared" si="14"/>
        <v>Ⅰ</v>
      </c>
      <c r="AL55" s="27" t="str">
        <f>IF(+管理用ＤＢ!CL56="●","有り","-")</f>
        <v>有り</v>
      </c>
      <c r="AM55" s="27" t="str">
        <f>IF(管理用ＤＢ!DC56="","-","有り")</f>
        <v>有り</v>
      </c>
      <c r="AN55" s="27" t="str">
        <f t="shared" si="15"/>
        <v>A</v>
      </c>
      <c r="AO55" s="40" t="str">
        <f t="shared" si="16"/>
        <v>-V</v>
      </c>
      <c r="AP55" s="27" t="str">
        <f t="shared" si="11"/>
        <v>区分３</v>
      </c>
      <c r="AQ55" s="28" t="str">
        <f t="shared" si="17"/>
        <v>推奨技術</v>
      </c>
      <c r="AR55" s="27" t="s">
        <v>210</v>
      </c>
      <c r="AS55" s="28"/>
      <c r="AU55" s="34" t="str">
        <f t="shared" si="4"/>
        <v>有り有り</v>
      </c>
      <c r="AV55" s="34" t="str">
        <f t="shared" si="5"/>
        <v>ⅠA</v>
      </c>
      <c r="AW55" s="34">
        <v>3</v>
      </c>
      <c r="AX55" s="34">
        <v>3</v>
      </c>
    </row>
    <row r="56" spans="1:50" s="34" customFormat="1" ht="109.5" customHeight="1">
      <c r="A56" s="27">
        <v>45</v>
      </c>
      <c r="B56" s="27">
        <v>8</v>
      </c>
      <c r="C56" s="28" t="str">
        <f>+管理用ＤＢ!D57 &amp; CHAR(10)&amp; CHAR(10)  &amp; "(" &amp; 管理用ＤＢ!BH57&amp; ")"</f>
        <v>防草を意図したコンクリート境界ブロック
(防草研究会)</v>
      </c>
      <c r="D56" s="29" t="str">
        <f>+IF(管理用ＤＢ!I57="○","点検・診断技術"&amp;CHAR(10),"")&amp;IF(管理用ＤＢ!J57="○","建設、更新技術"&amp;CHAR(10),"")&amp;IF(管理用ＤＢ!K57="○","補修・補強技術"&amp;CHAR(10),"")&amp;IF(管理用ＤＢ!L57="○","ＬＣＣ技術"&amp;CHAR(10),"")&amp;IF(管理用ＤＢ!M57="○","システム技術","")</f>
        <v>建設、更新技術
ＬＣＣ技術
システム技術</v>
      </c>
      <c r="E56" s="28" t="str">
        <f>+IF(管理用ＤＢ!N22="○","道路"&amp;CHAR(10),"")&amp;IF(管理用ＤＢ!O22="○","河川"&amp;CHAR(10),"")&amp;IF(管理用ＤＢ!P22="○","ダム"&amp;CHAR(10),"")&amp;IF(管理用ＤＢ!Q22="○","砂防"&amp;CHAR(10),"")&amp;IF(管理用ＤＢ!R22="○","港湾"&amp;CHAR(10),"")&amp;IF(管理用ＤＢ!S22="○","海岸"&amp;CHAR(10),"")&amp;IF(管理用ＤＢ!T22="○","下水道"&amp;CHAR(10),"")&amp;IF(管理用ＤＢ!U22="○","公園"&amp;CHAR(10),"")&amp;IF(管理用ＤＢ!V22="○","その他"&amp;CHAR(10),"")&amp;IF(管理用ＤＢ!W22="○","全般","")</f>
        <v xml:space="preserve">道路
ダム
砂防
公園
</v>
      </c>
      <c r="F56" s="27" t="str">
        <f>+IF(管理用ＤＢ!AW22=3,"低下",IF(管理用ＤＢ!AW22=2,"同程度","向上"))</f>
        <v>向上</v>
      </c>
      <c r="G56" s="27" t="str">
        <f>+IF(管理用ＤＢ!BA22=3,"低下",IF(管理用ＤＢ!BA22=2,"同程度","向上"))</f>
        <v>向上</v>
      </c>
      <c r="H56" s="27" t="str">
        <f>+IF(管理用ＤＢ!BG22=1,"単独",IF(管理用ＤＢ!BG22="2(1)","民民",IF(管理用ＤＢ!BG22="2(2)","民官","民学")))</f>
        <v>民学</v>
      </c>
      <c r="I56" s="28" t="str">
        <f>+管理用ＤＢ!BH22</f>
        <v>綜合緑化㈱他4社</v>
      </c>
      <c r="J56" s="30" t="str">
        <f>+管理用ＤＢ!E57</f>
        <v>雑草が自ら成長を止める、
全く環境負荷のない目地部への防草技術</v>
      </c>
      <c r="K56" s="30"/>
      <c r="L56" s="27">
        <f>+管理用ＤＢ!DI57</f>
        <v>0</v>
      </c>
      <c r="M56" s="40" t="str">
        <f>IF(管理用ＤＢ!AH57=0,"-",RIGHT(管理用ＤＢ!AH57,2))</f>
        <v>-V</v>
      </c>
      <c r="N56" s="28" t="str">
        <f>+管理用ＤＢ!AV57</f>
        <v>除草作業、防草テープ・シール対策工事</v>
      </c>
      <c r="O56" s="31">
        <v>100</v>
      </c>
      <c r="P56" s="32"/>
      <c r="Q56" s="31" t="s">
        <v>427</v>
      </c>
      <c r="R56" s="32"/>
      <c r="S56" s="31">
        <v>100</v>
      </c>
      <c r="T56" s="32"/>
      <c r="U56" s="31">
        <v>100</v>
      </c>
      <c r="V56" s="32"/>
      <c r="W56" s="31">
        <v>50</v>
      </c>
      <c r="X56" s="32"/>
      <c r="Y56" s="31">
        <v>100</v>
      </c>
      <c r="Z56" s="32"/>
      <c r="AA56" s="31">
        <v>100</v>
      </c>
      <c r="AB56" s="32"/>
      <c r="AC56" s="27">
        <v>100</v>
      </c>
      <c r="AD56" s="28"/>
      <c r="AE56" s="33">
        <f t="shared" si="12"/>
        <v>92.857142857142861</v>
      </c>
      <c r="AF56" s="33">
        <f>+(O56*2+S56*2+U56+W56+Y56+AA56)/8</f>
        <v>93.75</v>
      </c>
      <c r="AG56" s="32"/>
      <c r="AH56" s="27">
        <f>+管理用ＤＢ!DE57</f>
        <v>3</v>
      </c>
      <c r="AI56" s="27">
        <f>+管理用ＤＢ!DG57</f>
        <v>536</v>
      </c>
      <c r="AJ56" s="27" t="str">
        <f>+IF(管理用ＤＢ!CV57=FALSE,"ー","有り")</f>
        <v>有り</v>
      </c>
      <c r="AK56" s="27" t="str">
        <f t="shared" si="14"/>
        <v>Ⅰ</v>
      </c>
      <c r="AL56" s="27" t="str">
        <f>IF(+管理用ＤＢ!CL57="●","有り","-")</f>
        <v>-</v>
      </c>
      <c r="AM56" s="27" t="str">
        <f>IF(管理用ＤＢ!DC57="","-","有り")</f>
        <v>-</v>
      </c>
      <c r="AN56" s="27" t="str">
        <f t="shared" si="15"/>
        <v>C</v>
      </c>
      <c r="AO56" s="40" t="str">
        <f t="shared" si="16"/>
        <v>-V</v>
      </c>
      <c r="AP56" s="27" t="str">
        <f t="shared" si="11"/>
        <v>区分２</v>
      </c>
      <c r="AQ56" s="28" t="str">
        <f t="shared" si="17"/>
        <v>試験施工</v>
      </c>
      <c r="AR56" s="27" t="s">
        <v>210</v>
      </c>
      <c r="AS56" s="28"/>
      <c r="AU56" s="34" t="str">
        <f>AL56&amp;AM56</f>
        <v>--</v>
      </c>
      <c r="AV56" s="34" t="str">
        <f>AK56&amp;AN56</f>
        <v>ⅠC</v>
      </c>
      <c r="AW56" s="34">
        <v>3</v>
      </c>
      <c r="AX56" s="34">
        <v>3</v>
      </c>
    </row>
    <row r="57" spans="1:50" s="34" customFormat="1" ht="146.25" customHeight="1">
      <c r="A57" s="27">
        <v>46</v>
      </c>
      <c r="B57" s="27">
        <v>9</v>
      </c>
      <c r="C57" s="28" t="str">
        <f>+管理用ＤＢ!D58 &amp; CHAR(10)&amp; CHAR(10)  &amp; "(" &amp; 管理用ＤＢ!BH58&amp; ")"</f>
        <v>超薄膜スケルトンはく落防災コーティング
(株式会社エムビーエス)</v>
      </c>
      <c r="D57" s="29" t="str">
        <f>+IF(管理用ＤＢ!I58="○","点検・診断技術"&amp;CHAR(10),"")&amp;IF(管理用ＤＢ!J58="○","建設、更新技術"&amp;CHAR(10),"")&amp;IF(管理用ＤＢ!K58="○","補修・補強技術"&amp;CHAR(10),"")&amp;IF(管理用ＤＢ!L58="○","ＬＣＣ技術"&amp;CHAR(10),"")&amp;IF(管理用ＤＢ!M58="○","システム技術","")</f>
        <v xml:space="preserve">点検・診断技術
補修・補強技術
ＬＣＣ技術
</v>
      </c>
      <c r="E57" s="28" t="str">
        <f>+IF(管理用ＤＢ!N23="○","道路"&amp;CHAR(10),"")&amp;IF(管理用ＤＢ!O23="○","河川"&amp;CHAR(10),"")&amp;IF(管理用ＤＢ!P23="○","ダム"&amp;CHAR(10),"")&amp;IF(管理用ＤＢ!Q23="○","砂防"&amp;CHAR(10),"")&amp;IF(管理用ＤＢ!R23="○","港湾"&amp;CHAR(10),"")&amp;IF(管理用ＤＢ!S23="○","海岸"&amp;CHAR(10),"")&amp;IF(管理用ＤＢ!T23="○","下水道"&amp;CHAR(10),"")&amp;IF(管理用ＤＢ!U23="○","公園"&amp;CHAR(10),"")&amp;IF(管理用ＤＢ!V23="○","その他"&amp;CHAR(10),"")&amp;IF(管理用ＤＢ!W23="○","全般","")</f>
        <v xml:space="preserve">道路
河川
その他
</v>
      </c>
      <c r="F57" s="27" t="str">
        <f>+IF(管理用ＤＢ!AW23=3,"低下",IF(管理用ＤＢ!AW23=2,"同程度","向上"))</f>
        <v>向上</v>
      </c>
      <c r="G57" s="27" t="str">
        <f>+IF(管理用ＤＢ!BA23=3,"低下",IF(管理用ＤＢ!BA23=2,"同程度","向上"))</f>
        <v>向上</v>
      </c>
      <c r="H57" s="27" t="str">
        <f>+IF(管理用ＤＢ!BG23=1,"単独",IF(管理用ＤＢ!BG23="2(1)","民民",IF(管理用ＤＢ!BG23="2(2)","民官","民学")))</f>
        <v>民学</v>
      </c>
      <c r="I57" s="28" t="str">
        <f>+管理用ＤＢ!BH23</f>
        <v>共和ｺﾝｸﾘｰﾄ工業（株）</v>
      </c>
      <c r="J57" s="30" t="str">
        <f>+管理用ＤＢ!E58</f>
        <v>透明コーティング材とガラス繊維シートの含浸接着による、透けて見えるコンクリート構造物のはく落防止機能付き表面保護工法</v>
      </c>
      <c r="K57" s="30"/>
      <c r="L57" s="27">
        <f>+管理用ＤＢ!DI58</f>
        <v>23</v>
      </c>
      <c r="M57" s="40" t="str">
        <f>IF(管理用ＤＢ!AH58=0,"-",RIGHT(管理用ＤＢ!AH58,2))</f>
        <v>-A</v>
      </c>
      <c r="N57" s="28" t="str">
        <f>+管理用ＤＢ!AV58</f>
        <v>表面被覆工</v>
      </c>
      <c r="O57" s="31">
        <v>75</v>
      </c>
      <c r="P57" s="32"/>
      <c r="Q57" s="31">
        <v>66.666666666666657</v>
      </c>
      <c r="R57" s="32"/>
      <c r="S57" s="31">
        <v>80</v>
      </c>
      <c r="T57" s="32"/>
      <c r="U57" s="31">
        <v>50</v>
      </c>
      <c r="V57" s="32"/>
      <c r="W57" s="31">
        <v>66.666666666666657</v>
      </c>
      <c r="X57" s="32"/>
      <c r="Y57" s="31">
        <v>70</v>
      </c>
      <c r="Z57" s="32"/>
      <c r="AA57" s="31">
        <v>100</v>
      </c>
      <c r="AB57" s="32"/>
      <c r="AC57" s="27" t="s">
        <v>427</v>
      </c>
      <c r="AD57" s="28"/>
      <c r="AE57" s="33">
        <f t="shared" si="12"/>
        <v>72.619047619047606</v>
      </c>
      <c r="AF57" s="33">
        <f t="shared" si="13"/>
        <v>73.703703703703695</v>
      </c>
      <c r="AG57" s="32"/>
      <c r="AH57" s="27">
        <f>+管理用ＤＢ!DE58</f>
        <v>3</v>
      </c>
      <c r="AI57" s="27">
        <f>+管理用ＤＢ!DG58</f>
        <v>66</v>
      </c>
      <c r="AJ57" s="27" t="str">
        <f>+IF(管理用ＤＢ!CV58=FALSE,"ー","有り")</f>
        <v>ー</v>
      </c>
      <c r="AK57" s="27" t="str">
        <f t="shared" si="14"/>
        <v>Ⅱ</v>
      </c>
      <c r="AL57" s="27" t="str">
        <f>IF(+管理用ＤＢ!CL58="●","有り","-")</f>
        <v>有り</v>
      </c>
      <c r="AM57" s="27" t="str">
        <f>IF(管理用ＤＢ!DC58="","-","有り")</f>
        <v>有り</v>
      </c>
      <c r="AN57" s="27" t="str">
        <f t="shared" si="15"/>
        <v>A</v>
      </c>
      <c r="AO57" s="40" t="str">
        <f t="shared" si="16"/>
        <v>-A</v>
      </c>
      <c r="AP57" s="27" t="str">
        <f t="shared" si="11"/>
        <v>区分３</v>
      </c>
      <c r="AQ57" s="28" t="str">
        <f t="shared" si="17"/>
        <v>推奨技術</v>
      </c>
      <c r="AR57" s="27" t="s">
        <v>210</v>
      </c>
      <c r="AS57" s="28"/>
      <c r="AU57" s="34" t="str">
        <f>AL57&amp;AM57</f>
        <v>有り有り</v>
      </c>
      <c r="AV57" s="34" t="str">
        <f>AK57&amp;AN57</f>
        <v>ⅡA</v>
      </c>
      <c r="AW57" s="34">
        <v>3</v>
      </c>
      <c r="AX57" s="34">
        <v>3</v>
      </c>
    </row>
    <row r="58" spans="1:50" s="34" customFormat="1" ht="114.75" customHeight="1">
      <c r="A58" s="27">
        <v>47</v>
      </c>
      <c r="B58" s="27">
        <v>10</v>
      </c>
      <c r="C58" s="28" t="str">
        <f>+管理用ＤＢ!D59 &amp; CHAR(10)&amp; CHAR(10)  &amp; "(" &amp; 管理用ＤＢ!BH59&amp; ")"</f>
        <v>合金メッシュ擁壁
(ヒロセ株式会社、共和ハーモテック株式会社)</v>
      </c>
      <c r="D58" s="29" t="str">
        <f>+IF(管理用ＤＢ!I59="○","点検・診断技術"&amp;CHAR(10),"")&amp;IF(管理用ＤＢ!J59="○","建設、更新技術"&amp;CHAR(10),"")&amp;IF(管理用ＤＢ!K59="○","補修・補強技術"&amp;CHAR(10),"")&amp;IF(管理用ＤＢ!L59="○","ＬＣＣ技術"&amp;CHAR(10),"")&amp;IF(管理用ＤＢ!M59="○","システム技術","")</f>
        <v xml:space="preserve">建設、更新技術
ＬＣＣ技術
</v>
      </c>
      <c r="E58" s="28" t="str">
        <f>+IF(管理用ＤＢ!N24="○","道路"&amp;CHAR(10),"")&amp;IF(管理用ＤＢ!O24="○","河川"&amp;CHAR(10),"")&amp;IF(管理用ＤＢ!P24="○","ダム"&amp;CHAR(10),"")&amp;IF(管理用ＤＢ!Q24="○","砂防"&amp;CHAR(10),"")&amp;IF(管理用ＤＢ!R24="○","港湾"&amp;CHAR(10),"")&amp;IF(管理用ＤＢ!S24="○","海岸"&amp;CHAR(10),"")&amp;IF(管理用ＤＢ!T24="○","下水道"&amp;CHAR(10),"")&amp;IF(管理用ＤＢ!U24="○","公園"&amp;CHAR(10),"")&amp;IF(管理用ＤＢ!V24="○","その他"&amp;CHAR(10),"")&amp;IF(管理用ＤＢ!W24="○","全般","")</f>
        <v xml:space="preserve">道路
</v>
      </c>
      <c r="F58" s="27" t="str">
        <f>+IF(管理用ＤＢ!AW24=3,"低下",IF(管理用ＤＢ!AW24=2,"同程度","向上"))</f>
        <v>向上</v>
      </c>
      <c r="G58" s="27" t="str">
        <f>+IF(管理用ＤＢ!BA24=3,"低下",IF(管理用ＤＢ!BA24=2,"同程度","向上"))</f>
        <v>向上</v>
      </c>
      <c r="H58" s="27" t="str">
        <f>+IF(管理用ＤＢ!BG24=1,"単独",IF(管理用ＤＢ!BG24="2(1)","民民",IF(管理用ＤＢ!BG24="2(2)","民官","民学")))</f>
        <v>民学</v>
      </c>
      <c r="I58" s="28" t="str">
        <f>+管理用ＤＢ!BH24</f>
        <v>株式会社
プロテックエンジニアリング</v>
      </c>
      <c r="J58" s="30" t="str">
        <f>+管理用ＤＢ!E59</f>
        <v>耐久性に優れた亜鉛アルミ合金先めっき溶接金網で構成されるかご擁壁</v>
      </c>
      <c r="K58" s="30"/>
      <c r="L58" s="27">
        <f>+管理用ＤＢ!DI59</f>
        <v>4</v>
      </c>
      <c r="M58" s="40" t="str">
        <f>IF(管理用ＤＢ!AH59=0,"-",RIGHT(管理用ＤＢ!AH59,2))</f>
        <v>-A</v>
      </c>
      <c r="N58" s="28" t="str">
        <f>+管理用ＤＢ!AV59</f>
        <v>大型かご枠工</v>
      </c>
      <c r="O58" s="31">
        <v>66.666666666666657</v>
      </c>
      <c r="P58" s="32"/>
      <c r="Q58" s="31">
        <v>50</v>
      </c>
      <c r="R58" s="32"/>
      <c r="S58" s="31">
        <v>80</v>
      </c>
      <c r="T58" s="32"/>
      <c r="U58" s="31">
        <v>50</v>
      </c>
      <c r="V58" s="32"/>
      <c r="W58" s="31">
        <v>50</v>
      </c>
      <c r="X58" s="32"/>
      <c r="Y58" s="31">
        <v>50</v>
      </c>
      <c r="Z58" s="32"/>
      <c r="AA58" s="31">
        <v>100</v>
      </c>
      <c r="AB58" s="32"/>
      <c r="AC58" s="27" t="s">
        <v>427</v>
      </c>
      <c r="AD58" s="28"/>
      <c r="AE58" s="33">
        <f t="shared" si="12"/>
        <v>63.809523809523803</v>
      </c>
      <c r="AF58" s="33">
        <f t="shared" si="13"/>
        <v>65.925925925925924</v>
      </c>
      <c r="AG58" s="32"/>
      <c r="AH58" s="27">
        <f>+管理用ＤＢ!DE59</f>
        <v>1</v>
      </c>
      <c r="AI58" s="27">
        <f>+管理用ＤＢ!DG59</f>
        <v>72</v>
      </c>
      <c r="AJ58" s="27" t="str">
        <f>+IF(管理用ＤＢ!CV59=FALSE,"ー","有り")</f>
        <v>ー</v>
      </c>
      <c r="AK58" s="27" t="str">
        <f t="shared" si="14"/>
        <v>Ⅱ</v>
      </c>
      <c r="AL58" s="27" t="str">
        <f>IF(+管理用ＤＢ!CL59="●","有り","-")</f>
        <v>有り</v>
      </c>
      <c r="AM58" s="27" t="str">
        <f>IF(管理用ＤＢ!DC59="","-","有り")</f>
        <v>有り</v>
      </c>
      <c r="AN58" s="27" t="str">
        <f t="shared" si="15"/>
        <v>A</v>
      </c>
      <c r="AO58" s="40" t="str">
        <f t="shared" si="16"/>
        <v>-A</v>
      </c>
      <c r="AP58" s="27" t="str">
        <f t="shared" si="11"/>
        <v>区分３</v>
      </c>
      <c r="AQ58" s="28" t="str">
        <f t="shared" si="17"/>
        <v>推奨技術</v>
      </c>
      <c r="AR58" s="27" t="s">
        <v>210</v>
      </c>
      <c r="AS58" s="28"/>
      <c r="AU58" s="34" t="str">
        <f>AL58&amp;AM58</f>
        <v>有り有り</v>
      </c>
      <c r="AV58" s="34" t="str">
        <f>AK58&amp;AN58</f>
        <v>ⅡA</v>
      </c>
      <c r="AW58" s="34">
        <v>3</v>
      </c>
      <c r="AX58" s="34">
        <v>3</v>
      </c>
    </row>
    <row r="59" spans="1:50" s="34" customFormat="1" ht="80.099999999999994" customHeight="1">
      <c r="B59" s="27"/>
      <c r="C59" s="27"/>
      <c r="D59" s="30"/>
      <c r="E59" s="27"/>
      <c r="F59" s="27"/>
      <c r="G59" s="27"/>
      <c r="H59" s="27"/>
      <c r="I59" s="27"/>
      <c r="J59" s="27"/>
      <c r="K59" s="27"/>
      <c r="L59" s="27"/>
      <c r="M59" s="27"/>
      <c r="N59" s="27"/>
      <c r="O59" s="31"/>
      <c r="P59" s="31"/>
      <c r="Q59" s="31"/>
      <c r="R59" s="31"/>
      <c r="S59" s="31"/>
      <c r="T59" s="31"/>
      <c r="U59" s="31"/>
      <c r="V59" s="31"/>
      <c r="W59" s="31"/>
      <c r="X59" s="31"/>
      <c r="Y59" s="31"/>
      <c r="Z59" s="31"/>
      <c r="AA59" s="31"/>
      <c r="AB59" s="31"/>
      <c r="AC59" s="31"/>
      <c r="AD59" s="31"/>
      <c r="AE59" s="31"/>
      <c r="AF59" s="31"/>
      <c r="AG59" s="31"/>
      <c r="AH59" s="27"/>
      <c r="AI59" s="27"/>
      <c r="AJ59" s="27"/>
      <c r="AK59" s="31"/>
      <c r="AL59" s="27"/>
      <c r="AM59" s="27"/>
      <c r="AN59" s="31"/>
      <c r="AO59" s="27"/>
      <c r="AP59" s="27"/>
      <c r="AQ59" s="28"/>
      <c r="AR59" s="31"/>
      <c r="AS59" s="28"/>
    </row>
    <row r="60" spans="1:50" s="34" customFormat="1" ht="80.099999999999994" customHeight="1">
      <c r="B60" s="402"/>
      <c r="C60" s="402"/>
      <c r="D60" s="402"/>
      <c r="E60" s="402"/>
      <c r="F60" s="402"/>
      <c r="G60" s="402"/>
      <c r="H60" s="402"/>
      <c r="I60" s="402"/>
      <c r="J60" s="402"/>
      <c r="K60" s="402"/>
      <c r="L60" s="402"/>
      <c r="M60" s="402"/>
      <c r="N60" s="402"/>
      <c r="O60" s="402"/>
      <c r="P60" s="402"/>
      <c r="Q60" s="402"/>
      <c r="R60" s="402"/>
      <c r="S60" s="402"/>
      <c r="T60" s="402"/>
      <c r="U60" s="402"/>
      <c r="V60" s="402"/>
      <c r="W60" s="402"/>
      <c r="X60" s="402"/>
      <c r="Y60" s="402"/>
      <c r="Z60" s="402"/>
      <c r="AA60" s="402"/>
      <c r="AB60" s="402"/>
      <c r="AC60" s="402"/>
      <c r="AD60" s="402"/>
      <c r="AE60" s="402"/>
      <c r="AF60" s="402"/>
      <c r="AG60" s="402"/>
      <c r="AH60" s="402"/>
      <c r="AI60" s="402"/>
      <c r="AJ60" s="402"/>
      <c r="AK60" s="402"/>
      <c r="AL60" s="402"/>
      <c r="AM60" s="402"/>
      <c r="AN60" s="402"/>
      <c r="AO60" s="402"/>
      <c r="AP60" s="402"/>
      <c r="AQ60" s="402"/>
      <c r="AR60" s="402"/>
      <c r="AS60" s="402"/>
    </row>
    <row r="61" spans="1:50" s="34" customFormat="1" ht="80.099999999999994" customHeight="1">
      <c r="B61" s="402"/>
      <c r="C61" s="402"/>
      <c r="D61" s="402"/>
      <c r="E61" s="402"/>
      <c r="F61" s="402"/>
      <c r="G61" s="402"/>
      <c r="H61" s="402"/>
      <c r="I61" s="402"/>
      <c r="J61" s="402"/>
      <c r="K61" s="402"/>
      <c r="L61" s="402"/>
      <c r="M61" s="402"/>
      <c r="N61" s="402"/>
      <c r="O61" s="402"/>
      <c r="P61" s="402"/>
      <c r="Q61" s="402"/>
      <c r="R61" s="402"/>
      <c r="S61" s="402"/>
      <c r="T61" s="402"/>
      <c r="U61" s="402"/>
      <c r="V61" s="402"/>
      <c r="W61" s="402"/>
      <c r="X61" s="402"/>
      <c r="Y61" s="402"/>
      <c r="Z61" s="402"/>
      <c r="AA61" s="402"/>
      <c r="AB61" s="402"/>
      <c r="AC61" s="402"/>
      <c r="AD61" s="402"/>
      <c r="AE61" s="402"/>
      <c r="AF61" s="402"/>
      <c r="AG61" s="402"/>
      <c r="AH61" s="402"/>
      <c r="AI61" s="402"/>
      <c r="AJ61" s="402"/>
      <c r="AK61" s="402"/>
      <c r="AL61" s="402"/>
      <c r="AM61" s="402"/>
      <c r="AN61" s="402"/>
      <c r="AO61" s="402"/>
      <c r="AP61" s="402"/>
      <c r="AQ61" s="402"/>
      <c r="AR61" s="402"/>
      <c r="AS61" s="402"/>
    </row>
    <row r="62" spans="1:50" ht="80.099999999999994" customHeight="1">
      <c r="B62" s="402"/>
      <c r="C62" s="402"/>
      <c r="D62" s="402"/>
      <c r="E62" s="402"/>
      <c r="F62" s="402"/>
      <c r="G62" s="402"/>
      <c r="H62" s="402"/>
      <c r="I62" s="402"/>
      <c r="J62" s="402"/>
      <c r="K62" s="402"/>
      <c r="L62" s="402"/>
      <c r="M62" s="402"/>
      <c r="N62" s="402"/>
      <c r="O62" s="402"/>
      <c r="P62" s="402"/>
      <c r="Q62" s="402"/>
      <c r="R62" s="402"/>
      <c r="S62" s="402"/>
      <c r="T62" s="402"/>
      <c r="U62" s="402"/>
      <c r="V62" s="402"/>
      <c r="W62" s="402"/>
      <c r="X62" s="402"/>
      <c r="Y62" s="402"/>
      <c r="Z62" s="402"/>
      <c r="AA62" s="402"/>
      <c r="AB62" s="402"/>
      <c r="AC62" s="402"/>
      <c r="AD62" s="402"/>
      <c r="AE62" s="402"/>
      <c r="AF62" s="402"/>
      <c r="AG62" s="402"/>
      <c r="AH62" s="402"/>
      <c r="AI62" s="402"/>
      <c r="AJ62" s="402"/>
      <c r="AK62" s="402"/>
      <c r="AL62" s="402"/>
      <c r="AM62" s="402"/>
      <c r="AN62" s="402"/>
      <c r="AO62" s="402"/>
      <c r="AP62" s="402"/>
      <c r="AQ62" s="402"/>
      <c r="AR62" s="402"/>
      <c r="AS62" s="402"/>
    </row>
    <row r="63" spans="1:50" ht="80.099999999999994" customHeight="1">
      <c r="B63" s="402"/>
      <c r="C63" s="402"/>
      <c r="D63" s="402"/>
      <c r="E63" s="402"/>
      <c r="F63" s="402"/>
      <c r="G63" s="402"/>
      <c r="H63" s="402"/>
      <c r="I63" s="402"/>
      <c r="J63" s="402"/>
      <c r="K63" s="402"/>
      <c r="L63" s="402"/>
      <c r="M63" s="402"/>
      <c r="N63" s="402"/>
      <c r="O63" s="402"/>
      <c r="P63" s="402"/>
      <c r="Q63" s="402"/>
      <c r="R63" s="402"/>
      <c r="S63" s="402"/>
      <c r="T63" s="402"/>
      <c r="U63" s="402"/>
      <c r="V63" s="402"/>
      <c r="W63" s="402"/>
      <c r="X63" s="402"/>
      <c r="Y63" s="402"/>
      <c r="Z63" s="402"/>
      <c r="AA63" s="402"/>
      <c r="AB63" s="402"/>
      <c r="AC63" s="402"/>
      <c r="AD63" s="402"/>
      <c r="AE63" s="402"/>
      <c r="AF63" s="402"/>
      <c r="AG63" s="402"/>
      <c r="AH63" s="402"/>
      <c r="AI63" s="402"/>
      <c r="AJ63" s="402"/>
      <c r="AK63" s="402"/>
      <c r="AL63" s="402"/>
      <c r="AM63" s="402"/>
      <c r="AN63" s="402"/>
      <c r="AO63" s="402"/>
      <c r="AP63" s="402"/>
      <c r="AQ63" s="402"/>
      <c r="AR63" s="402"/>
      <c r="AS63" s="402"/>
    </row>
    <row r="64" spans="1:50" ht="80.099999999999994" customHeight="1">
      <c r="B64" s="402"/>
      <c r="C64" s="402"/>
      <c r="D64" s="402"/>
      <c r="E64" s="402"/>
      <c r="F64" s="402"/>
      <c r="G64" s="402"/>
      <c r="H64" s="402"/>
      <c r="I64" s="402"/>
      <c r="J64" s="402"/>
      <c r="K64" s="402"/>
      <c r="L64" s="402"/>
      <c r="M64" s="402"/>
      <c r="N64" s="402"/>
      <c r="O64" s="402"/>
      <c r="P64" s="402"/>
      <c r="Q64" s="402"/>
      <c r="R64" s="402"/>
      <c r="S64" s="402"/>
      <c r="T64" s="402"/>
      <c r="U64" s="402"/>
      <c r="V64" s="402"/>
      <c r="W64" s="402"/>
      <c r="X64" s="402"/>
      <c r="Y64" s="402"/>
      <c r="Z64" s="402"/>
      <c r="AA64" s="402"/>
      <c r="AB64" s="402"/>
      <c r="AC64" s="402"/>
      <c r="AD64" s="402"/>
      <c r="AE64" s="402"/>
      <c r="AF64" s="402"/>
      <c r="AG64" s="402"/>
      <c r="AH64" s="402"/>
      <c r="AI64" s="402"/>
      <c r="AJ64" s="402"/>
      <c r="AK64" s="402"/>
      <c r="AL64" s="402"/>
      <c r="AM64" s="402"/>
      <c r="AN64" s="402"/>
      <c r="AO64" s="402"/>
      <c r="AP64" s="402"/>
      <c r="AQ64" s="402"/>
      <c r="AR64" s="402"/>
      <c r="AS64" s="402"/>
    </row>
    <row r="65" spans="2:49" ht="80.099999999999994" customHeight="1">
      <c r="B65" s="402"/>
      <c r="C65" s="402"/>
      <c r="D65" s="402"/>
      <c r="E65" s="402"/>
      <c r="F65" s="402"/>
      <c r="G65" s="402"/>
      <c r="H65" s="402"/>
      <c r="I65" s="402"/>
      <c r="J65" s="402"/>
      <c r="K65" s="402"/>
      <c r="L65" s="402"/>
      <c r="M65" s="402"/>
      <c r="N65" s="402"/>
      <c r="O65" s="402"/>
      <c r="P65" s="402"/>
      <c r="Q65" s="402"/>
      <c r="R65" s="402"/>
      <c r="S65" s="402"/>
      <c r="T65" s="402"/>
      <c r="U65" s="402"/>
      <c r="V65" s="402"/>
      <c r="W65" s="402"/>
      <c r="X65" s="402"/>
      <c r="Y65" s="402"/>
      <c r="Z65" s="402"/>
      <c r="AA65" s="402"/>
      <c r="AB65" s="402"/>
      <c r="AC65" s="402"/>
      <c r="AD65" s="402"/>
      <c r="AE65" s="402"/>
      <c r="AF65" s="402"/>
      <c r="AG65" s="402"/>
      <c r="AH65" s="402"/>
      <c r="AI65" s="402"/>
      <c r="AJ65" s="402"/>
      <c r="AK65" s="402"/>
      <c r="AL65" s="402"/>
      <c r="AM65" s="402"/>
      <c r="AN65" s="402"/>
      <c r="AO65" s="402"/>
      <c r="AP65" s="402"/>
      <c r="AQ65" s="402"/>
      <c r="AR65" s="402"/>
      <c r="AS65" s="402"/>
    </row>
    <row r="66" spans="2:49" ht="80.099999999999994" customHeight="1">
      <c r="B66" s="402"/>
      <c r="C66" s="402"/>
      <c r="D66" s="402"/>
      <c r="E66" s="402"/>
      <c r="F66" s="402"/>
      <c r="G66" s="402"/>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2"/>
      <c r="AM66" s="402"/>
      <c r="AN66" s="402"/>
      <c r="AO66" s="402"/>
      <c r="AP66" s="402"/>
      <c r="AQ66" s="402"/>
      <c r="AR66" s="402"/>
      <c r="AS66" s="402"/>
    </row>
    <row r="67" spans="2:49" ht="80.099999999999994" customHeight="1">
      <c r="B67" s="402"/>
      <c r="C67" s="402"/>
      <c r="D67" s="402"/>
      <c r="E67" s="402"/>
      <c r="F67" s="402"/>
      <c r="G67" s="402"/>
      <c r="H67" s="402"/>
      <c r="I67" s="402"/>
      <c r="J67" s="402"/>
      <c r="K67" s="402"/>
      <c r="L67" s="402"/>
      <c r="M67" s="402"/>
      <c r="N67" s="402"/>
      <c r="O67" s="402"/>
      <c r="P67" s="402"/>
      <c r="Q67" s="402"/>
      <c r="R67" s="402"/>
      <c r="S67" s="402"/>
      <c r="T67" s="402"/>
      <c r="U67" s="402"/>
      <c r="V67" s="402"/>
      <c r="W67" s="402"/>
      <c r="X67" s="402"/>
      <c r="Y67" s="402"/>
      <c r="Z67" s="402"/>
      <c r="AA67" s="402"/>
      <c r="AB67" s="402"/>
      <c r="AC67" s="402"/>
      <c r="AD67" s="402"/>
      <c r="AE67" s="402"/>
      <c r="AF67" s="402"/>
      <c r="AG67" s="402"/>
      <c r="AH67" s="402"/>
      <c r="AI67" s="402"/>
      <c r="AJ67" s="402"/>
      <c r="AK67" s="402"/>
      <c r="AL67" s="402"/>
      <c r="AM67" s="402"/>
      <c r="AN67" s="402"/>
      <c r="AO67" s="402"/>
      <c r="AP67" s="402"/>
      <c r="AQ67" s="402"/>
      <c r="AR67" s="402"/>
      <c r="AS67" s="402"/>
    </row>
    <row r="68" spans="2:49" ht="80.099999999999994" customHeight="1">
      <c r="B68" s="402"/>
      <c r="C68" s="402"/>
      <c r="D68" s="402"/>
      <c r="E68" s="402"/>
      <c r="F68" s="402"/>
      <c r="G68" s="402"/>
      <c r="H68" s="402"/>
      <c r="I68" s="402"/>
      <c r="J68" s="402"/>
      <c r="K68" s="402"/>
      <c r="L68" s="402"/>
      <c r="M68" s="402"/>
      <c r="N68" s="402"/>
      <c r="O68" s="402"/>
      <c r="P68" s="402"/>
      <c r="Q68" s="402"/>
      <c r="R68" s="402"/>
      <c r="S68" s="402"/>
      <c r="T68" s="402"/>
      <c r="U68" s="402"/>
      <c r="V68" s="402"/>
      <c r="W68" s="402"/>
      <c r="X68" s="402"/>
      <c r="Y68" s="402"/>
      <c r="Z68" s="402"/>
      <c r="AA68" s="402"/>
      <c r="AB68" s="402"/>
      <c r="AC68" s="402"/>
      <c r="AD68" s="402"/>
      <c r="AE68" s="402"/>
      <c r="AF68" s="402"/>
      <c r="AG68" s="402"/>
      <c r="AH68" s="402"/>
      <c r="AI68" s="402"/>
      <c r="AJ68" s="402"/>
      <c r="AK68" s="402"/>
      <c r="AL68" s="402"/>
      <c r="AM68" s="402"/>
      <c r="AN68" s="402"/>
      <c r="AO68" s="402"/>
      <c r="AP68" s="402"/>
      <c r="AQ68" s="402"/>
      <c r="AR68" s="402"/>
      <c r="AS68" s="402"/>
    </row>
    <row r="69" spans="2:49" ht="80.099999999999994" customHeight="1">
      <c r="B69" s="402"/>
      <c r="C69" s="402"/>
      <c r="D69" s="402"/>
      <c r="E69" s="402"/>
      <c r="F69" s="402"/>
      <c r="G69" s="402"/>
      <c r="H69" s="402"/>
      <c r="I69" s="402"/>
      <c r="J69" s="402"/>
      <c r="K69" s="402"/>
      <c r="L69" s="402"/>
      <c r="M69" s="402"/>
      <c r="N69" s="402"/>
      <c r="O69" s="402"/>
      <c r="P69" s="402"/>
      <c r="Q69" s="402"/>
      <c r="R69" s="402"/>
      <c r="S69" s="402"/>
      <c r="T69" s="402"/>
      <c r="U69" s="402"/>
      <c r="V69" s="402"/>
      <c r="W69" s="402"/>
      <c r="X69" s="402"/>
      <c r="Y69" s="402"/>
      <c r="Z69" s="402"/>
      <c r="AA69" s="402"/>
      <c r="AB69" s="402"/>
      <c r="AC69" s="402"/>
      <c r="AD69" s="402"/>
      <c r="AE69" s="402"/>
      <c r="AF69" s="402"/>
      <c r="AG69" s="402"/>
      <c r="AH69" s="402"/>
      <c r="AI69" s="402"/>
      <c r="AJ69" s="402"/>
      <c r="AK69" s="402"/>
      <c r="AL69" s="402"/>
      <c r="AM69" s="402"/>
      <c r="AN69" s="402"/>
      <c r="AO69" s="402"/>
      <c r="AP69" s="402"/>
      <c r="AQ69" s="402"/>
      <c r="AR69" s="402"/>
      <c r="AS69" s="402"/>
    </row>
    <row r="70" spans="2:49" ht="80.099999999999994" customHeight="1">
      <c r="B70" s="402"/>
      <c r="C70" s="402"/>
      <c r="D70" s="402"/>
      <c r="E70" s="402"/>
      <c r="F70" s="402"/>
      <c r="G70" s="402"/>
      <c r="H70" s="402"/>
      <c r="I70" s="402"/>
      <c r="J70" s="402"/>
      <c r="K70" s="402"/>
      <c r="L70" s="402"/>
      <c r="M70" s="402"/>
      <c r="N70" s="402"/>
      <c r="O70" s="402"/>
      <c r="P70" s="402"/>
      <c r="Q70" s="402"/>
      <c r="R70" s="402"/>
      <c r="S70" s="402"/>
      <c r="T70" s="402"/>
      <c r="U70" s="402"/>
      <c r="V70" s="402"/>
      <c r="W70" s="402"/>
      <c r="X70" s="402"/>
      <c r="Y70" s="402"/>
      <c r="Z70" s="402"/>
      <c r="AA70" s="402"/>
      <c r="AB70" s="402"/>
      <c r="AC70" s="402"/>
      <c r="AD70" s="402"/>
      <c r="AE70" s="402"/>
      <c r="AF70" s="402"/>
      <c r="AG70" s="402"/>
      <c r="AH70" s="402"/>
      <c r="AI70" s="402"/>
      <c r="AJ70" s="402"/>
      <c r="AK70" s="402"/>
      <c r="AL70" s="402"/>
      <c r="AM70" s="402"/>
      <c r="AN70" s="402"/>
      <c r="AO70" s="402"/>
      <c r="AP70" s="402"/>
      <c r="AQ70" s="402"/>
      <c r="AR70" s="402"/>
      <c r="AS70" s="402"/>
    </row>
    <row r="71" spans="2:49" ht="80.099999999999994" customHeight="1">
      <c r="B71" s="402"/>
      <c r="C71" s="402"/>
      <c r="D71" s="402"/>
      <c r="E71" s="402"/>
      <c r="F71" s="402"/>
      <c r="G71" s="402"/>
      <c r="H71" s="402"/>
      <c r="I71" s="402"/>
      <c r="J71" s="402"/>
      <c r="K71" s="402"/>
      <c r="L71" s="402"/>
      <c r="M71" s="402"/>
      <c r="N71" s="402"/>
      <c r="O71" s="402"/>
      <c r="P71" s="402"/>
      <c r="Q71" s="402"/>
      <c r="R71" s="402"/>
      <c r="S71" s="402"/>
      <c r="T71" s="402"/>
      <c r="U71" s="402"/>
      <c r="V71" s="402"/>
      <c r="W71" s="402"/>
      <c r="X71" s="402"/>
      <c r="Y71" s="402"/>
      <c r="Z71" s="402"/>
      <c r="AA71" s="402"/>
      <c r="AB71" s="402"/>
      <c r="AC71" s="402"/>
      <c r="AD71" s="402"/>
      <c r="AE71" s="402"/>
      <c r="AF71" s="402"/>
      <c r="AG71" s="402"/>
      <c r="AH71" s="402"/>
      <c r="AI71" s="402"/>
      <c r="AJ71" s="402"/>
      <c r="AK71" s="402"/>
      <c r="AL71" s="402"/>
      <c r="AM71" s="402"/>
      <c r="AN71" s="402"/>
      <c r="AO71" s="402"/>
      <c r="AP71" s="402"/>
      <c r="AQ71" s="402"/>
      <c r="AR71" s="402"/>
      <c r="AS71" s="402"/>
      <c r="AT71" s="35"/>
      <c r="AU71" s="35"/>
      <c r="AV71" s="35"/>
      <c r="AW71" s="35"/>
    </row>
    <row r="72" spans="2:49" ht="80.099999999999994" customHeight="1">
      <c r="B72" s="402"/>
      <c r="C72" s="402"/>
      <c r="D72" s="402"/>
      <c r="E72" s="402"/>
      <c r="F72" s="402"/>
      <c r="G72" s="402"/>
      <c r="H72" s="402"/>
      <c r="I72" s="402"/>
      <c r="J72" s="402"/>
      <c r="K72" s="402"/>
      <c r="L72" s="402"/>
      <c r="M72" s="402"/>
      <c r="N72" s="402"/>
      <c r="O72" s="402"/>
      <c r="P72" s="402"/>
      <c r="Q72" s="402"/>
      <c r="R72" s="402"/>
      <c r="S72" s="402"/>
      <c r="T72" s="402"/>
      <c r="U72" s="402"/>
      <c r="V72" s="402"/>
      <c r="W72" s="402"/>
      <c r="X72" s="402"/>
      <c r="Y72" s="402"/>
      <c r="Z72" s="402"/>
      <c r="AA72" s="402"/>
      <c r="AB72" s="402"/>
      <c r="AC72" s="402"/>
      <c r="AD72" s="402"/>
      <c r="AE72" s="402"/>
      <c r="AF72" s="402"/>
      <c r="AG72" s="402"/>
      <c r="AH72" s="402"/>
      <c r="AI72" s="402"/>
      <c r="AJ72" s="402"/>
      <c r="AK72" s="402"/>
      <c r="AL72" s="402"/>
      <c r="AM72" s="402"/>
      <c r="AN72" s="402"/>
      <c r="AO72" s="402"/>
      <c r="AP72" s="402"/>
      <c r="AQ72" s="402"/>
      <c r="AR72" s="402"/>
      <c r="AS72" s="402"/>
      <c r="AT72" s="35"/>
      <c r="AU72" s="35"/>
      <c r="AV72" s="35"/>
      <c r="AW72" s="35"/>
    </row>
    <row r="73" spans="2:49" ht="80.099999999999994" customHeight="1">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row>
    <row r="74" spans="2:49" ht="36" customHeight="1">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row>
    <row r="75" spans="2:49" ht="36" customHeight="1">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row>
    <row r="76" spans="2:49" ht="36" customHeight="1">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row>
    <row r="77" spans="2:49" ht="36" customHeight="1">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row>
    <row r="78" spans="2:49" ht="36" customHeight="1">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row>
    <row r="79" spans="2:49" ht="36" customHeight="1">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row>
    <row r="80" spans="2:49" ht="36" customHeight="1">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row>
    <row r="81" spans="2:49" ht="36" customHeight="1">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row>
    <row r="82" spans="2:49" ht="36" customHeight="1">
      <c r="B82" s="35"/>
      <c r="C82" s="35"/>
      <c r="D82" s="36"/>
      <c r="E82" s="35"/>
      <c r="F82" s="35"/>
      <c r="G82" s="35"/>
      <c r="H82" s="35"/>
      <c r="I82" s="35"/>
      <c r="J82" s="35"/>
      <c r="K82" s="35"/>
      <c r="L82" s="35"/>
      <c r="M82" s="35"/>
      <c r="N82" s="35"/>
      <c r="AH82" s="35"/>
      <c r="AI82" s="35"/>
      <c r="AJ82" s="35"/>
      <c r="AL82" s="35"/>
      <c r="AM82" s="35"/>
      <c r="AO82" s="35"/>
      <c r="AP82" s="35"/>
      <c r="AQ82" s="37"/>
      <c r="AS82" s="37"/>
    </row>
    <row r="83" spans="2:49" ht="36" customHeight="1">
      <c r="B83" s="35"/>
      <c r="C83" s="35"/>
      <c r="D83" s="36"/>
      <c r="E83" s="35"/>
      <c r="F83" s="35"/>
      <c r="G83" s="35"/>
      <c r="H83" s="35"/>
      <c r="I83" s="35"/>
      <c r="J83" s="35"/>
      <c r="K83" s="35"/>
      <c r="L83" s="35"/>
      <c r="M83" s="35"/>
      <c r="N83" s="35"/>
      <c r="AH83" s="35"/>
      <c r="AI83" s="35"/>
      <c r="AJ83" s="35"/>
      <c r="AL83" s="35"/>
      <c r="AM83" s="35"/>
      <c r="AO83" s="35"/>
      <c r="AP83" s="35"/>
      <c r="AQ83" s="37"/>
      <c r="AS83" s="37"/>
    </row>
    <row r="84" spans="2:49" ht="36" customHeight="1">
      <c r="B84" s="35"/>
      <c r="C84" s="35"/>
      <c r="D84" s="36"/>
      <c r="E84" s="35"/>
      <c r="F84" s="35"/>
      <c r="G84" s="35"/>
      <c r="H84" s="35"/>
      <c r="I84" s="35"/>
      <c r="J84" s="35"/>
      <c r="K84" s="35"/>
      <c r="L84" s="35"/>
      <c r="M84" s="35"/>
      <c r="N84" s="35"/>
      <c r="AH84" s="35"/>
      <c r="AI84" s="35"/>
      <c r="AJ84" s="35"/>
      <c r="AL84" s="35"/>
      <c r="AM84" s="35"/>
      <c r="AO84" s="35"/>
      <c r="AP84" s="35"/>
      <c r="AQ84" s="37"/>
      <c r="AS84" s="37"/>
    </row>
    <row r="85" spans="2:49" ht="36" customHeight="1">
      <c r="B85" s="35"/>
      <c r="C85" s="35"/>
      <c r="D85" s="36"/>
      <c r="E85" s="35"/>
      <c r="F85" s="35"/>
      <c r="G85" s="35"/>
      <c r="H85" s="35"/>
      <c r="I85" s="35"/>
      <c r="J85" s="35"/>
      <c r="K85" s="35"/>
      <c r="L85" s="35"/>
      <c r="M85" s="35"/>
      <c r="N85" s="35"/>
      <c r="AH85" s="35"/>
      <c r="AI85" s="35"/>
      <c r="AJ85" s="35"/>
      <c r="AL85" s="35"/>
      <c r="AM85" s="35"/>
      <c r="AO85" s="35"/>
      <c r="AP85" s="35"/>
      <c r="AQ85" s="37"/>
      <c r="AS85" s="37"/>
    </row>
    <row r="86" spans="2:49" ht="36" customHeight="1">
      <c r="B86" s="35"/>
      <c r="C86" s="35"/>
      <c r="D86" s="36"/>
      <c r="E86" s="35"/>
      <c r="F86" s="35"/>
      <c r="G86" s="35"/>
      <c r="H86" s="35"/>
      <c r="I86" s="35"/>
      <c r="J86" s="35"/>
      <c r="K86" s="35"/>
      <c r="L86" s="35"/>
      <c r="M86" s="35"/>
      <c r="N86" s="35"/>
      <c r="AH86" s="35"/>
      <c r="AI86" s="35"/>
      <c r="AJ86" s="35"/>
      <c r="AL86" s="35"/>
      <c r="AM86" s="35"/>
      <c r="AO86" s="35"/>
      <c r="AP86" s="35"/>
      <c r="AQ86" s="37"/>
      <c r="AS86" s="37"/>
    </row>
    <row r="87" spans="2:49" ht="36" customHeight="1">
      <c r="B87" s="35"/>
      <c r="C87" s="35"/>
      <c r="D87" s="36"/>
      <c r="E87" s="35"/>
      <c r="F87" s="35"/>
      <c r="G87" s="35"/>
      <c r="H87" s="35"/>
      <c r="I87" s="35"/>
      <c r="J87" s="35"/>
      <c r="K87" s="35"/>
      <c r="L87" s="35"/>
      <c r="M87" s="35"/>
      <c r="N87" s="35"/>
      <c r="AH87" s="35"/>
      <c r="AI87" s="35"/>
      <c r="AJ87" s="35"/>
      <c r="AL87" s="35"/>
      <c r="AM87" s="35"/>
      <c r="AO87" s="35"/>
      <c r="AP87" s="35"/>
      <c r="AQ87" s="37"/>
      <c r="AS87" s="37"/>
    </row>
    <row r="88" spans="2:49" ht="36" customHeight="1">
      <c r="B88" s="35"/>
      <c r="C88" s="35"/>
      <c r="D88" s="36"/>
      <c r="E88" s="35"/>
      <c r="F88" s="35"/>
      <c r="G88" s="35"/>
      <c r="H88" s="35"/>
      <c r="I88" s="35"/>
      <c r="J88" s="35"/>
      <c r="K88" s="35"/>
      <c r="L88" s="35"/>
      <c r="M88" s="35"/>
      <c r="N88" s="35"/>
      <c r="AH88" s="35"/>
      <c r="AI88" s="35"/>
      <c r="AJ88" s="35"/>
      <c r="AL88" s="35"/>
      <c r="AM88" s="35"/>
      <c r="AO88" s="35"/>
      <c r="AP88" s="35"/>
      <c r="AQ88" s="37"/>
      <c r="AS88" s="37"/>
    </row>
    <row r="89" spans="2:49" ht="36" customHeight="1">
      <c r="B89" s="35"/>
      <c r="C89" s="35"/>
      <c r="D89" s="36"/>
      <c r="E89" s="35"/>
      <c r="F89" s="35"/>
      <c r="G89" s="35"/>
      <c r="H89" s="35"/>
      <c r="I89" s="35"/>
      <c r="J89" s="35"/>
      <c r="K89" s="35"/>
      <c r="L89" s="35"/>
      <c r="M89" s="35"/>
      <c r="N89" s="35"/>
      <c r="AH89" s="35"/>
      <c r="AI89" s="35"/>
      <c r="AJ89" s="35"/>
      <c r="AL89" s="35"/>
      <c r="AM89" s="35"/>
      <c r="AO89" s="35"/>
      <c r="AP89" s="35"/>
      <c r="AQ89" s="37"/>
      <c r="AS89" s="37"/>
    </row>
    <row r="90" spans="2:49" ht="36" customHeight="1">
      <c r="B90" s="35"/>
      <c r="C90" s="35"/>
      <c r="D90" s="36"/>
      <c r="E90" s="35"/>
      <c r="F90" s="35"/>
      <c r="G90" s="35"/>
      <c r="H90" s="35"/>
      <c r="I90" s="35"/>
      <c r="J90" s="35"/>
      <c r="K90" s="35"/>
      <c r="L90" s="35"/>
      <c r="M90" s="35"/>
      <c r="N90" s="35"/>
      <c r="AH90" s="35"/>
      <c r="AI90" s="35"/>
      <c r="AJ90" s="35"/>
      <c r="AL90" s="35"/>
      <c r="AM90" s="35"/>
      <c r="AO90" s="35"/>
      <c r="AP90" s="35"/>
      <c r="AQ90" s="37"/>
      <c r="AS90" s="37"/>
    </row>
    <row r="91" spans="2:49" ht="36" customHeight="1">
      <c r="B91" s="35"/>
      <c r="C91" s="35"/>
      <c r="D91" s="36"/>
      <c r="E91" s="35"/>
      <c r="F91" s="35"/>
      <c r="G91" s="35"/>
      <c r="H91" s="35"/>
      <c r="I91" s="35"/>
      <c r="J91" s="35"/>
      <c r="K91" s="35"/>
      <c r="L91" s="35"/>
      <c r="M91" s="35"/>
      <c r="N91" s="35"/>
      <c r="AH91" s="35"/>
      <c r="AI91" s="35"/>
      <c r="AJ91" s="35"/>
      <c r="AL91" s="35"/>
      <c r="AM91" s="35"/>
      <c r="AO91" s="35"/>
      <c r="AP91" s="35"/>
      <c r="AQ91" s="37"/>
      <c r="AS91" s="37"/>
    </row>
    <row r="92" spans="2:49" ht="36" customHeight="1">
      <c r="B92" s="35"/>
      <c r="C92" s="35"/>
      <c r="D92" s="36"/>
      <c r="E92" s="35"/>
      <c r="F92" s="35"/>
      <c r="G92" s="35"/>
      <c r="H92" s="35"/>
      <c r="I92" s="35"/>
      <c r="J92" s="35"/>
      <c r="K92" s="35"/>
      <c r="L92" s="35"/>
      <c r="M92" s="35"/>
      <c r="N92" s="35"/>
      <c r="AH92" s="35"/>
      <c r="AI92" s="35"/>
      <c r="AJ92" s="35"/>
      <c r="AL92" s="35"/>
      <c r="AM92" s="35"/>
      <c r="AO92" s="35"/>
      <c r="AP92" s="35"/>
      <c r="AQ92" s="37"/>
      <c r="AS92" s="37"/>
    </row>
    <row r="93" spans="2:49" ht="36" customHeight="1">
      <c r="B93" s="35"/>
      <c r="C93" s="35"/>
      <c r="D93" s="36"/>
      <c r="E93" s="35"/>
      <c r="F93" s="35"/>
      <c r="G93" s="35"/>
      <c r="H93" s="35"/>
      <c r="I93" s="35"/>
      <c r="J93" s="35"/>
      <c r="K93" s="35"/>
      <c r="L93" s="35"/>
      <c r="M93" s="35"/>
      <c r="N93" s="35"/>
      <c r="AH93" s="35"/>
      <c r="AI93" s="35"/>
      <c r="AJ93" s="35"/>
      <c r="AL93" s="35"/>
      <c r="AM93" s="35"/>
      <c r="AO93" s="35"/>
      <c r="AP93" s="35"/>
      <c r="AQ93" s="37"/>
      <c r="AS93" s="37"/>
    </row>
    <row r="94" spans="2:49" ht="36" customHeight="1">
      <c r="B94" s="35"/>
      <c r="C94" s="35"/>
      <c r="D94" s="36"/>
      <c r="E94" s="35"/>
      <c r="F94" s="35"/>
      <c r="G94" s="35"/>
      <c r="H94" s="35"/>
      <c r="I94" s="35"/>
      <c r="J94" s="35"/>
      <c r="K94" s="35"/>
      <c r="L94" s="35"/>
      <c r="M94" s="35"/>
      <c r="N94" s="35"/>
      <c r="AH94" s="35"/>
      <c r="AI94" s="35"/>
      <c r="AJ94" s="35"/>
      <c r="AL94" s="35"/>
      <c r="AM94" s="35"/>
      <c r="AO94" s="35"/>
      <c r="AP94" s="35"/>
      <c r="AQ94" s="37"/>
      <c r="AS94" s="37"/>
    </row>
    <row r="95" spans="2:49" ht="36" customHeight="1">
      <c r="B95" s="35"/>
      <c r="C95" s="35"/>
      <c r="D95" s="36"/>
      <c r="E95" s="35"/>
      <c r="F95" s="35"/>
      <c r="G95" s="35"/>
      <c r="H95" s="35"/>
      <c r="I95" s="35"/>
      <c r="J95" s="35"/>
      <c r="K95" s="35"/>
      <c r="L95" s="35"/>
      <c r="M95" s="35"/>
      <c r="N95" s="35"/>
      <c r="AH95" s="35"/>
      <c r="AI95" s="35"/>
      <c r="AJ95" s="35"/>
      <c r="AL95" s="35"/>
      <c r="AM95" s="35"/>
      <c r="AO95" s="35"/>
      <c r="AP95" s="35"/>
      <c r="AQ95" s="37"/>
      <c r="AS95" s="37"/>
    </row>
    <row r="96" spans="2:49" ht="36" customHeight="1">
      <c r="B96" s="35"/>
      <c r="C96" s="35"/>
      <c r="D96" s="36"/>
      <c r="E96" s="35"/>
      <c r="F96" s="35"/>
      <c r="G96" s="35"/>
      <c r="H96" s="35"/>
      <c r="I96" s="35"/>
      <c r="J96" s="35"/>
      <c r="K96" s="35"/>
      <c r="L96" s="35"/>
      <c r="M96" s="35"/>
      <c r="N96" s="35"/>
      <c r="AH96" s="35"/>
      <c r="AI96" s="35"/>
      <c r="AJ96" s="35"/>
      <c r="AL96" s="35"/>
      <c r="AM96" s="35"/>
      <c r="AO96" s="35"/>
      <c r="AP96" s="35"/>
      <c r="AQ96" s="37"/>
      <c r="AS96" s="37"/>
    </row>
    <row r="97" spans="2:45" ht="36" customHeight="1">
      <c r="B97" s="35"/>
      <c r="C97" s="35"/>
      <c r="D97" s="36"/>
      <c r="E97" s="35"/>
      <c r="F97" s="35"/>
      <c r="G97" s="35"/>
      <c r="H97" s="35"/>
      <c r="I97" s="35"/>
      <c r="J97" s="35"/>
      <c r="K97" s="35"/>
      <c r="L97" s="35"/>
      <c r="M97" s="35"/>
      <c r="N97" s="35"/>
      <c r="AH97" s="35"/>
      <c r="AI97" s="35"/>
      <c r="AJ97" s="35"/>
      <c r="AL97" s="35"/>
      <c r="AM97" s="35"/>
      <c r="AO97" s="35"/>
      <c r="AP97" s="35"/>
      <c r="AQ97" s="37"/>
      <c r="AS97" s="37"/>
    </row>
    <row r="98" spans="2:45" ht="36" customHeight="1">
      <c r="B98" s="35"/>
      <c r="C98" s="35"/>
      <c r="D98" s="36"/>
      <c r="E98" s="35"/>
      <c r="F98" s="35"/>
      <c r="G98" s="35"/>
      <c r="H98" s="35"/>
      <c r="I98" s="35"/>
      <c r="J98" s="35"/>
      <c r="K98" s="35"/>
      <c r="L98" s="35"/>
      <c r="M98" s="35"/>
      <c r="N98" s="35"/>
      <c r="AH98" s="35"/>
      <c r="AI98" s="35"/>
      <c r="AJ98" s="35"/>
      <c r="AL98" s="35"/>
      <c r="AM98" s="35"/>
      <c r="AO98" s="35"/>
      <c r="AP98" s="35"/>
      <c r="AQ98" s="37"/>
      <c r="AS98" s="37"/>
    </row>
    <row r="99" spans="2:45" ht="36" customHeight="1">
      <c r="B99" s="35"/>
      <c r="C99" s="35"/>
      <c r="D99" s="36"/>
      <c r="E99" s="35"/>
      <c r="F99" s="35"/>
      <c r="G99" s="35"/>
      <c r="H99" s="35"/>
      <c r="I99" s="35"/>
      <c r="J99" s="35"/>
      <c r="K99" s="35"/>
      <c r="L99" s="35"/>
      <c r="M99" s="35"/>
      <c r="N99" s="35"/>
      <c r="AH99" s="35"/>
      <c r="AI99" s="35"/>
      <c r="AJ99" s="35"/>
      <c r="AL99" s="35"/>
      <c r="AM99" s="35"/>
      <c r="AO99" s="35"/>
      <c r="AP99" s="35"/>
      <c r="AQ99" s="37"/>
      <c r="AS99" s="37"/>
    </row>
    <row r="100" spans="2:45" ht="36" customHeight="1">
      <c r="B100" s="35"/>
      <c r="C100" s="35"/>
      <c r="D100" s="36"/>
      <c r="E100" s="35"/>
      <c r="F100" s="35"/>
      <c r="G100" s="35"/>
      <c r="H100" s="35"/>
      <c r="I100" s="35"/>
      <c r="J100" s="35"/>
      <c r="K100" s="35"/>
      <c r="L100" s="35"/>
      <c r="M100" s="35"/>
      <c r="N100" s="35"/>
      <c r="AH100" s="35"/>
      <c r="AI100" s="35"/>
      <c r="AJ100" s="35"/>
      <c r="AL100" s="35"/>
      <c r="AM100" s="35"/>
      <c r="AO100" s="35"/>
      <c r="AP100" s="35"/>
      <c r="AQ100" s="37"/>
      <c r="AS100" s="37"/>
    </row>
    <row r="101" spans="2:45" ht="36" customHeight="1">
      <c r="B101" s="35"/>
      <c r="C101" s="35"/>
      <c r="D101" s="36"/>
      <c r="E101" s="35"/>
      <c r="F101" s="35"/>
      <c r="G101" s="35"/>
      <c r="H101" s="35"/>
      <c r="I101" s="35"/>
      <c r="J101" s="35"/>
      <c r="K101" s="35"/>
      <c r="L101" s="35"/>
      <c r="M101" s="35"/>
      <c r="N101" s="35"/>
      <c r="AH101" s="35"/>
      <c r="AI101" s="35"/>
      <c r="AJ101" s="35"/>
      <c r="AL101" s="35"/>
      <c r="AM101" s="35"/>
      <c r="AO101" s="35"/>
      <c r="AP101" s="35"/>
      <c r="AQ101" s="37"/>
      <c r="AS101" s="37"/>
    </row>
    <row r="102" spans="2:45" ht="36" customHeight="1">
      <c r="B102" s="35"/>
      <c r="C102" s="35"/>
      <c r="D102" s="36"/>
      <c r="E102" s="35"/>
      <c r="F102" s="35"/>
      <c r="G102" s="35"/>
      <c r="H102" s="35"/>
      <c r="I102" s="35"/>
      <c r="J102" s="35"/>
      <c r="K102" s="35"/>
      <c r="L102" s="35"/>
      <c r="M102" s="35"/>
      <c r="N102" s="35"/>
      <c r="AH102" s="35"/>
      <c r="AI102" s="35"/>
      <c r="AJ102" s="35"/>
      <c r="AL102" s="35"/>
      <c r="AM102" s="35"/>
      <c r="AO102" s="35"/>
      <c r="AP102" s="35"/>
      <c r="AQ102" s="37"/>
      <c r="AS102" s="37"/>
    </row>
    <row r="103" spans="2:45" ht="36" customHeight="1">
      <c r="B103" s="35"/>
      <c r="C103" s="35"/>
      <c r="D103" s="36"/>
      <c r="E103" s="35"/>
      <c r="F103" s="35"/>
      <c r="G103" s="35"/>
      <c r="H103" s="35"/>
      <c r="I103" s="35"/>
      <c r="J103" s="35"/>
      <c r="K103" s="35"/>
      <c r="L103" s="35"/>
      <c r="M103" s="35"/>
      <c r="N103" s="35"/>
      <c r="AH103" s="35"/>
      <c r="AI103" s="35"/>
      <c r="AJ103" s="35"/>
      <c r="AL103" s="35"/>
      <c r="AM103" s="35"/>
      <c r="AO103" s="35"/>
      <c r="AP103" s="35"/>
      <c r="AQ103" s="37"/>
      <c r="AS103" s="37"/>
    </row>
    <row r="104" spans="2:45" ht="36" customHeight="1">
      <c r="B104" s="35"/>
      <c r="C104" s="35"/>
      <c r="D104" s="36"/>
      <c r="E104" s="35"/>
      <c r="F104" s="35"/>
      <c r="G104" s="35"/>
      <c r="H104" s="35"/>
      <c r="I104" s="35"/>
      <c r="J104" s="35"/>
      <c r="K104" s="35"/>
      <c r="L104" s="35"/>
      <c r="M104" s="35"/>
      <c r="N104" s="35"/>
      <c r="AH104" s="35"/>
      <c r="AI104" s="35"/>
      <c r="AJ104" s="35"/>
      <c r="AL104" s="35"/>
      <c r="AM104" s="35"/>
      <c r="AO104" s="35"/>
      <c r="AP104" s="35"/>
      <c r="AQ104" s="37"/>
      <c r="AS104" s="37"/>
    </row>
    <row r="105" spans="2:45" ht="36" customHeight="1">
      <c r="B105" s="35"/>
      <c r="C105" s="35"/>
      <c r="D105" s="36"/>
      <c r="E105" s="35"/>
      <c r="F105" s="35"/>
      <c r="G105" s="35"/>
      <c r="H105" s="35"/>
      <c r="I105" s="35"/>
      <c r="J105" s="35"/>
      <c r="K105" s="35"/>
      <c r="L105" s="35"/>
      <c r="M105" s="35"/>
      <c r="N105" s="35"/>
      <c r="AH105" s="35"/>
      <c r="AI105" s="35"/>
      <c r="AJ105" s="35"/>
      <c r="AL105" s="35"/>
      <c r="AM105" s="35"/>
      <c r="AO105" s="35"/>
      <c r="AP105" s="35"/>
      <c r="AQ105" s="37"/>
      <c r="AS105" s="37"/>
    </row>
    <row r="106" spans="2:45" ht="36" customHeight="1">
      <c r="B106" s="35"/>
      <c r="C106" s="35"/>
      <c r="D106" s="36"/>
      <c r="E106" s="35"/>
      <c r="F106" s="35"/>
      <c r="G106" s="35"/>
      <c r="H106" s="35"/>
      <c r="I106" s="35"/>
      <c r="J106" s="35"/>
      <c r="K106" s="35"/>
      <c r="L106" s="35"/>
      <c r="M106" s="35"/>
      <c r="N106" s="35"/>
      <c r="AH106" s="35"/>
      <c r="AI106" s="35"/>
      <c r="AJ106" s="35"/>
      <c r="AL106" s="35"/>
      <c r="AM106" s="35"/>
      <c r="AO106" s="35"/>
      <c r="AP106" s="35"/>
      <c r="AQ106" s="37"/>
      <c r="AS106" s="37"/>
    </row>
    <row r="107" spans="2:45" ht="36" customHeight="1">
      <c r="B107" s="35"/>
      <c r="C107" s="35"/>
      <c r="D107" s="36"/>
      <c r="E107" s="35"/>
      <c r="F107" s="35"/>
      <c r="G107" s="35"/>
      <c r="H107" s="35"/>
      <c r="I107" s="35"/>
      <c r="J107" s="35"/>
      <c r="K107" s="35"/>
      <c r="L107" s="35"/>
      <c r="M107" s="35"/>
      <c r="N107" s="35"/>
      <c r="AH107" s="35"/>
      <c r="AI107" s="35"/>
      <c r="AJ107" s="35"/>
      <c r="AL107" s="35"/>
      <c r="AM107" s="35"/>
      <c r="AO107" s="35"/>
      <c r="AP107" s="35"/>
      <c r="AQ107" s="37"/>
      <c r="AS107" s="37"/>
    </row>
    <row r="108" spans="2:45" ht="36" customHeight="1">
      <c r="B108" s="35"/>
      <c r="C108" s="35"/>
      <c r="D108" s="36"/>
      <c r="E108" s="35"/>
      <c r="F108" s="35"/>
      <c r="G108" s="35"/>
      <c r="H108" s="35"/>
      <c r="I108" s="35"/>
      <c r="J108" s="35"/>
      <c r="K108" s="35"/>
      <c r="L108" s="35"/>
      <c r="M108" s="35"/>
      <c r="N108" s="35"/>
      <c r="AH108" s="35"/>
      <c r="AI108" s="35"/>
      <c r="AJ108" s="35"/>
      <c r="AL108" s="35"/>
      <c r="AM108" s="35"/>
      <c r="AO108" s="35"/>
      <c r="AP108" s="35"/>
      <c r="AQ108" s="37"/>
      <c r="AS108" s="37"/>
    </row>
    <row r="109" spans="2:45" ht="36" customHeight="1">
      <c r="B109" s="35"/>
      <c r="C109" s="35"/>
      <c r="D109" s="36"/>
      <c r="E109" s="35"/>
      <c r="F109" s="35"/>
      <c r="G109" s="35"/>
      <c r="H109" s="35"/>
      <c r="I109" s="35"/>
      <c r="J109" s="35"/>
      <c r="K109" s="35"/>
      <c r="L109" s="35"/>
      <c r="M109" s="35"/>
      <c r="N109" s="35"/>
      <c r="AH109" s="35"/>
      <c r="AI109" s="35"/>
      <c r="AJ109" s="35"/>
      <c r="AL109" s="35"/>
      <c r="AM109" s="35"/>
      <c r="AO109" s="35"/>
      <c r="AP109" s="35"/>
      <c r="AQ109" s="37"/>
      <c r="AS109" s="37"/>
    </row>
    <row r="110" spans="2:45" ht="36" customHeight="1">
      <c r="B110" s="35"/>
      <c r="C110" s="35"/>
      <c r="D110" s="36"/>
      <c r="E110" s="35"/>
      <c r="F110" s="35"/>
      <c r="G110" s="35"/>
      <c r="H110" s="35"/>
      <c r="I110" s="35"/>
      <c r="J110" s="35"/>
      <c r="K110" s="35"/>
      <c r="L110" s="35"/>
      <c r="M110" s="35"/>
      <c r="N110" s="35"/>
      <c r="AH110" s="35"/>
      <c r="AI110" s="35"/>
      <c r="AJ110" s="35"/>
      <c r="AL110" s="35"/>
      <c r="AM110" s="35"/>
      <c r="AO110" s="35"/>
      <c r="AP110" s="35"/>
      <c r="AQ110" s="37"/>
      <c r="AS110" s="37"/>
    </row>
    <row r="111" spans="2:45" ht="36" customHeight="1">
      <c r="B111" s="35"/>
      <c r="C111" s="35"/>
      <c r="D111" s="36"/>
      <c r="E111" s="35"/>
      <c r="F111" s="35"/>
      <c r="G111" s="35"/>
      <c r="H111" s="35"/>
      <c r="I111" s="35"/>
      <c r="J111" s="35"/>
      <c r="K111" s="35"/>
      <c r="L111" s="35"/>
      <c r="M111" s="35"/>
      <c r="N111" s="35"/>
      <c r="AH111" s="35"/>
      <c r="AI111" s="35"/>
      <c r="AJ111" s="35"/>
      <c r="AL111" s="35"/>
      <c r="AM111" s="35"/>
      <c r="AO111" s="35"/>
      <c r="AP111" s="35"/>
      <c r="AQ111" s="37"/>
      <c r="AS111" s="37"/>
    </row>
    <row r="112" spans="2:45" ht="36" customHeight="1">
      <c r="B112" s="35"/>
      <c r="C112" s="35"/>
      <c r="D112" s="36"/>
      <c r="E112" s="35"/>
      <c r="F112" s="35"/>
      <c r="G112" s="35"/>
      <c r="H112" s="35"/>
      <c r="I112" s="35"/>
      <c r="J112" s="35"/>
      <c r="K112" s="35"/>
      <c r="L112" s="35"/>
      <c r="M112" s="35"/>
      <c r="N112" s="35"/>
      <c r="AH112" s="35"/>
      <c r="AI112" s="35"/>
      <c r="AJ112" s="35"/>
      <c r="AL112" s="35"/>
      <c r="AM112" s="35"/>
      <c r="AO112" s="35"/>
      <c r="AP112" s="35"/>
      <c r="AQ112" s="37"/>
      <c r="AS112" s="37"/>
    </row>
    <row r="113" spans="2:45" ht="36" customHeight="1">
      <c r="B113" s="35"/>
      <c r="C113" s="35"/>
      <c r="D113" s="36"/>
      <c r="E113" s="35"/>
      <c r="F113" s="35"/>
      <c r="G113" s="35"/>
      <c r="H113" s="35"/>
      <c r="I113" s="35"/>
      <c r="J113" s="35"/>
      <c r="K113" s="35"/>
      <c r="L113" s="35"/>
      <c r="M113" s="35"/>
      <c r="N113" s="35"/>
      <c r="AH113" s="35"/>
      <c r="AI113" s="35"/>
      <c r="AJ113" s="35"/>
      <c r="AL113" s="35"/>
      <c r="AM113" s="35"/>
      <c r="AO113" s="35"/>
      <c r="AP113" s="35"/>
      <c r="AQ113" s="37"/>
      <c r="AS113" s="37"/>
    </row>
    <row r="114" spans="2:45" ht="36" customHeight="1">
      <c r="B114" s="35"/>
      <c r="C114" s="35"/>
      <c r="D114" s="36"/>
      <c r="E114" s="35"/>
      <c r="F114" s="35"/>
      <c r="G114" s="35"/>
      <c r="H114" s="35"/>
      <c r="I114" s="35"/>
      <c r="J114" s="35"/>
      <c r="K114" s="35"/>
      <c r="L114" s="35"/>
      <c r="M114" s="35"/>
      <c r="N114" s="35"/>
      <c r="AH114" s="35"/>
      <c r="AI114" s="35"/>
      <c r="AJ114" s="35"/>
      <c r="AL114" s="35"/>
      <c r="AM114" s="35"/>
      <c r="AO114" s="35"/>
      <c r="AP114" s="35"/>
      <c r="AQ114" s="37"/>
      <c r="AS114" s="37"/>
    </row>
    <row r="115" spans="2:45" ht="36" customHeight="1">
      <c r="B115" s="35"/>
      <c r="C115" s="35"/>
      <c r="D115" s="36"/>
      <c r="E115" s="35"/>
      <c r="F115" s="35"/>
      <c r="G115" s="35"/>
      <c r="H115" s="35"/>
      <c r="I115" s="35"/>
      <c r="J115" s="35"/>
      <c r="K115" s="35"/>
      <c r="L115" s="35"/>
      <c r="M115" s="35"/>
      <c r="N115" s="35"/>
      <c r="AH115" s="35"/>
      <c r="AI115" s="35"/>
      <c r="AJ115" s="35"/>
      <c r="AL115" s="35"/>
      <c r="AM115" s="35"/>
      <c r="AO115" s="35"/>
      <c r="AP115" s="35"/>
      <c r="AQ115" s="37"/>
      <c r="AS115" s="37"/>
    </row>
    <row r="116" spans="2:45" ht="36" customHeight="1">
      <c r="B116" s="35"/>
      <c r="C116" s="35"/>
      <c r="D116" s="36"/>
      <c r="E116" s="35"/>
      <c r="F116" s="35"/>
      <c r="G116" s="35"/>
      <c r="H116" s="35"/>
      <c r="I116" s="35"/>
      <c r="J116" s="35"/>
      <c r="K116" s="35"/>
      <c r="L116" s="35"/>
      <c r="M116" s="35"/>
      <c r="N116" s="35"/>
      <c r="AH116" s="35"/>
      <c r="AI116" s="35"/>
      <c r="AJ116" s="35"/>
      <c r="AL116" s="35"/>
      <c r="AM116" s="35"/>
      <c r="AO116" s="35"/>
      <c r="AP116" s="35"/>
      <c r="AQ116" s="37"/>
      <c r="AS116" s="37"/>
    </row>
    <row r="117" spans="2:45" ht="36" customHeight="1">
      <c r="B117" s="35"/>
      <c r="C117" s="35"/>
      <c r="D117" s="36"/>
      <c r="E117" s="35"/>
      <c r="F117" s="35"/>
      <c r="G117" s="35"/>
      <c r="H117" s="35"/>
      <c r="I117" s="35"/>
      <c r="J117" s="35"/>
      <c r="K117" s="35"/>
      <c r="L117" s="35"/>
      <c r="M117" s="35"/>
      <c r="N117" s="35"/>
      <c r="AH117" s="35"/>
      <c r="AI117" s="35"/>
      <c r="AJ117" s="35"/>
      <c r="AL117" s="35"/>
      <c r="AM117" s="35"/>
      <c r="AO117" s="35"/>
      <c r="AP117" s="35"/>
      <c r="AQ117" s="37"/>
      <c r="AS117" s="37"/>
    </row>
    <row r="118" spans="2:45" ht="36" customHeight="1">
      <c r="B118" s="35"/>
      <c r="C118" s="35"/>
      <c r="D118" s="36"/>
      <c r="E118" s="35"/>
      <c r="F118" s="35"/>
      <c r="G118" s="35"/>
      <c r="H118" s="35"/>
      <c r="I118" s="35"/>
      <c r="J118" s="35"/>
      <c r="K118" s="35"/>
      <c r="L118" s="35"/>
      <c r="M118" s="35"/>
      <c r="N118" s="35"/>
      <c r="AH118" s="35"/>
      <c r="AI118" s="35"/>
      <c r="AJ118" s="35"/>
      <c r="AL118" s="35"/>
      <c r="AM118" s="35"/>
      <c r="AO118" s="35"/>
      <c r="AP118" s="35"/>
      <c r="AQ118" s="37"/>
      <c r="AS118" s="37"/>
    </row>
    <row r="119" spans="2:45" ht="36" customHeight="1">
      <c r="B119" s="35"/>
      <c r="C119" s="35"/>
      <c r="D119" s="36"/>
      <c r="E119" s="35"/>
      <c r="F119" s="35"/>
      <c r="G119" s="35"/>
      <c r="H119" s="35"/>
      <c r="I119" s="35"/>
      <c r="J119" s="35"/>
      <c r="K119" s="35"/>
      <c r="L119" s="35"/>
      <c r="M119" s="35"/>
      <c r="N119" s="35"/>
      <c r="AH119" s="35"/>
      <c r="AI119" s="35"/>
      <c r="AJ119" s="35"/>
      <c r="AL119" s="35"/>
      <c r="AM119" s="35"/>
      <c r="AO119" s="35"/>
      <c r="AP119" s="35"/>
      <c r="AQ119" s="37"/>
      <c r="AS119" s="37"/>
    </row>
    <row r="120" spans="2:45" ht="36" customHeight="1">
      <c r="B120" s="35"/>
      <c r="C120" s="35"/>
      <c r="D120" s="36"/>
      <c r="E120" s="35"/>
      <c r="F120" s="35"/>
      <c r="G120" s="35"/>
      <c r="H120" s="35"/>
      <c r="I120" s="35"/>
      <c r="J120" s="35"/>
      <c r="K120" s="35"/>
      <c r="L120" s="35"/>
      <c r="M120" s="35"/>
      <c r="N120" s="35"/>
      <c r="AH120" s="35"/>
      <c r="AI120" s="35"/>
      <c r="AJ120" s="35"/>
      <c r="AL120" s="35"/>
      <c r="AM120" s="35"/>
      <c r="AO120" s="35"/>
      <c r="AP120" s="35"/>
      <c r="AQ120" s="37"/>
      <c r="AS120" s="37"/>
    </row>
    <row r="121" spans="2:45" ht="36" customHeight="1">
      <c r="B121" s="35"/>
      <c r="C121" s="35"/>
      <c r="D121" s="36"/>
      <c r="E121" s="35"/>
      <c r="F121" s="35"/>
      <c r="G121" s="35"/>
      <c r="H121" s="35"/>
      <c r="I121" s="35"/>
      <c r="J121" s="35"/>
      <c r="K121" s="35"/>
      <c r="L121" s="35"/>
      <c r="M121" s="35"/>
      <c r="N121" s="35"/>
      <c r="AH121" s="35"/>
      <c r="AI121" s="35"/>
      <c r="AJ121" s="35"/>
      <c r="AL121" s="35"/>
      <c r="AM121" s="35"/>
      <c r="AO121" s="35"/>
      <c r="AP121" s="35"/>
      <c r="AQ121" s="37"/>
      <c r="AS121" s="37"/>
    </row>
    <row r="122" spans="2:45">
      <c r="B122" s="35"/>
      <c r="C122" s="35"/>
      <c r="D122" s="36"/>
      <c r="E122" s="35"/>
      <c r="F122" s="35"/>
      <c r="G122" s="35"/>
      <c r="H122" s="35"/>
      <c r="I122" s="35"/>
      <c r="J122" s="35"/>
      <c r="K122" s="35"/>
      <c r="L122" s="35"/>
      <c r="M122" s="35"/>
      <c r="N122" s="35"/>
      <c r="AH122" s="35"/>
      <c r="AI122" s="35"/>
      <c r="AJ122" s="35"/>
      <c r="AL122" s="35"/>
      <c r="AM122" s="35"/>
      <c r="AO122" s="35"/>
      <c r="AP122" s="35"/>
      <c r="AQ122" s="37"/>
      <c r="AS122" s="37"/>
    </row>
    <row r="123" spans="2:45">
      <c r="B123" s="35"/>
      <c r="C123" s="35"/>
      <c r="D123" s="36"/>
      <c r="E123" s="35"/>
      <c r="F123" s="35"/>
      <c r="G123" s="35"/>
      <c r="H123" s="35"/>
      <c r="I123" s="35"/>
      <c r="J123" s="35"/>
      <c r="K123" s="35"/>
      <c r="L123" s="35"/>
      <c r="M123" s="35"/>
      <c r="N123" s="35"/>
      <c r="AH123" s="35"/>
      <c r="AI123" s="35"/>
      <c r="AJ123" s="35"/>
      <c r="AL123" s="35"/>
      <c r="AM123" s="35"/>
      <c r="AO123" s="35"/>
      <c r="AP123" s="35"/>
      <c r="AQ123" s="37"/>
      <c r="AS123" s="37"/>
    </row>
    <row r="124" spans="2:45">
      <c r="B124" s="35"/>
      <c r="C124" s="35"/>
      <c r="D124" s="36"/>
      <c r="E124" s="35"/>
      <c r="F124" s="35"/>
      <c r="G124" s="35"/>
      <c r="H124" s="35"/>
      <c r="I124" s="35"/>
      <c r="J124" s="35"/>
      <c r="K124" s="35"/>
      <c r="L124" s="35"/>
      <c r="M124" s="35"/>
      <c r="N124" s="35"/>
      <c r="AH124" s="35"/>
      <c r="AI124" s="35"/>
      <c r="AJ124" s="35"/>
      <c r="AL124" s="35"/>
      <c r="AM124" s="35"/>
      <c r="AO124" s="35"/>
      <c r="AP124" s="35"/>
      <c r="AQ124" s="37"/>
      <c r="AS124" s="37"/>
    </row>
    <row r="125" spans="2:45" s="35" customFormat="1">
      <c r="D125" s="36"/>
      <c r="AQ125" s="37"/>
      <c r="AS125" s="37"/>
    </row>
    <row r="126" spans="2:45" s="35" customFormat="1">
      <c r="D126" s="36"/>
      <c r="AQ126" s="37"/>
      <c r="AS126" s="37"/>
    </row>
    <row r="127" spans="2:45" s="35" customFormat="1">
      <c r="D127" s="36"/>
      <c r="AQ127" s="37"/>
      <c r="AS127" s="37"/>
    </row>
    <row r="128" spans="2:45" s="35" customFormat="1">
      <c r="D128" s="36"/>
      <c r="AQ128" s="37"/>
      <c r="AS128" s="37"/>
    </row>
    <row r="129" spans="4:45" s="35" customFormat="1">
      <c r="D129" s="36"/>
      <c r="AQ129" s="37"/>
      <c r="AS129" s="37"/>
    </row>
    <row r="130" spans="4:45" s="35" customFormat="1">
      <c r="D130" s="36"/>
      <c r="AQ130" s="37"/>
      <c r="AS130" s="37"/>
    </row>
    <row r="131" spans="4:45" s="35" customFormat="1">
      <c r="D131" s="36"/>
      <c r="AQ131" s="37"/>
      <c r="AS131" s="37"/>
    </row>
    <row r="132" spans="4:45" s="35" customFormat="1">
      <c r="D132" s="36"/>
      <c r="AQ132" s="37"/>
      <c r="AS132" s="37"/>
    </row>
    <row r="133" spans="4:45" s="35" customFormat="1">
      <c r="D133" s="36"/>
      <c r="AQ133" s="37"/>
      <c r="AS133" s="37"/>
    </row>
    <row r="134" spans="4:45" s="35" customFormat="1">
      <c r="D134" s="36"/>
      <c r="AQ134" s="37"/>
      <c r="AS134" s="37"/>
    </row>
    <row r="135" spans="4:45" s="35" customFormat="1">
      <c r="D135" s="36"/>
      <c r="AQ135" s="37"/>
      <c r="AS135" s="37"/>
    </row>
    <row r="136" spans="4:45" s="35" customFormat="1">
      <c r="D136" s="36"/>
      <c r="AQ136" s="37"/>
      <c r="AS136" s="37"/>
    </row>
    <row r="137" spans="4:45" s="35" customFormat="1">
      <c r="D137" s="36"/>
      <c r="AQ137" s="37"/>
      <c r="AS137" s="37"/>
    </row>
    <row r="138" spans="4:45" s="35" customFormat="1">
      <c r="D138" s="36"/>
      <c r="AQ138" s="37"/>
      <c r="AS138" s="37"/>
    </row>
    <row r="139" spans="4:45" s="35" customFormat="1">
      <c r="D139" s="36"/>
      <c r="AQ139" s="37"/>
      <c r="AS139" s="37"/>
    </row>
    <row r="140" spans="4:45" s="35" customFormat="1">
      <c r="D140" s="36"/>
      <c r="AQ140" s="37"/>
      <c r="AS140" s="37"/>
    </row>
    <row r="141" spans="4:45" s="35" customFormat="1">
      <c r="D141" s="36"/>
      <c r="AQ141" s="37"/>
      <c r="AS141" s="37"/>
    </row>
    <row r="147" spans="3:3">
      <c r="C147" s="20"/>
    </row>
  </sheetData>
  <autoFilter ref="A11:AX141" xr:uid="{00000000-0009-0000-0000-000001000000}">
    <filterColumn colId="14" showButton="0"/>
    <filterColumn colId="16" showButton="0"/>
    <filterColumn colId="18" showButton="0"/>
    <filterColumn colId="20" showButton="0"/>
    <filterColumn colId="22" showButton="0"/>
    <filterColumn colId="24" showButton="0"/>
    <filterColumn colId="26" showButton="0"/>
    <filterColumn colId="28" showButton="0"/>
  </autoFilter>
  <mergeCells count="40">
    <mergeCell ref="A8:A11"/>
    <mergeCell ref="B8:B11"/>
    <mergeCell ref="C8:C11"/>
    <mergeCell ref="K8:K11"/>
    <mergeCell ref="AG8:AG11"/>
    <mergeCell ref="O8:AF8"/>
    <mergeCell ref="D8:D11"/>
    <mergeCell ref="E8:E11"/>
    <mergeCell ref="M8:M11"/>
    <mergeCell ref="N8:N11"/>
    <mergeCell ref="H8:H11"/>
    <mergeCell ref="I8:I11"/>
    <mergeCell ref="O9:P11"/>
    <mergeCell ref="Q9:R11"/>
    <mergeCell ref="AQ9:AQ11"/>
    <mergeCell ref="S9:T11"/>
    <mergeCell ref="AM10:AM11"/>
    <mergeCell ref="AN10:AN11"/>
    <mergeCell ref="AP8:AQ8"/>
    <mergeCell ref="AH9:AK9"/>
    <mergeCell ref="AF9:AF11"/>
    <mergeCell ref="AO8:AO11"/>
    <mergeCell ref="AA9:AB11"/>
    <mergeCell ref="AC9:AD11"/>
    <mergeCell ref="AS8:AS11"/>
    <mergeCell ref="B60:AS72"/>
    <mergeCell ref="AP9:AP11"/>
    <mergeCell ref="U9:V11"/>
    <mergeCell ref="W9:X11"/>
    <mergeCell ref="Y9:Z11"/>
    <mergeCell ref="AR8:AR11"/>
    <mergeCell ref="AE9:AE11"/>
    <mergeCell ref="AL10:AL11"/>
    <mergeCell ref="AL9:AN9"/>
    <mergeCell ref="AK10:AK11"/>
    <mergeCell ref="AH10:AI10"/>
    <mergeCell ref="AJ10:AJ11"/>
    <mergeCell ref="AH8:AN8"/>
    <mergeCell ref="F8:G8"/>
    <mergeCell ref="J8:J11"/>
  </mergeCells>
  <phoneticPr fontId="5"/>
  <conditionalFormatting sqref="O12:O20 Q12:Q20 S12:S20 U12:U20 W12:W20">
    <cfRule type="cellIs" dxfId="18" priority="714" stopIfTrue="1" operator="lessThan">
      <formula>50</formula>
    </cfRule>
  </conditionalFormatting>
  <conditionalFormatting sqref="O21:O58 Q21:Q58 S21:S58 U21:U58 W21:W58 Y48:Y58">
    <cfRule type="cellIs" dxfId="17" priority="7" stopIfTrue="1" operator="lessThan">
      <formula>50</formula>
    </cfRule>
  </conditionalFormatting>
  <conditionalFormatting sqref="O1:AD7 O8:O9 Q9 S9 U9 W9 Y9 AA9 AC9 O82:AD65536">
    <cfRule type="cellIs" dxfId="16" priority="698" stopIfTrue="1" operator="between">
      <formula>51</formula>
      <formula>100</formula>
    </cfRule>
  </conditionalFormatting>
  <conditionalFormatting sqref="O12:AD15">
    <cfRule type="cellIs" dxfId="15" priority="309" stopIfTrue="1" operator="between">
      <formula>51</formula>
      <formula>100</formula>
    </cfRule>
  </conditionalFormatting>
  <conditionalFormatting sqref="O16:AD59">
    <cfRule type="cellIs" dxfId="14" priority="2" stopIfTrue="1" operator="between">
      <formula>51</formula>
      <formula>100</formula>
    </cfRule>
  </conditionalFormatting>
  <conditionalFormatting sqref="Y12:Y15">
    <cfRule type="cellIs" dxfId="13" priority="314" stopIfTrue="1" operator="lessThan">
      <formula>50</formula>
    </cfRule>
  </conditionalFormatting>
  <conditionalFormatting sqref="Y16:Y46">
    <cfRule type="cellIs" dxfId="12" priority="182" stopIfTrue="1" operator="lessThan">
      <formula>50</formula>
    </cfRule>
  </conditionalFormatting>
  <conditionalFormatting sqref="Y47:AA47">
    <cfRule type="cellIs" dxfId="11" priority="222" stopIfTrue="1" operator="lessThan">
      <formula>50</formula>
    </cfRule>
  </conditionalFormatting>
  <conditionalFormatting sqref="AA12:AA15">
    <cfRule type="cellIs" dxfId="10" priority="316" stopIfTrue="1" operator="lessThan">
      <formula>50</formula>
    </cfRule>
  </conditionalFormatting>
  <conditionalFormatting sqref="AA16:AA46">
    <cfRule type="cellIs" dxfId="9" priority="179" stopIfTrue="1" operator="lessThan">
      <formula>50</formula>
    </cfRule>
  </conditionalFormatting>
  <conditionalFormatting sqref="AA48:AA58">
    <cfRule type="cellIs" dxfId="8" priority="5" stopIfTrue="1" operator="lessThan">
      <formula>50</formula>
    </cfRule>
  </conditionalFormatting>
  <conditionalFormatting sqref="AC12:AC15">
    <cfRule type="cellIs" dxfId="7" priority="310" stopIfTrue="1" operator="lessThan">
      <formula>50</formula>
    </cfRule>
  </conditionalFormatting>
  <conditionalFormatting sqref="AC15:AC58">
    <cfRule type="cellIs" dxfId="6" priority="3" stopIfTrue="1" operator="lessThan">
      <formula>50</formula>
    </cfRule>
  </conditionalFormatting>
  <conditionalFormatting sqref="AE12:AE58">
    <cfRule type="cellIs" dxfId="5" priority="8" stopIfTrue="1" operator="between">
      <formula>1</formula>
      <formula>50</formula>
    </cfRule>
  </conditionalFormatting>
  <conditionalFormatting sqref="AF12:AF58">
    <cfRule type="cellIs" dxfId="4" priority="1" stopIfTrue="1" operator="greaterThanOrEqual">
      <formula>60</formula>
    </cfRule>
  </conditionalFormatting>
  <pageMargins left="0.70866141732283472" right="0.70866141732283472" top="0.74803149606299213" bottom="0.74803149606299213" header="0.31496062992125984" footer="0.31496062992125984"/>
  <pageSetup paperSize="8" scale="47" fitToHeight="0" orientation="landscape" r:id="rId1"/>
  <headerFooter>
    <oddFooter>&amp;C&amp;P</oddFooter>
  </headerFooter>
  <rowBreaks count="3" manualBreakCount="3">
    <brk id="22" max="43" man="1"/>
    <brk id="34" max="43" man="1"/>
    <brk id="46" max="4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6:BL142"/>
  <sheetViews>
    <sheetView workbookViewId="0"/>
  </sheetViews>
  <sheetFormatPr defaultColWidth="9" defaultRowHeight="17.25"/>
  <cols>
    <col min="1" max="1" width="5.75" style="45" customWidth="1"/>
    <col min="2" max="3" width="6.5" style="45" customWidth="1"/>
    <col min="4" max="4" width="17" style="45" customWidth="1"/>
    <col min="5" max="5" width="28.125" style="45" customWidth="1"/>
    <col min="6" max="6" width="17" style="46" hidden="1" customWidth="1"/>
    <col min="7" max="7" width="9.75" style="45" hidden="1" customWidth="1"/>
    <col min="8" max="9" width="6.75" style="45" hidden="1" customWidth="1"/>
    <col min="10" max="10" width="9" style="45" hidden="1" customWidth="1"/>
    <col min="11" max="11" width="22.25" style="45" hidden="1" customWidth="1"/>
    <col min="12" max="12" width="21.625" style="45" hidden="1" customWidth="1"/>
    <col min="13" max="13" width="34.625" style="45" hidden="1" customWidth="1"/>
    <col min="14" max="14" width="7.125" style="45" hidden="1" customWidth="1"/>
    <col min="15" max="15" width="15.625" style="45" hidden="1" customWidth="1"/>
    <col min="16" max="21" width="11.25" style="45" customWidth="1"/>
    <col min="22" max="22" width="9.5" style="45" customWidth="1"/>
    <col min="23" max="28" width="11.25" style="45" customWidth="1"/>
    <col min="29" max="29" width="9.5" style="45" customWidth="1"/>
    <col min="30" max="34" width="11.25" style="45" customWidth="1"/>
    <col min="35" max="35" width="9.5" style="45" customWidth="1"/>
    <col min="36" max="40" width="11.25" style="45" customWidth="1"/>
    <col min="41" max="41" width="9.5" style="45" customWidth="1"/>
    <col min="42" max="47" width="11.25" style="45" customWidth="1"/>
    <col min="48" max="48" width="9.5" style="45" customWidth="1"/>
    <col min="49" max="53" width="11.25" style="45" customWidth="1"/>
    <col min="54" max="54" width="9.5" style="45" customWidth="1"/>
    <col min="55" max="55" width="11.25" style="80" customWidth="1"/>
    <col min="56" max="56" width="9.5" style="45" customWidth="1"/>
    <col min="57" max="57" width="11.25" style="45" customWidth="1"/>
    <col min="58" max="58" width="9.25" style="45" customWidth="1"/>
    <col min="59" max="59" width="25.625" style="45" hidden="1" customWidth="1"/>
    <col min="60" max="61" width="11.125" style="45" customWidth="1"/>
    <col min="62" max="62" width="9.25" style="45" bestFit="1" customWidth="1"/>
    <col min="63" max="63" width="14.5" style="47" bestFit="1" customWidth="1"/>
    <col min="64" max="16384" width="9" style="45"/>
  </cols>
  <sheetData>
    <row r="6" spans="1:64" ht="18" thickBot="1"/>
    <row r="7" spans="1:64" ht="45.75" hidden="1" customHeight="1">
      <c r="A7" s="48"/>
      <c r="B7" s="48" t="s">
        <v>1318</v>
      </c>
      <c r="C7" s="48" t="s">
        <v>1318</v>
      </c>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81"/>
      <c r="BD7" s="49"/>
      <c r="BE7" s="49"/>
      <c r="BF7" s="49"/>
      <c r="BG7" s="50"/>
      <c r="BH7" s="51"/>
      <c r="BI7" s="51"/>
    </row>
    <row r="8" spans="1:64" ht="24.75" hidden="1" customHeight="1">
      <c r="A8" s="48"/>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81"/>
      <c r="BD8" s="49"/>
      <c r="BE8" s="49"/>
      <c r="BF8" s="49"/>
      <c r="BG8" s="50"/>
      <c r="BH8" s="51"/>
      <c r="BI8" s="51"/>
    </row>
    <row r="9" spans="1:64" s="52" customFormat="1" ht="48.75" customHeight="1">
      <c r="A9" s="446" t="s">
        <v>1461</v>
      </c>
      <c r="B9" s="442" t="s">
        <v>1460</v>
      </c>
      <c r="C9" s="442" t="s">
        <v>1276</v>
      </c>
      <c r="D9" s="442" t="s">
        <v>1315</v>
      </c>
      <c r="E9" s="442" t="s">
        <v>1374</v>
      </c>
      <c r="F9" s="442" t="s">
        <v>6</v>
      </c>
      <c r="G9" s="442" t="s">
        <v>7</v>
      </c>
      <c r="H9" s="441" t="s">
        <v>34</v>
      </c>
      <c r="I9" s="441"/>
      <c r="J9" s="442" t="s">
        <v>11</v>
      </c>
      <c r="K9" s="442" t="s">
        <v>12</v>
      </c>
      <c r="L9" s="442" t="s">
        <v>75</v>
      </c>
      <c r="M9" s="442" t="s">
        <v>1408</v>
      </c>
      <c r="N9" s="450" t="s">
        <v>237</v>
      </c>
      <c r="O9" s="442" t="s">
        <v>238</v>
      </c>
      <c r="P9" s="473" t="s">
        <v>236</v>
      </c>
      <c r="Q9" s="473"/>
      <c r="R9" s="473"/>
      <c r="S9" s="473"/>
      <c r="T9" s="473"/>
      <c r="U9" s="473"/>
      <c r="V9" s="473"/>
      <c r="W9" s="473"/>
      <c r="X9" s="473"/>
      <c r="Y9" s="473"/>
      <c r="Z9" s="473"/>
      <c r="AA9" s="473"/>
      <c r="AB9" s="473"/>
      <c r="AC9" s="473"/>
      <c r="AD9" s="473"/>
      <c r="AE9" s="473"/>
      <c r="AF9" s="473"/>
      <c r="AG9" s="473"/>
      <c r="AH9" s="473"/>
      <c r="AI9" s="473"/>
      <c r="AJ9" s="473"/>
      <c r="AK9" s="473"/>
      <c r="AL9" s="473"/>
      <c r="AM9" s="473"/>
      <c r="AN9" s="473"/>
      <c r="AO9" s="473"/>
      <c r="AP9" s="473"/>
      <c r="AQ9" s="473"/>
      <c r="AR9" s="473"/>
      <c r="AS9" s="473"/>
      <c r="AT9" s="473"/>
      <c r="AU9" s="473"/>
      <c r="AV9" s="473"/>
      <c r="AW9" s="473"/>
      <c r="AX9" s="473"/>
      <c r="AY9" s="473"/>
      <c r="AZ9" s="473"/>
      <c r="BA9" s="473"/>
      <c r="BB9" s="473"/>
      <c r="BC9" s="473"/>
      <c r="BD9" s="473"/>
      <c r="BE9" s="473"/>
      <c r="BF9" s="473"/>
      <c r="BG9" s="473"/>
      <c r="BH9" s="473"/>
      <c r="BI9" s="474"/>
      <c r="BJ9" s="460" t="s">
        <v>182</v>
      </c>
      <c r="BK9" s="461"/>
      <c r="BL9" s="162"/>
    </row>
    <row r="10" spans="1:64" s="52" customFormat="1" ht="38.25" customHeight="1">
      <c r="A10" s="447"/>
      <c r="B10" s="443"/>
      <c r="C10" s="443"/>
      <c r="D10" s="443"/>
      <c r="E10" s="443"/>
      <c r="F10" s="443"/>
      <c r="G10" s="443"/>
      <c r="H10" s="125"/>
      <c r="I10" s="125"/>
      <c r="J10" s="443"/>
      <c r="K10" s="443"/>
      <c r="L10" s="443"/>
      <c r="M10" s="443"/>
      <c r="N10" s="451"/>
      <c r="O10" s="443"/>
      <c r="P10" s="467" t="s">
        <v>1323</v>
      </c>
      <c r="Q10" s="468"/>
      <c r="R10" s="468"/>
      <c r="S10" s="468"/>
      <c r="T10" s="468"/>
      <c r="U10" s="468"/>
      <c r="V10" s="468"/>
      <c r="W10" s="468"/>
      <c r="X10" s="468"/>
      <c r="Y10" s="468"/>
      <c r="Z10" s="468"/>
      <c r="AA10" s="468"/>
      <c r="AB10" s="468"/>
      <c r="AC10" s="469"/>
      <c r="AD10" s="469"/>
      <c r="AE10" s="469"/>
      <c r="AF10" s="469"/>
      <c r="AG10" s="469"/>
      <c r="AH10" s="469"/>
      <c r="AI10" s="469"/>
      <c r="AJ10" s="469"/>
      <c r="AK10" s="469"/>
      <c r="AL10" s="469"/>
      <c r="AM10" s="469"/>
      <c r="AN10" s="469"/>
      <c r="AO10" s="469"/>
      <c r="AP10" s="469"/>
      <c r="AQ10" s="469"/>
      <c r="AR10" s="469"/>
      <c r="AS10" s="469"/>
      <c r="AT10" s="469"/>
      <c r="AU10" s="469"/>
      <c r="AV10" s="469"/>
      <c r="AW10" s="469"/>
      <c r="AX10" s="469"/>
      <c r="AY10" s="469"/>
      <c r="AZ10" s="469"/>
      <c r="BA10" s="469"/>
      <c r="BB10" s="469"/>
      <c r="BC10" s="469"/>
      <c r="BD10" s="469"/>
      <c r="BE10" s="469"/>
      <c r="BF10" s="469"/>
      <c r="BG10" s="95"/>
      <c r="BH10" s="470" t="s">
        <v>222</v>
      </c>
      <c r="BI10" s="475" t="s">
        <v>1411</v>
      </c>
      <c r="BJ10" s="457" t="s">
        <v>32</v>
      </c>
      <c r="BK10" s="454" t="s">
        <v>33</v>
      </c>
      <c r="BL10" s="162"/>
    </row>
    <row r="11" spans="1:64" s="52" customFormat="1" ht="37.5" customHeight="1">
      <c r="A11" s="447"/>
      <c r="B11" s="443"/>
      <c r="C11" s="443"/>
      <c r="D11" s="443"/>
      <c r="E11" s="443"/>
      <c r="F11" s="443"/>
      <c r="G11" s="443"/>
      <c r="H11" s="125"/>
      <c r="I11" s="125"/>
      <c r="J11" s="443"/>
      <c r="K11" s="443"/>
      <c r="L11" s="443"/>
      <c r="M11" s="443"/>
      <c r="N11" s="451"/>
      <c r="O11" s="443"/>
      <c r="P11" s="467" t="s">
        <v>213</v>
      </c>
      <c r="Q11" s="468"/>
      <c r="R11" s="468"/>
      <c r="S11" s="468"/>
      <c r="T11" s="468"/>
      <c r="U11" s="468"/>
      <c r="V11" s="478"/>
      <c r="W11" s="464" t="s">
        <v>1426</v>
      </c>
      <c r="X11" s="465"/>
      <c r="Y11" s="465"/>
      <c r="Z11" s="465"/>
      <c r="AA11" s="465"/>
      <c r="AB11" s="465"/>
      <c r="AC11" s="466"/>
      <c r="AD11" s="464" t="s">
        <v>1433</v>
      </c>
      <c r="AE11" s="465"/>
      <c r="AF11" s="465"/>
      <c r="AG11" s="465"/>
      <c r="AH11" s="465"/>
      <c r="AI11" s="466"/>
      <c r="AJ11" s="464" t="s">
        <v>1439</v>
      </c>
      <c r="AK11" s="465"/>
      <c r="AL11" s="465"/>
      <c r="AM11" s="465"/>
      <c r="AN11" s="465"/>
      <c r="AO11" s="466"/>
      <c r="AP11" s="464" t="s">
        <v>1440</v>
      </c>
      <c r="AQ11" s="465"/>
      <c r="AR11" s="465"/>
      <c r="AS11" s="465"/>
      <c r="AT11" s="465"/>
      <c r="AU11" s="465"/>
      <c r="AV11" s="466"/>
      <c r="AW11" s="464" t="s">
        <v>1441</v>
      </c>
      <c r="AX11" s="465"/>
      <c r="AY11" s="465"/>
      <c r="AZ11" s="465"/>
      <c r="BA11" s="465"/>
      <c r="BB11" s="466"/>
      <c r="BC11" s="467" t="s">
        <v>1442</v>
      </c>
      <c r="BD11" s="478"/>
      <c r="BE11" s="467" t="s">
        <v>220</v>
      </c>
      <c r="BF11" s="478"/>
      <c r="BG11" s="96"/>
      <c r="BH11" s="470"/>
      <c r="BI11" s="475"/>
      <c r="BJ11" s="457"/>
      <c r="BK11" s="454"/>
      <c r="BL11" s="162"/>
    </row>
    <row r="12" spans="1:64" s="52" customFormat="1" ht="37.5" customHeight="1">
      <c r="A12" s="448"/>
      <c r="B12" s="444"/>
      <c r="C12" s="444"/>
      <c r="D12" s="444"/>
      <c r="E12" s="444"/>
      <c r="F12" s="444"/>
      <c r="G12" s="444"/>
      <c r="H12" s="126"/>
      <c r="I12" s="126"/>
      <c r="J12" s="444"/>
      <c r="K12" s="444"/>
      <c r="L12" s="444"/>
      <c r="M12" s="444"/>
      <c r="N12" s="452"/>
      <c r="O12" s="444"/>
      <c r="P12" s="462" t="s">
        <v>1420</v>
      </c>
      <c r="Q12" s="462" t="s">
        <v>1421</v>
      </c>
      <c r="R12" s="462" t="s">
        <v>1423</v>
      </c>
      <c r="S12" s="462" t="s">
        <v>1424</v>
      </c>
      <c r="T12" s="462" t="s">
        <v>1425</v>
      </c>
      <c r="U12" s="462" t="s">
        <v>1518</v>
      </c>
      <c r="V12" s="462" t="s">
        <v>1422</v>
      </c>
      <c r="W12" s="462" t="s">
        <v>1427</v>
      </c>
      <c r="X12" s="462" t="s">
        <v>1428</v>
      </c>
      <c r="Y12" s="462" t="s">
        <v>1429</v>
      </c>
      <c r="Z12" s="462" t="s">
        <v>1430</v>
      </c>
      <c r="AA12" s="462" t="s">
        <v>1431</v>
      </c>
      <c r="AB12" s="462" t="s">
        <v>1432</v>
      </c>
      <c r="AC12" s="462" t="s">
        <v>1422</v>
      </c>
      <c r="AD12" s="462" t="s">
        <v>1434</v>
      </c>
      <c r="AE12" s="462" t="s">
        <v>1435</v>
      </c>
      <c r="AF12" s="462" t="s">
        <v>1436</v>
      </c>
      <c r="AG12" s="462" t="s">
        <v>1437</v>
      </c>
      <c r="AH12" s="462" t="s">
        <v>1438</v>
      </c>
      <c r="AI12" s="462" t="s">
        <v>1422</v>
      </c>
      <c r="AJ12" s="462" t="s">
        <v>1444</v>
      </c>
      <c r="AK12" s="462" t="s">
        <v>1445</v>
      </c>
      <c r="AL12" s="462" t="s">
        <v>1446</v>
      </c>
      <c r="AM12" s="462" t="s">
        <v>1447</v>
      </c>
      <c r="AN12" s="462" t="s">
        <v>1448</v>
      </c>
      <c r="AO12" s="462" t="s">
        <v>1422</v>
      </c>
      <c r="AP12" s="462" t="s">
        <v>1449</v>
      </c>
      <c r="AQ12" s="462" t="s">
        <v>1450</v>
      </c>
      <c r="AR12" s="462" t="s">
        <v>1451</v>
      </c>
      <c r="AS12" s="462" t="s">
        <v>1452</v>
      </c>
      <c r="AT12" s="462" t="s">
        <v>1453</v>
      </c>
      <c r="AU12" s="462" t="s">
        <v>1454</v>
      </c>
      <c r="AV12" s="462" t="s">
        <v>1422</v>
      </c>
      <c r="AW12" s="462" t="s">
        <v>1455</v>
      </c>
      <c r="AX12" s="462" t="s">
        <v>1456</v>
      </c>
      <c r="AY12" s="479" t="s">
        <v>1457</v>
      </c>
      <c r="AZ12" s="462" t="s">
        <v>1458</v>
      </c>
      <c r="BA12" s="462" t="s">
        <v>1459</v>
      </c>
      <c r="BB12" s="462" t="s">
        <v>1422</v>
      </c>
      <c r="BC12" s="479" t="s">
        <v>1443</v>
      </c>
      <c r="BD12" s="462" t="s">
        <v>1422</v>
      </c>
      <c r="BE12" s="462"/>
      <c r="BF12" s="462" t="s">
        <v>1422</v>
      </c>
      <c r="BG12" s="96"/>
      <c r="BH12" s="471"/>
      <c r="BI12" s="476"/>
      <c r="BJ12" s="458"/>
      <c r="BK12" s="455"/>
      <c r="BL12" s="162"/>
    </row>
    <row r="13" spans="1:64" s="52" customFormat="1" ht="165" customHeight="1" thickBot="1">
      <c r="A13" s="449"/>
      <c r="B13" s="445"/>
      <c r="C13" s="445"/>
      <c r="D13" s="445"/>
      <c r="E13" s="445"/>
      <c r="F13" s="445"/>
      <c r="G13" s="445"/>
      <c r="H13" s="127" t="s">
        <v>73</v>
      </c>
      <c r="I13" s="127" t="s">
        <v>74</v>
      </c>
      <c r="J13" s="445"/>
      <c r="K13" s="445"/>
      <c r="L13" s="445"/>
      <c r="M13" s="445"/>
      <c r="N13" s="453"/>
      <c r="O13" s="445"/>
      <c r="P13" s="463"/>
      <c r="Q13" s="463"/>
      <c r="R13" s="463"/>
      <c r="S13" s="463"/>
      <c r="T13" s="463"/>
      <c r="U13" s="463"/>
      <c r="V13" s="463"/>
      <c r="W13" s="463"/>
      <c r="X13" s="463"/>
      <c r="Y13" s="463"/>
      <c r="Z13" s="463"/>
      <c r="AA13" s="463"/>
      <c r="AB13" s="463"/>
      <c r="AC13" s="463"/>
      <c r="AD13" s="463"/>
      <c r="AE13" s="463"/>
      <c r="AF13" s="463"/>
      <c r="AG13" s="463"/>
      <c r="AH13" s="463"/>
      <c r="AI13" s="463"/>
      <c r="AJ13" s="463"/>
      <c r="AK13" s="463"/>
      <c r="AL13" s="463"/>
      <c r="AM13" s="463"/>
      <c r="AN13" s="463"/>
      <c r="AO13" s="463"/>
      <c r="AP13" s="463"/>
      <c r="AQ13" s="463"/>
      <c r="AR13" s="463"/>
      <c r="AS13" s="463"/>
      <c r="AT13" s="463"/>
      <c r="AU13" s="463"/>
      <c r="AV13" s="463"/>
      <c r="AW13" s="463"/>
      <c r="AX13" s="463"/>
      <c r="AY13" s="480"/>
      <c r="AZ13" s="463"/>
      <c r="BA13" s="463"/>
      <c r="BB13" s="463"/>
      <c r="BC13" s="480"/>
      <c r="BD13" s="463"/>
      <c r="BE13" s="463"/>
      <c r="BF13" s="463"/>
      <c r="BG13" s="97"/>
      <c r="BH13" s="472"/>
      <c r="BI13" s="477"/>
      <c r="BJ13" s="459"/>
      <c r="BK13" s="456"/>
      <c r="BL13" s="162" t="s">
        <v>1526</v>
      </c>
    </row>
    <row r="14" spans="1:64" s="57" customFormat="1" ht="159" customHeight="1">
      <c r="A14" s="98" t="s">
        <v>1511</v>
      </c>
      <c r="B14" s="88">
        <v>2</v>
      </c>
      <c r="C14" s="88">
        <v>6</v>
      </c>
      <c r="D14" s="90" t="s">
        <v>1316</v>
      </c>
      <c r="E14" s="91" t="s">
        <v>1376</v>
      </c>
      <c r="F14" s="54" t="s">
        <v>1278</v>
      </c>
      <c r="G14" s="79" t="s">
        <v>1279</v>
      </c>
      <c r="H14" s="53" t="s">
        <v>1280</v>
      </c>
      <c r="I14" s="53" t="s">
        <v>1280</v>
      </c>
      <c r="J14" s="53" t="s">
        <v>1281</v>
      </c>
      <c r="K14" s="79" t="s">
        <v>1040</v>
      </c>
      <c r="L14" s="54" t="s">
        <v>1035</v>
      </c>
      <c r="M14" s="54" t="s">
        <v>1357</v>
      </c>
      <c r="N14" s="55" t="s">
        <v>1282</v>
      </c>
      <c r="O14" s="79" t="s">
        <v>1038</v>
      </c>
      <c r="P14" s="190">
        <v>0</v>
      </c>
      <c r="Q14" s="190">
        <v>1</v>
      </c>
      <c r="R14" s="190">
        <v>1</v>
      </c>
      <c r="S14" s="190">
        <v>1</v>
      </c>
      <c r="T14" s="190">
        <v>0</v>
      </c>
      <c r="U14" s="190">
        <v>0</v>
      </c>
      <c r="V14" s="210">
        <f>IF(P14="―","―",50+(50*(SUM(P14:U14)/6)))</f>
        <v>75</v>
      </c>
      <c r="W14" s="190">
        <v>1</v>
      </c>
      <c r="X14" s="190">
        <v>1</v>
      </c>
      <c r="Y14" s="190">
        <v>1</v>
      </c>
      <c r="Z14" s="190">
        <v>1</v>
      </c>
      <c r="AA14" s="190">
        <v>1</v>
      </c>
      <c r="AB14" s="190">
        <v>0</v>
      </c>
      <c r="AC14" s="210">
        <f>IF(W14="―","―",50+(50*(SUM(W14:AB14)/6)))</f>
        <v>91.666666666666671</v>
      </c>
      <c r="AD14" s="190">
        <v>1</v>
      </c>
      <c r="AE14" s="190">
        <v>0</v>
      </c>
      <c r="AF14" s="190">
        <v>1</v>
      </c>
      <c r="AG14" s="190">
        <v>1</v>
      </c>
      <c r="AH14" s="190">
        <v>1</v>
      </c>
      <c r="AI14" s="210">
        <f>IF(AD14="―","―",50+(50*(SUM(AD14:AH14)/5)))</f>
        <v>90</v>
      </c>
      <c r="AJ14" s="190">
        <v>0</v>
      </c>
      <c r="AK14" s="190">
        <v>1</v>
      </c>
      <c r="AL14" s="190">
        <v>0</v>
      </c>
      <c r="AM14" s="190">
        <v>1</v>
      </c>
      <c r="AN14" s="190">
        <v>1</v>
      </c>
      <c r="AO14" s="210">
        <f>IF(AJ14="―","―",50+(50*(SUM(AJ14:AN14)/5)))</f>
        <v>80</v>
      </c>
      <c r="AP14" s="190">
        <v>1</v>
      </c>
      <c r="AQ14" s="190">
        <v>1</v>
      </c>
      <c r="AR14" s="190">
        <v>1</v>
      </c>
      <c r="AS14" s="190">
        <v>0</v>
      </c>
      <c r="AT14" s="190">
        <v>1</v>
      </c>
      <c r="AU14" s="190">
        <v>1</v>
      </c>
      <c r="AV14" s="210">
        <f>IF(AP14="―","―",50+(50*(SUM(AP14:AU14)/6)))</f>
        <v>91.666666666666671</v>
      </c>
      <c r="AW14" s="190">
        <v>1</v>
      </c>
      <c r="AX14" s="190">
        <v>1</v>
      </c>
      <c r="AY14" s="190">
        <v>1</v>
      </c>
      <c r="AZ14" s="190">
        <v>0</v>
      </c>
      <c r="BA14" s="190">
        <v>1</v>
      </c>
      <c r="BB14" s="210">
        <f>IF(AW14="―","―",50+(50*(SUM(AW14:BA14)/5)))</f>
        <v>90</v>
      </c>
      <c r="BC14" s="190">
        <v>1</v>
      </c>
      <c r="BD14" s="103">
        <f>IF(BC14="―","―",((50+50*BC14)/1))</f>
        <v>100</v>
      </c>
      <c r="BE14" s="197" t="s">
        <v>221</v>
      </c>
      <c r="BF14" s="104" t="str">
        <f>IF(BE14="―","―",((50+50*BE14)/1))</f>
        <v>―</v>
      </c>
      <c r="BG14" s="105"/>
      <c r="BH14" s="106">
        <f>AVERAGE(V14,AC14,AI14,AO14,AV14,BB14,BD14,BF14)</f>
        <v>88.333333333333343</v>
      </c>
      <c r="BI14" s="107">
        <f>(V14*2+AC14+AI14*2+AO14+AV14+BB14+BD14)/9</f>
        <v>87.037037037037038</v>
      </c>
      <c r="BJ14" s="136" t="s">
        <v>1206</v>
      </c>
      <c r="BK14" s="139" t="s">
        <v>1299</v>
      </c>
      <c r="BL14" s="56"/>
    </row>
    <row r="15" spans="1:64" s="57" customFormat="1" ht="159" customHeight="1">
      <c r="A15" s="99" t="s">
        <v>1463</v>
      </c>
      <c r="B15" s="85">
        <v>1</v>
      </c>
      <c r="C15" s="85">
        <v>4</v>
      </c>
      <c r="D15" s="89" t="s">
        <v>1316</v>
      </c>
      <c r="E15" s="89" t="s">
        <v>1375</v>
      </c>
      <c r="F15" s="59" t="s">
        <v>1283</v>
      </c>
      <c r="G15" s="58" t="s">
        <v>1284</v>
      </c>
      <c r="H15" s="58" t="s">
        <v>1280</v>
      </c>
      <c r="I15" s="58" t="s">
        <v>1280</v>
      </c>
      <c r="J15" s="58" t="s">
        <v>1281</v>
      </c>
      <c r="K15" s="77" t="s">
        <v>189</v>
      </c>
      <c r="L15" s="59" t="s">
        <v>1009</v>
      </c>
      <c r="M15" s="59" t="s">
        <v>1343</v>
      </c>
      <c r="N15" s="60" t="s">
        <v>1285</v>
      </c>
      <c r="O15" s="77" t="s">
        <v>1010</v>
      </c>
      <c r="P15" s="191">
        <v>1</v>
      </c>
      <c r="Q15" s="191">
        <v>1</v>
      </c>
      <c r="R15" s="191">
        <v>0</v>
      </c>
      <c r="S15" s="191">
        <v>1</v>
      </c>
      <c r="T15" s="191">
        <v>1</v>
      </c>
      <c r="U15" s="191">
        <v>0</v>
      </c>
      <c r="V15" s="211">
        <f t="shared" ref="V15:V60" si="0">IF(P15="―","―",50+(50*(SUM(P15:U15)/6)))</f>
        <v>83.333333333333329</v>
      </c>
      <c r="W15" s="191">
        <v>1</v>
      </c>
      <c r="X15" s="191">
        <v>1</v>
      </c>
      <c r="Y15" s="191">
        <v>0</v>
      </c>
      <c r="Z15" s="191">
        <v>1</v>
      </c>
      <c r="AA15" s="191">
        <v>0</v>
      </c>
      <c r="AB15" s="191">
        <v>0</v>
      </c>
      <c r="AC15" s="211">
        <f t="shared" ref="AC15:AC60" si="1">IF(W15="―","―",50+(50*(SUM(W15:AB15)/6)))</f>
        <v>75</v>
      </c>
      <c r="AD15" s="191">
        <v>1</v>
      </c>
      <c r="AE15" s="191">
        <v>1</v>
      </c>
      <c r="AF15" s="191">
        <v>1</v>
      </c>
      <c r="AG15" s="191">
        <v>1</v>
      </c>
      <c r="AH15" s="191">
        <v>1</v>
      </c>
      <c r="AI15" s="211">
        <f t="shared" ref="AI15:AI60" si="2">IF(AD15="―","―",50+(50*(SUM(AD15:AH15)/5)))</f>
        <v>100</v>
      </c>
      <c r="AJ15" s="191">
        <v>0</v>
      </c>
      <c r="AK15" s="191">
        <v>0</v>
      </c>
      <c r="AL15" s="191">
        <v>0</v>
      </c>
      <c r="AM15" s="191">
        <v>0</v>
      </c>
      <c r="AN15" s="191">
        <v>0</v>
      </c>
      <c r="AO15" s="211">
        <f t="shared" ref="AO15:AO60" si="3">IF(AJ15="―","―",50+(50*(SUM(AJ15:AN15)/5)))</f>
        <v>50</v>
      </c>
      <c r="AP15" s="191">
        <v>1</v>
      </c>
      <c r="AQ15" s="191">
        <v>0</v>
      </c>
      <c r="AR15" s="191">
        <v>1</v>
      </c>
      <c r="AS15" s="191">
        <v>1</v>
      </c>
      <c r="AT15" s="191">
        <v>1</v>
      </c>
      <c r="AU15" s="191">
        <v>1</v>
      </c>
      <c r="AV15" s="211">
        <f t="shared" ref="AV15:AV60" si="4">IF(AP15="―","―",50+(50*(SUM(AP15:AU15)/6)))</f>
        <v>91.666666666666671</v>
      </c>
      <c r="AW15" s="191">
        <v>0</v>
      </c>
      <c r="AX15" s="191">
        <v>0</v>
      </c>
      <c r="AY15" s="191">
        <v>0</v>
      </c>
      <c r="AZ15" s="191">
        <v>0</v>
      </c>
      <c r="BA15" s="191">
        <v>0</v>
      </c>
      <c r="BB15" s="211">
        <f t="shared" ref="BB15:BB60" si="5">IF(AW15="―","―",50+(50*(SUM(AW15:BA15)/5)))</f>
        <v>50</v>
      </c>
      <c r="BC15" s="191">
        <v>1</v>
      </c>
      <c r="BD15" s="108">
        <f t="shared" ref="BD15:BD60" si="6">IF(BC15="―","―",((50+50*BC15)/1))</f>
        <v>100</v>
      </c>
      <c r="BE15" s="191">
        <v>1</v>
      </c>
      <c r="BF15" s="108">
        <f t="shared" ref="BF15:BF60" si="7">IF(BE15="―","―",((50+50*BE15)/1))</f>
        <v>100</v>
      </c>
      <c r="BG15" s="109" t="s">
        <v>229</v>
      </c>
      <c r="BH15" s="110">
        <f>AVERAGE(V15,AC15,AI15,AO15,AV15,BB15,BD15,BF15)</f>
        <v>81.25</v>
      </c>
      <c r="BI15" s="111">
        <f>(V15*2+AC15+AI15*2+AO15+AV15+BB15+BD15+BF15)/10</f>
        <v>83.333333333333329</v>
      </c>
      <c r="BJ15" s="137" t="s">
        <v>1286</v>
      </c>
      <c r="BK15" s="140" t="s">
        <v>1319</v>
      </c>
      <c r="BL15" s="56"/>
    </row>
    <row r="16" spans="1:64" s="57" customFormat="1" ht="159" customHeight="1">
      <c r="A16" s="99" t="s">
        <v>1512</v>
      </c>
      <c r="B16" s="85">
        <v>1</v>
      </c>
      <c r="C16" s="85">
        <v>9</v>
      </c>
      <c r="D16" s="89" t="s">
        <v>1464</v>
      </c>
      <c r="E16" s="89" t="s">
        <v>1465</v>
      </c>
      <c r="F16" s="59" t="s">
        <v>1288</v>
      </c>
      <c r="G16" s="77"/>
      <c r="H16" s="58"/>
      <c r="I16" s="58"/>
      <c r="J16" s="58"/>
      <c r="K16" s="77"/>
      <c r="L16" s="59" t="s">
        <v>1466</v>
      </c>
      <c r="M16" s="59" t="s">
        <v>1467</v>
      </c>
      <c r="N16" s="60"/>
      <c r="O16" s="77" t="s">
        <v>1468</v>
      </c>
      <c r="P16" s="192">
        <v>-1</v>
      </c>
      <c r="Q16" s="191">
        <v>1</v>
      </c>
      <c r="R16" s="191">
        <v>1</v>
      </c>
      <c r="S16" s="191">
        <v>1</v>
      </c>
      <c r="T16" s="191">
        <v>1</v>
      </c>
      <c r="U16" s="191">
        <v>0</v>
      </c>
      <c r="V16" s="211">
        <f t="shared" si="0"/>
        <v>75</v>
      </c>
      <c r="W16" s="191">
        <v>1</v>
      </c>
      <c r="X16" s="191">
        <v>1</v>
      </c>
      <c r="Y16" s="191">
        <v>1</v>
      </c>
      <c r="Z16" s="191">
        <v>1</v>
      </c>
      <c r="AA16" s="191">
        <v>1</v>
      </c>
      <c r="AB16" s="191">
        <v>0</v>
      </c>
      <c r="AC16" s="211">
        <f t="shared" si="1"/>
        <v>91.666666666666671</v>
      </c>
      <c r="AD16" s="191">
        <v>1</v>
      </c>
      <c r="AE16" s="191">
        <v>1</v>
      </c>
      <c r="AF16" s="191">
        <v>0</v>
      </c>
      <c r="AG16" s="191">
        <v>0</v>
      </c>
      <c r="AH16" s="191">
        <v>0</v>
      </c>
      <c r="AI16" s="211">
        <f t="shared" si="2"/>
        <v>70</v>
      </c>
      <c r="AJ16" s="191">
        <v>0</v>
      </c>
      <c r="AK16" s="191">
        <v>0</v>
      </c>
      <c r="AL16" s="191">
        <v>0</v>
      </c>
      <c r="AM16" s="191">
        <v>1</v>
      </c>
      <c r="AN16" s="191">
        <v>0</v>
      </c>
      <c r="AO16" s="219">
        <f t="shared" si="3"/>
        <v>60</v>
      </c>
      <c r="AP16" s="191">
        <v>1</v>
      </c>
      <c r="AQ16" s="191">
        <v>1</v>
      </c>
      <c r="AR16" s="191">
        <v>1</v>
      </c>
      <c r="AS16" s="191">
        <v>1</v>
      </c>
      <c r="AT16" s="191">
        <v>1</v>
      </c>
      <c r="AU16" s="191">
        <v>1</v>
      </c>
      <c r="AV16" s="211">
        <f t="shared" si="4"/>
        <v>100</v>
      </c>
      <c r="AW16" s="191">
        <v>0</v>
      </c>
      <c r="AX16" s="191">
        <v>1</v>
      </c>
      <c r="AY16" s="191">
        <v>1</v>
      </c>
      <c r="AZ16" s="191">
        <v>1</v>
      </c>
      <c r="BA16" s="191">
        <v>1</v>
      </c>
      <c r="BB16" s="219">
        <f t="shared" si="5"/>
        <v>90</v>
      </c>
      <c r="BC16" s="191">
        <v>1</v>
      </c>
      <c r="BD16" s="112">
        <f t="shared" si="6"/>
        <v>100</v>
      </c>
      <c r="BE16" s="192" t="s">
        <v>427</v>
      </c>
      <c r="BF16" s="112" t="str">
        <f t="shared" si="7"/>
        <v>―</v>
      </c>
      <c r="BG16" s="109"/>
      <c r="BH16" s="110">
        <f>AVERAGE(V16,AC16,AI16,AO16,AV16,BB16,BD16,BF16)</f>
        <v>83.809523809523824</v>
      </c>
      <c r="BI16" s="111">
        <f>(V16*2+AC16+AI16*2+AO16+AV16+BB16+BD16)/9</f>
        <v>81.296296296296305</v>
      </c>
      <c r="BJ16" s="137" t="s">
        <v>1286</v>
      </c>
      <c r="BK16" s="140" t="s">
        <v>1520</v>
      </c>
      <c r="BL16" s="56"/>
    </row>
    <row r="17" spans="1:64" s="57" customFormat="1" ht="159" customHeight="1">
      <c r="A17" s="99" t="s">
        <v>1511</v>
      </c>
      <c r="B17" s="85">
        <v>6</v>
      </c>
      <c r="C17" s="85">
        <v>9</v>
      </c>
      <c r="D17" s="93" t="s">
        <v>1335</v>
      </c>
      <c r="E17" s="89" t="s">
        <v>1380</v>
      </c>
      <c r="F17" s="59" t="s">
        <v>1288</v>
      </c>
      <c r="G17" s="77" t="s">
        <v>1293</v>
      </c>
      <c r="H17" s="58" t="s">
        <v>1280</v>
      </c>
      <c r="I17" s="58" t="s">
        <v>1280</v>
      </c>
      <c r="J17" s="58" t="s">
        <v>1287</v>
      </c>
      <c r="K17" s="77" t="s">
        <v>1097</v>
      </c>
      <c r="L17" s="59" t="s">
        <v>1119</v>
      </c>
      <c r="M17" s="63" t="s">
        <v>1344</v>
      </c>
      <c r="N17" s="60" t="s">
        <v>1294</v>
      </c>
      <c r="O17" s="77" t="s">
        <v>303</v>
      </c>
      <c r="P17" s="191">
        <v>0</v>
      </c>
      <c r="Q17" s="191">
        <v>1</v>
      </c>
      <c r="R17" s="191">
        <v>0</v>
      </c>
      <c r="S17" s="191">
        <v>1</v>
      </c>
      <c r="T17" s="191">
        <v>0</v>
      </c>
      <c r="U17" s="191">
        <v>0</v>
      </c>
      <c r="V17" s="211">
        <f t="shared" si="0"/>
        <v>66.666666666666657</v>
      </c>
      <c r="W17" s="191">
        <v>1</v>
      </c>
      <c r="X17" s="191">
        <v>1</v>
      </c>
      <c r="Y17" s="191">
        <v>1</v>
      </c>
      <c r="Z17" s="191">
        <v>1</v>
      </c>
      <c r="AA17" s="191">
        <v>0</v>
      </c>
      <c r="AB17" s="191">
        <v>0</v>
      </c>
      <c r="AC17" s="211">
        <f t="shared" si="1"/>
        <v>83.333333333333329</v>
      </c>
      <c r="AD17" s="191">
        <v>1</v>
      </c>
      <c r="AE17" s="191">
        <v>1</v>
      </c>
      <c r="AF17" s="191">
        <v>0</v>
      </c>
      <c r="AG17" s="191">
        <v>1</v>
      </c>
      <c r="AH17" s="191">
        <v>1</v>
      </c>
      <c r="AI17" s="211">
        <f t="shared" si="2"/>
        <v>90</v>
      </c>
      <c r="AJ17" s="191">
        <v>0</v>
      </c>
      <c r="AK17" s="191">
        <v>0</v>
      </c>
      <c r="AL17" s="191">
        <v>0</v>
      </c>
      <c r="AM17" s="191">
        <v>0</v>
      </c>
      <c r="AN17" s="191">
        <v>0</v>
      </c>
      <c r="AO17" s="211">
        <f t="shared" si="3"/>
        <v>50</v>
      </c>
      <c r="AP17" s="191">
        <v>1</v>
      </c>
      <c r="AQ17" s="191">
        <v>0</v>
      </c>
      <c r="AR17" s="191">
        <v>1</v>
      </c>
      <c r="AS17" s="191">
        <v>0</v>
      </c>
      <c r="AT17" s="191">
        <v>1</v>
      </c>
      <c r="AU17" s="191">
        <v>1</v>
      </c>
      <c r="AV17" s="211">
        <f t="shared" si="4"/>
        <v>83.333333333333329</v>
      </c>
      <c r="AW17" s="191">
        <v>0</v>
      </c>
      <c r="AX17" s="191">
        <v>0</v>
      </c>
      <c r="AY17" s="191">
        <v>0</v>
      </c>
      <c r="AZ17" s="191">
        <v>0</v>
      </c>
      <c r="BA17" s="191">
        <v>0</v>
      </c>
      <c r="BB17" s="211">
        <f t="shared" si="5"/>
        <v>50</v>
      </c>
      <c r="BC17" s="191">
        <v>1</v>
      </c>
      <c r="BD17" s="112">
        <f t="shared" si="6"/>
        <v>100</v>
      </c>
      <c r="BE17" s="192" t="s">
        <v>221</v>
      </c>
      <c r="BF17" s="112" t="str">
        <f t="shared" si="7"/>
        <v>―</v>
      </c>
      <c r="BG17" s="113"/>
      <c r="BH17" s="110">
        <f>AVERAGE(V17,AC17,AI17,AO17,AV17,BB17,BD17,BF17)</f>
        <v>74.761904761904745</v>
      </c>
      <c r="BI17" s="111">
        <f>(V17*2+AC17+AI17*2+AO17+AV17+BB17+BD17)/9</f>
        <v>75.555555555555557</v>
      </c>
      <c r="BJ17" s="138" t="s">
        <v>1286</v>
      </c>
      <c r="BK17" s="140" t="s">
        <v>1319</v>
      </c>
      <c r="BL17" s="56"/>
    </row>
    <row r="18" spans="1:64" s="57" customFormat="1" ht="159" customHeight="1">
      <c r="A18" s="99" t="s">
        <v>1511</v>
      </c>
      <c r="B18" s="85">
        <v>4</v>
      </c>
      <c r="C18" s="85">
        <v>8</v>
      </c>
      <c r="D18" s="93" t="s">
        <v>1368</v>
      </c>
      <c r="E18" s="89" t="s">
        <v>1378</v>
      </c>
      <c r="F18" s="59" t="s">
        <v>1288</v>
      </c>
      <c r="G18" s="77" t="s">
        <v>1289</v>
      </c>
      <c r="H18" s="58" t="s">
        <v>1280</v>
      </c>
      <c r="I18" s="58" t="s">
        <v>1084</v>
      </c>
      <c r="J18" s="58" t="s">
        <v>1281</v>
      </c>
      <c r="K18" s="77" t="s">
        <v>1096</v>
      </c>
      <c r="L18" s="59" t="s">
        <v>1094</v>
      </c>
      <c r="M18" s="59" t="s">
        <v>1358</v>
      </c>
      <c r="N18" s="60" t="s">
        <v>1290</v>
      </c>
      <c r="O18" s="77" t="s">
        <v>302</v>
      </c>
      <c r="P18" s="191">
        <v>1</v>
      </c>
      <c r="Q18" s="191">
        <v>1</v>
      </c>
      <c r="R18" s="191">
        <v>0</v>
      </c>
      <c r="S18" s="191">
        <v>1</v>
      </c>
      <c r="T18" s="191">
        <v>0</v>
      </c>
      <c r="U18" s="191">
        <v>0</v>
      </c>
      <c r="V18" s="232">
        <f t="shared" si="0"/>
        <v>75</v>
      </c>
      <c r="W18" s="191">
        <v>1</v>
      </c>
      <c r="X18" s="191">
        <v>1</v>
      </c>
      <c r="Y18" s="191">
        <v>1</v>
      </c>
      <c r="Z18" s="191">
        <v>1</v>
      </c>
      <c r="AA18" s="191">
        <v>0</v>
      </c>
      <c r="AB18" s="191">
        <v>0</v>
      </c>
      <c r="AC18" s="211">
        <f t="shared" si="1"/>
        <v>83.333333333333329</v>
      </c>
      <c r="AD18" s="191">
        <v>0</v>
      </c>
      <c r="AE18" s="191">
        <v>0</v>
      </c>
      <c r="AF18" s="191">
        <v>0</v>
      </c>
      <c r="AG18" s="191">
        <v>0</v>
      </c>
      <c r="AH18" s="191">
        <v>0</v>
      </c>
      <c r="AI18" s="211">
        <f t="shared" si="2"/>
        <v>50</v>
      </c>
      <c r="AJ18" s="191">
        <v>1</v>
      </c>
      <c r="AK18" s="191">
        <v>1</v>
      </c>
      <c r="AL18" s="191">
        <v>0</v>
      </c>
      <c r="AM18" s="191">
        <v>1</v>
      </c>
      <c r="AN18" s="191">
        <v>0</v>
      </c>
      <c r="AO18" s="211">
        <f t="shared" si="3"/>
        <v>80</v>
      </c>
      <c r="AP18" s="191">
        <v>0</v>
      </c>
      <c r="AQ18" s="191">
        <v>1</v>
      </c>
      <c r="AR18" s="191">
        <v>0</v>
      </c>
      <c r="AS18" s="191">
        <v>0</v>
      </c>
      <c r="AT18" s="191">
        <v>0</v>
      </c>
      <c r="AU18" s="191">
        <v>1</v>
      </c>
      <c r="AV18" s="211">
        <f t="shared" si="4"/>
        <v>66.666666666666657</v>
      </c>
      <c r="AW18" s="191">
        <v>1</v>
      </c>
      <c r="AX18" s="191">
        <v>1</v>
      </c>
      <c r="AY18" s="191">
        <v>0</v>
      </c>
      <c r="AZ18" s="191">
        <v>0</v>
      </c>
      <c r="BA18" s="191">
        <v>1</v>
      </c>
      <c r="BB18" s="211">
        <f t="shared" si="5"/>
        <v>80</v>
      </c>
      <c r="BC18" s="191">
        <v>1</v>
      </c>
      <c r="BD18" s="108">
        <f t="shared" si="6"/>
        <v>100</v>
      </c>
      <c r="BE18" s="192" t="s">
        <v>221</v>
      </c>
      <c r="BF18" s="112" t="str">
        <f t="shared" si="7"/>
        <v>―</v>
      </c>
      <c r="BG18" s="109" t="s">
        <v>231</v>
      </c>
      <c r="BH18" s="230">
        <f t="shared" ref="BH18:BH59" si="8">AVERAGE(V18,AC18,AI18,AO18,AV18,BB18,BD18,BF18)</f>
        <v>76.428571428571431</v>
      </c>
      <c r="BI18" s="231">
        <f>(V18*2+AC18+AI18*2+AO18+AV18+BB18+BD18)/9</f>
        <v>73.333333333333329</v>
      </c>
      <c r="BJ18" s="137" t="s">
        <v>1286</v>
      </c>
      <c r="BK18" s="140" t="s">
        <v>1319</v>
      </c>
      <c r="BL18" s="56"/>
    </row>
    <row r="19" spans="1:64" s="57" customFormat="1" ht="159" customHeight="1">
      <c r="A19" s="100" t="s">
        <v>1462</v>
      </c>
      <c r="B19" s="86">
        <v>3</v>
      </c>
      <c r="C19" s="86">
        <v>5</v>
      </c>
      <c r="D19" s="92" t="s">
        <v>1416</v>
      </c>
      <c r="E19" s="92" t="s">
        <v>1377</v>
      </c>
      <c r="F19" s="62" t="s">
        <v>1278</v>
      </c>
      <c r="G19" s="58" t="s">
        <v>1284</v>
      </c>
      <c r="H19" s="58" t="s">
        <v>1280</v>
      </c>
      <c r="I19" s="58" t="s">
        <v>1280</v>
      </c>
      <c r="J19" s="58" t="s">
        <v>1287</v>
      </c>
      <c r="K19" s="77" t="s">
        <v>189</v>
      </c>
      <c r="L19" s="62" t="s">
        <v>184</v>
      </c>
      <c r="M19" s="62" t="s">
        <v>1342</v>
      </c>
      <c r="N19" s="60" t="s">
        <v>118</v>
      </c>
      <c r="O19" s="61" t="s">
        <v>188</v>
      </c>
      <c r="P19" s="193">
        <v>1</v>
      </c>
      <c r="Q19" s="193">
        <v>1</v>
      </c>
      <c r="R19" s="193">
        <v>0</v>
      </c>
      <c r="S19" s="193">
        <v>1</v>
      </c>
      <c r="T19" s="193">
        <v>0</v>
      </c>
      <c r="U19" s="193">
        <v>0</v>
      </c>
      <c r="V19" s="212">
        <f t="shared" si="0"/>
        <v>75</v>
      </c>
      <c r="W19" s="193">
        <v>0</v>
      </c>
      <c r="X19" s="193">
        <v>0</v>
      </c>
      <c r="Y19" s="193">
        <v>0</v>
      </c>
      <c r="Z19" s="193">
        <v>0</v>
      </c>
      <c r="AA19" s="193">
        <v>0</v>
      </c>
      <c r="AB19" s="193">
        <v>0</v>
      </c>
      <c r="AC19" s="212">
        <f t="shared" si="1"/>
        <v>50</v>
      </c>
      <c r="AD19" s="193">
        <v>1</v>
      </c>
      <c r="AE19" s="193">
        <v>1</v>
      </c>
      <c r="AF19" s="193">
        <v>0</v>
      </c>
      <c r="AG19" s="193">
        <v>1</v>
      </c>
      <c r="AH19" s="193">
        <v>0</v>
      </c>
      <c r="AI19" s="212">
        <f t="shared" si="2"/>
        <v>80</v>
      </c>
      <c r="AJ19" s="193">
        <v>0</v>
      </c>
      <c r="AK19" s="193">
        <v>0</v>
      </c>
      <c r="AL19" s="193">
        <v>0</v>
      </c>
      <c r="AM19" s="193">
        <v>0</v>
      </c>
      <c r="AN19" s="193">
        <v>0</v>
      </c>
      <c r="AO19" s="212">
        <f t="shared" si="3"/>
        <v>50</v>
      </c>
      <c r="AP19" s="193">
        <v>1</v>
      </c>
      <c r="AQ19" s="193">
        <v>0</v>
      </c>
      <c r="AR19" s="193">
        <v>0</v>
      </c>
      <c r="AS19" s="193">
        <v>1</v>
      </c>
      <c r="AT19" s="193">
        <v>0</v>
      </c>
      <c r="AU19" s="193">
        <v>1</v>
      </c>
      <c r="AV19" s="212">
        <f t="shared" si="4"/>
        <v>75</v>
      </c>
      <c r="AW19" s="194">
        <v>0</v>
      </c>
      <c r="AX19" s="194">
        <v>0</v>
      </c>
      <c r="AY19" s="194">
        <v>0</v>
      </c>
      <c r="AZ19" s="194">
        <v>0</v>
      </c>
      <c r="BA19" s="194">
        <v>0</v>
      </c>
      <c r="BB19" s="220">
        <f t="shared" si="5"/>
        <v>50</v>
      </c>
      <c r="BC19" s="193">
        <v>1</v>
      </c>
      <c r="BD19" s="116">
        <f t="shared" si="6"/>
        <v>100</v>
      </c>
      <c r="BE19" s="194" t="s">
        <v>221</v>
      </c>
      <c r="BF19" s="116" t="str">
        <f t="shared" si="7"/>
        <v>―</v>
      </c>
      <c r="BG19" s="109" t="s">
        <v>230</v>
      </c>
      <c r="BH19" s="117">
        <f t="shared" si="8"/>
        <v>68.571428571428569</v>
      </c>
      <c r="BI19" s="118">
        <f>(V19*2+AC19+AI19*2+AO19+AV19+BB19+BD19)/9</f>
        <v>70.555555555555557</v>
      </c>
      <c r="BJ19" s="137" t="s">
        <v>1206</v>
      </c>
      <c r="BK19" s="140" t="s">
        <v>1409</v>
      </c>
      <c r="BL19" s="56">
        <v>1</v>
      </c>
    </row>
    <row r="20" spans="1:64" s="57" customFormat="1" ht="159" customHeight="1">
      <c r="A20" s="101" t="s">
        <v>1511</v>
      </c>
      <c r="B20" s="85">
        <v>5</v>
      </c>
      <c r="C20" s="85">
        <v>23</v>
      </c>
      <c r="D20" s="89" t="s">
        <v>1368</v>
      </c>
      <c r="E20" s="89" t="s">
        <v>1379</v>
      </c>
      <c r="F20" s="59" t="s">
        <v>1291</v>
      </c>
      <c r="G20" s="77" t="s">
        <v>1292</v>
      </c>
      <c r="H20" s="58" t="s">
        <v>1280</v>
      </c>
      <c r="I20" s="58" t="s">
        <v>1280</v>
      </c>
      <c r="J20" s="58" t="s">
        <v>1287</v>
      </c>
      <c r="K20" s="77" t="s">
        <v>715</v>
      </c>
      <c r="L20" s="59" t="s">
        <v>1371</v>
      </c>
      <c r="M20" s="63" t="s">
        <v>1340</v>
      </c>
      <c r="N20" s="60" t="s">
        <v>118</v>
      </c>
      <c r="O20" s="77" t="s">
        <v>714</v>
      </c>
      <c r="P20" s="191">
        <v>0</v>
      </c>
      <c r="Q20" s="192">
        <v>-1</v>
      </c>
      <c r="R20" s="191">
        <v>1</v>
      </c>
      <c r="S20" s="191">
        <v>1</v>
      </c>
      <c r="T20" s="191">
        <v>0</v>
      </c>
      <c r="U20" s="191">
        <v>0</v>
      </c>
      <c r="V20" s="211">
        <f t="shared" si="0"/>
        <v>58.333333333333329</v>
      </c>
      <c r="W20" s="191">
        <v>0</v>
      </c>
      <c r="X20" s="191">
        <v>1</v>
      </c>
      <c r="Y20" s="191">
        <v>1</v>
      </c>
      <c r="Z20" s="191">
        <v>0</v>
      </c>
      <c r="AA20" s="191">
        <v>1</v>
      </c>
      <c r="AB20" s="191">
        <v>0</v>
      </c>
      <c r="AC20" s="211">
        <f t="shared" si="1"/>
        <v>75</v>
      </c>
      <c r="AD20" s="192">
        <v>-1</v>
      </c>
      <c r="AE20" s="191">
        <v>1</v>
      </c>
      <c r="AF20" s="191">
        <v>0</v>
      </c>
      <c r="AG20" s="191">
        <v>0</v>
      </c>
      <c r="AH20" s="191">
        <v>0</v>
      </c>
      <c r="AI20" s="211">
        <f t="shared" si="2"/>
        <v>50</v>
      </c>
      <c r="AJ20" s="191">
        <v>0</v>
      </c>
      <c r="AK20" s="191">
        <v>0</v>
      </c>
      <c r="AL20" s="192">
        <v>-1</v>
      </c>
      <c r="AM20" s="191">
        <v>1</v>
      </c>
      <c r="AN20" s="191">
        <v>0</v>
      </c>
      <c r="AO20" s="219">
        <f t="shared" si="3"/>
        <v>50</v>
      </c>
      <c r="AP20" s="191">
        <v>0</v>
      </c>
      <c r="AQ20" s="191">
        <v>1</v>
      </c>
      <c r="AR20" s="191">
        <v>0</v>
      </c>
      <c r="AS20" s="191">
        <v>0</v>
      </c>
      <c r="AT20" s="191">
        <v>1</v>
      </c>
      <c r="AU20" s="191">
        <v>0</v>
      </c>
      <c r="AV20" s="211">
        <f t="shared" si="4"/>
        <v>66.666666666666657</v>
      </c>
      <c r="AW20" s="191">
        <v>0</v>
      </c>
      <c r="AX20" s="191">
        <v>0</v>
      </c>
      <c r="AY20" s="191">
        <v>0</v>
      </c>
      <c r="AZ20" s="191">
        <v>0</v>
      </c>
      <c r="BA20" s="191">
        <v>0</v>
      </c>
      <c r="BB20" s="219">
        <f t="shared" si="5"/>
        <v>50</v>
      </c>
      <c r="BC20" s="191">
        <v>1</v>
      </c>
      <c r="BD20" s="112">
        <f t="shared" si="6"/>
        <v>100</v>
      </c>
      <c r="BE20" s="191">
        <v>1</v>
      </c>
      <c r="BF20" s="112">
        <f t="shared" si="7"/>
        <v>100</v>
      </c>
      <c r="BG20" s="109" t="s">
        <v>232</v>
      </c>
      <c r="BH20" s="110">
        <f t="shared" si="8"/>
        <v>68.75</v>
      </c>
      <c r="BI20" s="111">
        <f>(V20*2+AC20+AI20*2+AO20+AV20+BB20+BD20+BF20)/10</f>
        <v>65.833333333333329</v>
      </c>
      <c r="BJ20" s="137" t="s">
        <v>1286</v>
      </c>
      <c r="BK20" s="140" t="s">
        <v>1319</v>
      </c>
      <c r="BL20" s="56"/>
    </row>
    <row r="21" spans="1:64" s="57" customFormat="1" ht="159" customHeight="1">
      <c r="A21" s="100" t="s">
        <v>1462</v>
      </c>
      <c r="B21" s="86">
        <v>7</v>
      </c>
      <c r="C21" s="86">
        <v>10</v>
      </c>
      <c r="D21" s="92" t="s">
        <v>1324</v>
      </c>
      <c r="E21" s="92" t="s">
        <v>1373</v>
      </c>
      <c r="F21" s="62" t="s">
        <v>1295</v>
      </c>
      <c r="G21" s="77" t="s">
        <v>1296</v>
      </c>
      <c r="H21" s="58" t="s">
        <v>1280</v>
      </c>
      <c r="I21" s="58" t="s">
        <v>1280</v>
      </c>
      <c r="J21" s="58" t="s">
        <v>1281</v>
      </c>
      <c r="K21" s="77" t="s">
        <v>324</v>
      </c>
      <c r="L21" s="62" t="s">
        <v>320</v>
      </c>
      <c r="M21" s="62" t="s">
        <v>1345</v>
      </c>
      <c r="N21" s="60" t="s">
        <v>1282</v>
      </c>
      <c r="O21" s="61" t="s">
        <v>323</v>
      </c>
      <c r="P21" s="193">
        <v>1</v>
      </c>
      <c r="Q21" s="193">
        <v>1</v>
      </c>
      <c r="R21" s="193">
        <v>1</v>
      </c>
      <c r="S21" s="193">
        <v>0</v>
      </c>
      <c r="T21" s="193">
        <v>0</v>
      </c>
      <c r="U21" s="193">
        <v>1</v>
      </c>
      <c r="V21" s="212">
        <f t="shared" si="0"/>
        <v>83.333333333333329</v>
      </c>
      <c r="W21" s="194">
        <v>-1</v>
      </c>
      <c r="X21" s="193">
        <v>1</v>
      </c>
      <c r="Y21" s="193">
        <v>1</v>
      </c>
      <c r="Z21" s="193">
        <v>1</v>
      </c>
      <c r="AA21" s="193">
        <v>1</v>
      </c>
      <c r="AB21" s="193">
        <v>1</v>
      </c>
      <c r="AC21" s="212">
        <f t="shared" si="1"/>
        <v>83.333333333333329</v>
      </c>
      <c r="AD21" s="193">
        <v>1</v>
      </c>
      <c r="AE21" s="193">
        <v>1</v>
      </c>
      <c r="AF21" s="193">
        <v>1</v>
      </c>
      <c r="AG21" s="193">
        <v>1</v>
      </c>
      <c r="AH21" s="193">
        <v>1</v>
      </c>
      <c r="AI21" s="212">
        <f t="shared" si="2"/>
        <v>100</v>
      </c>
      <c r="AJ21" s="193">
        <v>1</v>
      </c>
      <c r="AK21" s="193">
        <v>1</v>
      </c>
      <c r="AL21" s="193">
        <v>0</v>
      </c>
      <c r="AM21" s="193">
        <v>1</v>
      </c>
      <c r="AN21" s="193">
        <v>1</v>
      </c>
      <c r="AO21" s="220">
        <f t="shared" si="3"/>
        <v>90</v>
      </c>
      <c r="AP21" s="193">
        <v>1</v>
      </c>
      <c r="AQ21" s="193">
        <v>1</v>
      </c>
      <c r="AR21" s="193">
        <v>0</v>
      </c>
      <c r="AS21" s="193">
        <v>1</v>
      </c>
      <c r="AT21" s="193">
        <v>0</v>
      </c>
      <c r="AU21" s="193">
        <v>1</v>
      </c>
      <c r="AV21" s="212">
        <f t="shared" si="4"/>
        <v>83.333333333333329</v>
      </c>
      <c r="AW21" s="193">
        <v>1</v>
      </c>
      <c r="AX21" s="193">
        <v>1</v>
      </c>
      <c r="AY21" s="193">
        <v>0</v>
      </c>
      <c r="AZ21" s="193">
        <v>1</v>
      </c>
      <c r="BA21" s="193">
        <v>1</v>
      </c>
      <c r="BB21" s="220">
        <f t="shared" si="5"/>
        <v>90</v>
      </c>
      <c r="BC21" s="193">
        <v>0</v>
      </c>
      <c r="BD21" s="116">
        <f t="shared" si="6"/>
        <v>50</v>
      </c>
      <c r="BE21" s="193">
        <v>1</v>
      </c>
      <c r="BF21" s="116">
        <f t="shared" si="7"/>
        <v>100</v>
      </c>
      <c r="BG21" s="109" t="s">
        <v>232</v>
      </c>
      <c r="BH21" s="117">
        <f t="shared" si="8"/>
        <v>85</v>
      </c>
      <c r="BI21" s="118">
        <f>(V21*2+AC21+AI21*2+AO21+AV21+BB21+BD21+BF21)/10</f>
        <v>86.333333333333343</v>
      </c>
      <c r="BJ21" s="137" t="s">
        <v>1206</v>
      </c>
      <c r="BK21" s="140" t="s">
        <v>1410</v>
      </c>
      <c r="BL21" s="56">
        <v>1</v>
      </c>
    </row>
    <row r="22" spans="1:64" s="57" customFormat="1" ht="159" customHeight="1">
      <c r="A22" s="100" t="s">
        <v>1462</v>
      </c>
      <c r="B22" s="86">
        <v>18</v>
      </c>
      <c r="C22" s="86">
        <v>13</v>
      </c>
      <c r="D22" s="92" t="s">
        <v>1326</v>
      </c>
      <c r="E22" s="92" t="s">
        <v>1391</v>
      </c>
      <c r="F22" s="62" t="s">
        <v>1302</v>
      </c>
      <c r="G22" s="77" t="s">
        <v>1303</v>
      </c>
      <c r="H22" s="58" t="s">
        <v>1280</v>
      </c>
      <c r="I22" s="58" t="s">
        <v>1280</v>
      </c>
      <c r="J22" s="58" t="s">
        <v>1287</v>
      </c>
      <c r="K22" s="77" t="s">
        <v>496</v>
      </c>
      <c r="L22" s="62" t="s">
        <v>492</v>
      </c>
      <c r="M22" s="62" t="s">
        <v>1346</v>
      </c>
      <c r="N22" s="60" t="s">
        <v>1282</v>
      </c>
      <c r="O22" s="61" t="s">
        <v>495</v>
      </c>
      <c r="P22" s="193">
        <v>0</v>
      </c>
      <c r="Q22" s="193">
        <v>0</v>
      </c>
      <c r="R22" s="193">
        <v>0</v>
      </c>
      <c r="S22" s="193">
        <v>1</v>
      </c>
      <c r="T22" s="193">
        <v>0</v>
      </c>
      <c r="U22" s="193">
        <v>1</v>
      </c>
      <c r="V22" s="212">
        <f>IF(P22="―","―",50+(50*(SUM(P22:U22)/6)))</f>
        <v>66.666666666666657</v>
      </c>
      <c r="W22" s="193">
        <v>1</v>
      </c>
      <c r="X22" s="193">
        <v>0</v>
      </c>
      <c r="Y22" s="193">
        <v>1</v>
      </c>
      <c r="Z22" s="193">
        <v>1</v>
      </c>
      <c r="AA22" s="193">
        <v>0</v>
      </c>
      <c r="AB22" s="193">
        <v>0</v>
      </c>
      <c r="AC22" s="212">
        <f>IF(W22="―","―",50+(50*(SUM(W22:AB22)/6)))</f>
        <v>75</v>
      </c>
      <c r="AD22" s="193">
        <v>1</v>
      </c>
      <c r="AE22" s="193">
        <v>1</v>
      </c>
      <c r="AF22" s="193">
        <v>1</v>
      </c>
      <c r="AG22" s="193">
        <v>0</v>
      </c>
      <c r="AH22" s="193">
        <v>0</v>
      </c>
      <c r="AI22" s="212">
        <f>IF(AD22="―","―",50+(50*(SUM(AD22:AH22)/5)))</f>
        <v>80</v>
      </c>
      <c r="AJ22" s="193">
        <v>0</v>
      </c>
      <c r="AK22" s="193">
        <v>0</v>
      </c>
      <c r="AL22" s="193">
        <v>1</v>
      </c>
      <c r="AM22" s="193">
        <v>1</v>
      </c>
      <c r="AN22" s="193">
        <v>0</v>
      </c>
      <c r="AO22" s="220">
        <f>IF(AJ22="―","―",50+(50*(SUM(AJ22:AN22)/5)))</f>
        <v>70</v>
      </c>
      <c r="AP22" s="193">
        <v>0</v>
      </c>
      <c r="AQ22" s="193">
        <v>0</v>
      </c>
      <c r="AR22" s="193">
        <v>1</v>
      </c>
      <c r="AS22" s="193">
        <v>1</v>
      </c>
      <c r="AT22" s="193">
        <v>0</v>
      </c>
      <c r="AU22" s="193">
        <v>1</v>
      </c>
      <c r="AV22" s="212">
        <f>IF(AP22="―","―",50+(50*(SUM(AP22:AU22)/6)))</f>
        <v>75</v>
      </c>
      <c r="AW22" s="193">
        <v>1</v>
      </c>
      <c r="AX22" s="193">
        <v>1</v>
      </c>
      <c r="AY22" s="193">
        <v>0</v>
      </c>
      <c r="AZ22" s="193">
        <v>1</v>
      </c>
      <c r="BA22" s="193">
        <v>0</v>
      </c>
      <c r="BB22" s="220">
        <f>IF(AW22="―","―",50+(50*(SUM(AW22:BA22)/5)))</f>
        <v>80</v>
      </c>
      <c r="BC22" s="193">
        <v>1</v>
      </c>
      <c r="BD22" s="116">
        <f>IF(BC22="―","―",((50+50*BC22)/1))</f>
        <v>100</v>
      </c>
      <c r="BE22" s="194" t="s">
        <v>1517</v>
      </c>
      <c r="BF22" s="116" t="str">
        <f>IF(BE22="―","―",((50+50*BE22)/1))</f>
        <v>―</v>
      </c>
      <c r="BG22" s="109" t="s">
        <v>232</v>
      </c>
      <c r="BH22" s="117">
        <f>AVERAGE(V22,AC22,AI22,AO22,AV22,BB22,BD22,BF22)</f>
        <v>78.095238095238088</v>
      </c>
      <c r="BI22" s="118">
        <f>(V22*2+AC22+AI22*2+AO22+AV22+BB22+BD22)/9</f>
        <v>77.037037037037024</v>
      </c>
      <c r="BJ22" s="137" t="s">
        <v>1206</v>
      </c>
      <c r="BK22" s="140" t="s">
        <v>1410</v>
      </c>
      <c r="BL22" s="56">
        <v>1</v>
      </c>
    </row>
    <row r="23" spans="1:64" s="57" customFormat="1" ht="159" customHeight="1">
      <c r="A23" s="99" t="s">
        <v>1511</v>
      </c>
      <c r="B23" s="85">
        <v>8</v>
      </c>
      <c r="C23" s="85">
        <v>11</v>
      </c>
      <c r="D23" s="89" t="s">
        <v>1317</v>
      </c>
      <c r="E23" s="89" t="s">
        <v>1381</v>
      </c>
      <c r="F23" s="59" t="s">
        <v>1295</v>
      </c>
      <c r="G23" s="77" t="s">
        <v>1297</v>
      </c>
      <c r="H23" s="58" t="s">
        <v>1280</v>
      </c>
      <c r="I23" s="58" t="s">
        <v>1280</v>
      </c>
      <c r="J23" s="58" t="s">
        <v>1281</v>
      </c>
      <c r="K23" s="77" t="s">
        <v>362</v>
      </c>
      <c r="L23" s="59" t="s">
        <v>357</v>
      </c>
      <c r="M23" s="59" t="s">
        <v>1336</v>
      </c>
      <c r="N23" s="60" t="s">
        <v>1282</v>
      </c>
      <c r="O23" s="77" t="s">
        <v>361</v>
      </c>
      <c r="P23" s="191">
        <v>0</v>
      </c>
      <c r="Q23" s="191">
        <v>0</v>
      </c>
      <c r="R23" s="191">
        <v>1</v>
      </c>
      <c r="S23" s="191">
        <v>0</v>
      </c>
      <c r="T23" s="191">
        <v>0</v>
      </c>
      <c r="U23" s="191">
        <v>0</v>
      </c>
      <c r="V23" s="211">
        <f t="shared" si="0"/>
        <v>58.333333333333329</v>
      </c>
      <c r="W23" s="191">
        <v>1</v>
      </c>
      <c r="X23" s="191">
        <v>1</v>
      </c>
      <c r="Y23" s="191">
        <v>1</v>
      </c>
      <c r="Z23" s="191">
        <v>1</v>
      </c>
      <c r="AA23" s="191">
        <v>1</v>
      </c>
      <c r="AB23" s="191">
        <v>0</v>
      </c>
      <c r="AC23" s="211">
        <f t="shared" si="1"/>
        <v>91.666666666666671</v>
      </c>
      <c r="AD23" s="191">
        <v>1</v>
      </c>
      <c r="AE23" s="191">
        <v>1</v>
      </c>
      <c r="AF23" s="191">
        <v>0</v>
      </c>
      <c r="AG23" s="191">
        <v>1</v>
      </c>
      <c r="AH23" s="191">
        <v>1</v>
      </c>
      <c r="AI23" s="211">
        <f t="shared" si="2"/>
        <v>90</v>
      </c>
      <c r="AJ23" s="191">
        <v>1</v>
      </c>
      <c r="AK23" s="191">
        <v>0</v>
      </c>
      <c r="AL23" s="191">
        <v>0</v>
      </c>
      <c r="AM23" s="191">
        <v>1</v>
      </c>
      <c r="AN23" s="191">
        <v>0</v>
      </c>
      <c r="AO23" s="219">
        <f t="shared" si="3"/>
        <v>70</v>
      </c>
      <c r="AP23" s="191">
        <v>1</v>
      </c>
      <c r="AQ23" s="191">
        <v>1</v>
      </c>
      <c r="AR23" s="191">
        <v>1</v>
      </c>
      <c r="AS23" s="191">
        <v>1</v>
      </c>
      <c r="AT23" s="191">
        <v>0</v>
      </c>
      <c r="AU23" s="191">
        <v>1</v>
      </c>
      <c r="AV23" s="211">
        <f t="shared" si="4"/>
        <v>91.666666666666671</v>
      </c>
      <c r="AW23" s="191">
        <v>1</v>
      </c>
      <c r="AX23" s="191">
        <v>1</v>
      </c>
      <c r="AY23" s="191">
        <v>1</v>
      </c>
      <c r="AZ23" s="191">
        <v>0</v>
      </c>
      <c r="BA23" s="191">
        <v>0</v>
      </c>
      <c r="BB23" s="219">
        <f t="shared" si="5"/>
        <v>80</v>
      </c>
      <c r="BC23" s="191">
        <v>0</v>
      </c>
      <c r="BD23" s="112">
        <f t="shared" si="6"/>
        <v>50</v>
      </c>
      <c r="BE23" s="192" t="s">
        <v>221</v>
      </c>
      <c r="BF23" s="112" t="str">
        <f t="shared" si="7"/>
        <v>―</v>
      </c>
      <c r="BG23" s="109" t="s">
        <v>232</v>
      </c>
      <c r="BH23" s="110">
        <f t="shared" si="8"/>
        <v>75.952380952380963</v>
      </c>
      <c r="BI23" s="111">
        <f>(V23*2+AC23+AI23*2+AO23+AV23+BB23+BD23)/9</f>
        <v>75.555555555555557</v>
      </c>
      <c r="BJ23" s="137" t="s">
        <v>1206</v>
      </c>
      <c r="BK23" s="140" t="s">
        <v>1299</v>
      </c>
      <c r="BL23" s="56">
        <v>1</v>
      </c>
    </row>
    <row r="24" spans="1:64" s="57" customFormat="1" ht="159" customHeight="1">
      <c r="A24" s="100" t="s">
        <v>1462</v>
      </c>
      <c r="B24" s="86">
        <v>23</v>
      </c>
      <c r="C24" s="86">
        <v>34</v>
      </c>
      <c r="D24" s="92" t="s">
        <v>1519</v>
      </c>
      <c r="E24" s="92" t="s">
        <v>1412</v>
      </c>
      <c r="F24" s="62" t="s">
        <v>1295</v>
      </c>
      <c r="G24" s="77" t="s">
        <v>1293</v>
      </c>
      <c r="H24" s="58" t="s">
        <v>1280</v>
      </c>
      <c r="I24" s="58" t="s">
        <v>1280</v>
      </c>
      <c r="J24" s="58" t="s">
        <v>1287</v>
      </c>
      <c r="K24" s="77" t="s">
        <v>898</v>
      </c>
      <c r="L24" s="62" t="s">
        <v>1333</v>
      </c>
      <c r="M24" s="62" t="s">
        <v>1365</v>
      </c>
      <c r="N24" s="60" t="s">
        <v>118</v>
      </c>
      <c r="O24" s="61" t="s">
        <v>897</v>
      </c>
      <c r="P24" s="194">
        <v>-1</v>
      </c>
      <c r="Q24" s="193">
        <v>1</v>
      </c>
      <c r="R24" s="193">
        <v>0</v>
      </c>
      <c r="S24" s="193">
        <v>0</v>
      </c>
      <c r="T24" s="193">
        <v>0</v>
      </c>
      <c r="U24" s="193">
        <v>0</v>
      </c>
      <c r="V24" s="212">
        <f t="shared" si="0"/>
        <v>50</v>
      </c>
      <c r="W24" s="193">
        <v>0</v>
      </c>
      <c r="X24" s="193">
        <v>1</v>
      </c>
      <c r="Y24" s="193">
        <v>0</v>
      </c>
      <c r="Z24" s="193">
        <v>0</v>
      </c>
      <c r="AA24" s="193">
        <v>0</v>
      </c>
      <c r="AB24" s="193">
        <v>1</v>
      </c>
      <c r="AC24" s="212">
        <f t="shared" si="1"/>
        <v>66.666666666666657</v>
      </c>
      <c r="AD24" s="193">
        <v>1</v>
      </c>
      <c r="AE24" s="193">
        <v>0</v>
      </c>
      <c r="AF24" s="193">
        <v>1</v>
      </c>
      <c r="AG24" s="193">
        <v>0</v>
      </c>
      <c r="AH24" s="193">
        <v>1</v>
      </c>
      <c r="AI24" s="212">
        <f t="shared" si="2"/>
        <v>80</v>
      </c>
      <c r="AJ24" s="193">
        <v>0</v>
      </c>
      <c r="AK24" s="193">
        <v>1</v>
      </c>
      <c r="AL24" s="193">
        <v>0</v>
      </c>
      <c r="AM24" s="193">
        <v>0</v>
      </c>
      <c r="AN24" s="193">
        <v>1</v>
      </c>
      <c r="AO24" s="220">
        <f t="shared" si="3"/>
        <v>70</v>
      </c>
      <c r="AP24" s="193">
        <v>0</v>
      </c>
      <c r="AQ24" s="193">
        <v>0</v>
      </c>
      <c r="AR24" s="193">
        <v>0</v>
      </c>
      <c r="AS24" s="193">
        <v>0</v>
      </c>
      <c r="AT24" s="193">
        <v>0</v>
      </c>
      <c r="AU24" s="193">
        <v>1</v>
      </c>
      <c r="AV24" s="212">
        <f t="shared" si="4"/>
        <v>58.333333333333329</v>
      </c>
      <c r="AW24" s="193">
        <v>0</v>
      </c>
      <c r="AX24" s="193">
        <v>1</v>
      </c>
      <c r="AY24" s="193">
        <v>1</v>
      </c>
      <c r="AZ24" s="193">
        <v>0</v>
      </c>
      <c r="BA24" s="193">
        <v>1</v>
      </c>
      <c r="BB24" s="220">
        <f t="shared" si="5"/>
        <v>80</v>
      </c>
      <c r="BC24" s="193">
        <v>1</v>
      </c>
      <c r="BD24" s="124">
        <f t="shared" si="6"/>
        <v>100</v>
      </c>
      <c r="BE24" s="207">
        <v>1</v>
      </c>
      <c r="BF24" s="124">
        <f t="shared" si="7"/>
        <v>100</v>
      </c>
      <c r="BG24" s="109" t="s">
        <v>232</v>
      </c>
      <c r="BH24" s="229">
        <f t="shared" si="8"/>
        <v>75.625</v>
      </c>
      <c r="BI24" s="118">
        <f>(V24*2+AC24+AI24*2+AO24+AV24+BB24+BD24+BF24)/10</f>
        <v>73.5</v>
      </c>
      <c r="BJ24" s="137" t="s">
        <v>1206</v>
      </c>
      <c r="BK24" s="140" t="s">
        <v>1410</v>
      </c>
      <c r="BL24" s="56">
        <v>1</v>
      </c>
    </row>
    <row r="25" spans="1:64" s="57" customFormat="1" ht="159" customHeight="1" thickBot="1">
      <c r="A25" s="130" t="s">
        <v>1512</v>
      </c>
      <c r="B25" s="86">
        <v>2</v>
      </c>
      <c r="C25" s="86">
        <v>2</v>
      </c>
      <c r="D25" s="92" t="s">
        <v>1469</v>
      </c>
      <c r="E25" s="92" t="s">
        <v>1470</v>
      </c>
      <c r="F25" s="59" t="s">
        <v>1295</v>
      </c>
      <c r="G25" s="77"/>
      <c r="H25" s="58"/>
      <c r="I25" s="58"/>
      <c r="J25" s="58"/>
      <c r="K25" s="77"/>
      <c r="L25" s="59" t="s">
        <v>1471</v>
      </c>
      <c r="M25" s="59" t="s">
        <v>1472</v>
      </c>
      <c r="N25" s="60"/>
      <c r="O25" s="77" t="s">
        <v>1473</v>
      </c>
      <c r="P25" s="194">
        <v>-1</v>
      </c>
      <c r="Q25" s="193">
        <v>1</v>
      </c>
      <c r="R25" s="193">
        <v>0</v>
      </c>
      <c r="S25" s="193">
        <v>0</v>
      </c>
      <c r="T25" s="193">
        <v>0</v>
      </c>
      <c r="U25" s="193">
        <v>1</v>
      </c>
      <c r="V25" s="212">
        <f t="shared" si="0"/>
        <v>58.333333333333329</v>
      </c>
      <c r="W25" s="193">
        <v>0</v>
      </c>
      <c r="X25" s="193">
        <v>1</v>
      </c>
      <c r="Y25" s="193">
        <v>1</v>
      </c>
      <c r="Z25" s="193">
        <v>0</v>
      </c>
      <c r="AA25" s="193">
        <v>0</v>
      </c>
      <c r="AB25" s="193">
        <v>1</v>
      </c>
      <c r="AC25" s="212">
        <f t="shared" si="1"/>
        <v>75</v>
      </c>
      <c r="AD25" s="193">
        <v>1</v>
      </c>
      <c r="AE25" s="193">
        <v>0</v>
      </c>
      <c r="AF25" s="193">
        <v>1</v>
      </c>
      <c r="AG25" s="193">
        <v>1</v>
      </c>
      <c r="AH25" s="193">
        <v>1</v>
      </c>
      <c r="AI25" s="212">
        <f t="shared" si="2"/>
        <v>90</v>
      </c>
      <c r="AJ25" s="193">
        <v>1</v>
      </c>
      <c r="AK25" s="193">
        <v>0</v>
      </c>
      <c r="AL25" s="193">
        <v>0</v>
      </c>
      <c r="AM25" s="193">
        <v>1</v>
      </c>
      <c r="AN25" s="193">
        <v>0</v>
      </c>
      <c r="AO25" s="212">
        <f t="shared" si="3"/>
        <v>70</v>
      </c>
      <c r="AP25" s="193">
        <v>1</v>
      </c>
      <c r="AQ25" s="193">
        <v>0</v>
      </c>
      <c r="AR25" s="193">
        <v>1</v>
      </c>
      <c r="AS25" s="193">
        <v>0</v>
      </c>
      <c r="AT25" s="193">
        <v>0</v>
      </c>
      <c r="AU25" s="194">
        <v>-1</v>
      </c>
      <c r="AV25" s="212">
        <f t="shared" si="4"/>
        <v>58.333333333333329</v>
      </c>
      <c r="AW25" s="193">
        <v>1</v>
      </c>
      <c r="AX25" s="193">
        <v>0</v>
      </c>
      <c r="AY25" s="194">
        <v>-1</v>
      </c>
      <c r="AZ25" s="193">
        <v>0</v>
      </c>
      <c r="BA25" s="194">
        <v>-1</v>
      </c>
      <c r="BB25" s="212">
        <f t="shared" si="5"/>
        <v>40</v>
      </c>
      <c r="BC25" s="193">
        <v>1</v>
      </c>
      <c r="BD25" s="115">
        <f t="shared" si="6"/>
        <v>100</v>
      </c>
      <c r="BE25" s="194" t="s">
        <v>427</v>
      </c>
      <c r="BF25" s="116" t="str">
        <f t="shared" si="7"/>
        <v>―</v>
      </c>
      <c r="BG25" s="113"/>
      <c r="BH25" s="117">
        <f t="shared" si="8"/>
        <v>70.238095238095227</v>
      </c>
      <c r="BI25" s="118">
        <f>(V25*2+AC25+AI25*2+AO25+AV25+BB25+BD25)/9</f>
        <v>71.111111111111114</v>
      </c>
      <c r="BJ25" s="137" t="s">
        <v>1521</v>
      </c>
      <c r="BK25" s="140" t="s">
        <v>1522</v>
      </c>
      <c r="BL25" s="56">
        <v>1</v>
      </c>
    </row>
    <row r="26" spans="1:64" s="57" customFormat="1" ht="159" customHeight="1">
      <c r="A26" s="98" t="s">
        <v>1514</v>
      </c>
      <c r="B26" s="88">
        <v>3</v>
      </c>
      <c r="C26" s="88">
        <v>1</v>
      </c>
      <c r="D26" s="91" t="s">
        <v>1474</v>
      </c>
      <c r="E26" s="91" t="s">
        <v>1475</v>
      </c>
      <c r="F26" s="54" t="s">
        <v>1295</v>
      </c>
      <c r="G26" s="53"/>
      <c r="H26" s="53"/>
      <c r="I26" s="53"/>
      <c r="J26" s="53"/>
      <c r="K26" s="79"/>
      <c r="L26" s="54" t="s">
        <v>1476</v>
      </c>
      <c r="M26" s="54" t="s">
        <v>1477</v>
      </c>
      <c r="N26" s="55"/>
      <c r="O26" s="79" t="s">
        <v>1478</v>
      </c>
      <c r="P26" s="197">
        <v>-1</v>
      </c>
      <c r="Q26" s="190">
        <v>0</v>
      </c>
      <c r="R26" s="190">
        <v>0</v>
      </c>
      <c r="S26" s="190">
        <v>0</v>
      </c>
      <c r="T26" s="190">
        <v>0</v>
      </c>
      <c r="U26" s="190">
        <v>1</v>
      </c>
      <c r="V26" s="210">
        <f t="shared" si="0"/>
        <v>50</v>
      </c>
      <c r="W26" s="190">
        <v>0</v>
      </c>
      <c r="X26" s="190">
        <v>0</v>
      </c>
      <c r="Y26" s="190">
        <v>0</v>
      </c>
      <c r="Z26" s="190">
        <v>0</v>
      </c>
      <c r="AA26" s="190">
        <v>0</v>
      </c>
      <c r="AB26" s="190">
        <v>0</v>
      </c>
      <c r="AC26" s="210">
        <f t="shared" si="1"/>
        <v>50</v>
      </c>
      <c r="AD26" s="190">
        <v>1</v>
      </c>
      <c r="AE26" s="190">
        <v>0</v>
      </c>
      <c r="AF26" s="190">
        <v>1</v>
      </c>
      <c r="AG26" s="190">
        <v>0</v>
      </c>
      <c r="AH26" s="190">
        <v>0</v>
      </c>
      <c r="AI26" s="210">
        <f t="shared" si="2"/>
        <v>70</v>
      </c>
      <c r="AJ26" s="190">
        <v>1</v>
      </c>
      <c r="AK26" s="190">
        <v>0</v>
      </c>
      <c r="AL26" s="190">
        <v>0</v>
      </c>
      <c r="AM26" s="190">
        <v>0</v>
      </c>
      <c r="AN26" s="190">
        <v>0</v>
      </c>
      <c r="AO26" s="210">
        <f t="shared" si="3"/>
        <v>60</v>
      </c>
      <c r="AP26" s="190">
        <v>0</v>
      </c>
      <c r="AQ26" s="190">
        <v>0</v>
      </c>
      <c r="AR26" s="190">
        <v>0</v>
      </c>
      <c r="AS26" s="190">
        <v>0</v>
      </c>
      <c r="AT26" s="190">
        <v>0</v>
      </c>
      <c r="AU26" s="190">
        <v>0</v>
      </c>
      <c r="AV26" s="210">
        <f t="shared" si="4"/>
        <v>50</v>
      </c>
      <c r="AW26" s="190">
        <v>0</v>
      </c>
      <c r="AX26" s="190">
        <v>0</v>
      </c>
      <c r="AY26" s="190">
        <v>1</v>
      </c>
      <c r="AZ26" s="190">
        <v>0</v>
      </c>
      <c r="BA26" s="190">
        <v>1</v>
      </c>
      <c r="BB26" s="210">
        <f t="shared" si="5"/>
        <v>70</v>
      </c>
      <c r="BC26" s="190">
        <v>1</v>
      </c>
      <c r="BD26" s="103">
        <f t="shared" si="6"/>
        <v>100</v>
      </c>
      <c r="BE26" s="197" t="s">
        <v>427</v>
      </c>
      <c r="BF26" s="104" t="str">
        <f t="shared" si="7"/>
        <v>―</v>
      </c>
      <c r="BG26" s="123"/>
      <c r="BH26" s="106">
        <f t="shared" si="8"/>
        <v>64.285714285714292</v>
      </c>
      <c r="BI26" s="107">
        <f>(V26*2+AC26+AI26*2+AO26+AV26+BB26+BD26)/9</f>
        <v>63.333333333333336</v>
      </c>
      <c r="BJ26" s="136" t="s">
        <v>1521</v>
      </c>
      <c r="BK26" s="139" t="s">
        <v>1273</v>
      </c>
      <c r="BL26" s="56"/>
    </row>
    <row r="27" spans="1:64" s="57" customFormat="1" ht="159" customHeight="1">
      <c r="A27" s="171" t="s">
        <v>1514</v>
      </c>
      <c r="B27" s="172">
        <v>4</v>
      </c>
      <c r="C27" s="172">
        <v>4</v>
      </c>
      <c r="D27" s="173" t="s">
        <v>1479</v>
      </c>
      <c r="E27" s="173" t="s">
        <v>1480</v>
      </c>
      <c r="F27" s="131" t="s">
        <v>1295</v>
      </c>
      <c r="G27" s="132"/>
      <c r="H27" s="133"/>
      <c r="I27" s="133"/>
      <c r="J27" s="133"/>
      <c r="K27" s="132"/>
      <c r="L27" s="131" t="s">
        <v>1481</v>
      </c>
      <c r="M27" s="131" t="s">
        <v>1482</v>
      </c>
      <c r="N27" s="134"/>
      <c r="O27" s="132" t="s">
        <v>1483</v>
      </c>
      <c r="P27" s="198">
        <v>-1</v>
      </c>
      <c r="Q27" s="199">
        <v>0</v>
      </c>
      <c r="R27" s="199">
        <v>0</v>
      </c>
      <c r="S27" s="199">
        <v>0</v>
      </c>
      <c r="T27" s="199">
        <v>0</v>
      </c>
      <c r="U27" s="199">
        <v>1</v>
      </c>
      <c r="V27" s="214">
        <f t="shared" si="0"/>
        <v>50</v>
      </c>
      <c r="W27" s="199">
        <v>0</v>
      </c>
      <c r="X27" s="199">
        <v>0</v>
      </c>
      <c r="Y27" s="199">
        <v>0</v>
      </c>
      <c r="Z27" s="199">
        <v>0</v>
      </c>
      <c r="AA27" s="199">
        <v>0</v>
      </c>
      <c r="AB27" s="198">
        <v>-1</v>
      </c>
      <c r="AC27" s="214">
        <f t="shared" si="1"/>
        <v>41.666666666666671</v>
      </c>
      <c r="AD27" s="199">
        <v>1</v>
      </c>
      <c r="AE27" s="199">
        <v>0</v>
      </c>
      <c r="AF27" s="199">
        <v>0</v>
      </c>
      <c r="AG27" s="199">
        <v>0</v>
      </c>
      <c r="AH27" s="199">
        <v>0</v>
      </c>
      <c r="AI27" s="214">
        <f t="shared" si="2"/>
        <v>60</v>
      </c>
      <c r="AJ27" s="198" t="s">
        <v>427</v>
      </c>
      <c r="AK27" s="198" t="s">
        <v>427</v>
      </c>
      <c r="AL27" s="198" t="s">
        <v>427</v>
      </c>
      <c r="AM27" s="198" t="s">
        <v>427</v>
      </c>
      <c r="AN27" s="198" t="s">
        <v>427</v>
      </c>
      <c r="AO27" s="222" t="str">
        <f t="shared" si="3"/>
        <v>―</v>
      </c>
      <c r="AP27" s="198" t="s">
        <v>427</v>
      </c>
      <c r="AQ27" s="198" t="s">
        <v>427</v>
      </c>
      <c r="AR27" s="198" t="s">
        <v>427</v>
      </c>
      <c r="AS27" s="198" t="s">
        <v>427</v>
      </c>
      <c r="AT27" s="198" t="s">
        <v>427</v>
      </c>
      <c r="AU27" s="198" t="s">
        <v>427</v>
      </c>
      <c r="AV27" s="222" t="str">
        <f t="shared" si="4"/>
        <v>―</v>
      </c>
      <c r="AW27" s="199">
        <v>0</v>
      </c>
      <c r="AX27" s="199">
        <v>1</v>
      </c>
      <c r="AY27" s="199">
        <v>0</v>
      </c>
      <c r="AZ27" s="199">
        <v>1</v>
      </c>
      <c r="BA27" s="199">
        <v>1</v>
      </c>
      <c r="BB27" s="214">
        <f t="shared" si="5"/>
        <v>80</v>
      </c>
      <c r="BC27" s="199">
        <v>1</v>
      </c>
      <c r="BD27" s="175">
        <f t="shared" si="6"/>
        <v>100</v>
      </c>
      <c r="BE27" s="198" t="s">
        <v>427</v>
      </c>
      <c r="BF27" s="174" t="str">
        <f t="shared" si="7"/>
        <v>―</v>
      </c>
      <c r="BG27" s="135"/>
      <c r="BH27" s="176">
        <f t="shared" si="8"/>
        <v>66.333333333333343</v>
      </c>
      <c r="BI27" s="177">
        <f>(V27*2+AC27+AI27*2+BB27+BD27)/7</f>
        <v>63.095238095238095</v>
      </c>
      <c r="BJ27" s="178" t="s">
        <v>1521</v>
      </c>
      <c r="BK27" s="179" t="s">
        <v>1522</v>
      </c>
      <c r="BL27" s="56">
        <v>1</v>
      </c>
    </row>
    <row r="28" spans="1:64" s="57" customFormat="1" ht="159" customHeight="1">
      <c r="A28" s="99" t="s">
        <v>1511</v>
      </c>
      <c r="B28" s="85">
        <v>9</v>
      </c>
      <c r="C28" s="85">
        <v>27</v>
      </c>
      <c r="D28" s="89" t="s">
        <v>1317</v>
      </c>
      <c r="E28" s="89" t="s">
        <v>1382</v>
      </c>
      <c r="F28" s="59" t="s">
        <v>1295</v>
      </c>
      <c r="G28" s="77" t="s">
        <v>1289</v>
      </c>
      <c r="H28" s="58" t="s">
        <v>1280</v>
      </c>
      <c r="I28" s="58" t="s">
        <v>1280</v>
      </c>
      <c r="J28" s="58" t="s">
        <v>1281</v>
      </c>
      <c r="K28" s="77" t="s">
        <v>830</v>
      </c>
      <c r="L28" s="59" t="s">
        <v>826</v>
      </c>
      <c r="M28" s="59" t="s">
        <v>1359</v>
      </c>
      <c r="N28" s="60" t="s">
        <v>1285</v>
      </c>
      <c r="O28" s="77" t="s">
        <v>829</v>
      </c>
      <c r="P28" s="192">
        <v>-1</v>
      </c>
      <c r="Q28" s="191">
        <v>0</v>
      </c>
      <c r="R28" s="191">
        <v>0</v>
      </c>
      <c r="S28" s="191">
        <v>0</v>
      </c>
      <c r="T28" s="191">
        <v>0</v>
      </c>
      <c r="U28" s="191">
        <v>1</v>
      </c>
      <c r="V28" s="211">
        <f t="shared" si="0"/>
        <v>50</v>
      </c>
      <c r="W28" s="191">
        <v>0</v>
      </c>
      <c r="X28" s="191">
        <v>0</v>
      </c>
      <c r="Y28" s="191">
        <v>0</v>
      </c>
      <c r="Z28" s="191">
        <v>0</v>
      </c>
      <c r="AA28" s="191">
        <v>0</v>
      </c>
      <c r="AB28" s="191">
        <v>1</v>
      </c>
      <c r="AC28" s="211">
        <f t="shared" si="1"/>
        <v>58.333333333333329</v>
      </c>
      <c r="AD28" s="191">
        <v>1</v>
      </c>
      <c r="AE28" s="191">
        <v>0</v>
      </c>
      <c r="AF28" s="191">
        <v>1</v>
      </c>
      <c r="AG28" s="191">
        <v>0</v>
      </c>
      <c r="AH28" s="191">
        <v>0</v>
      </c>
      <c r="AI28" s="211">
        <f t="shared" si="2"/>
        <v>70</v>
      </c>
      <c r="AJ28" s="191">
        <v>0</v>
      </c>
      <c r="AK28" s="191">
        <v>0</v>
      </c>
      <c r="AL28" s="191">
        <v>0</v>
      </c>
      <c r="AM28" s="191">
        <v>0</v>
      </c>
      <c r="AN28" s="191">
        <v>0</v>
      </c>
      <c r="AO28" s="219">
        <f t="shared" si="3"/>
        <v>50</v>
      </c>
      <c r="AP28" s="191">
        <v>0</v>
      </c>
      <c r="AQ28" s="191">
        <v>0</v>
      </c>
      <c r="AR28" s="191">
        <v>0</v>
      </c>
      <c r="AS28" s="191">
        <v>0</v>
      </c>
      <c r="AT28" s="191">
        <v>0</v>
      </c>
      <c r="AU28" s="191">
        <v>0</v>
      </c>
      <c r="AV28" s="211">
        <f t="shared" si="4"/>
        <v>50</v>
      </c>
      <c r="AW28" s="191">
        <v>1</v>
      </c>
      <c r="AX28" s="191">
        <v>0</v>
      </c>
      <c r="AY28" s="191">
        <v>0</v>
      </c>
      <c r="AZ28" s="191">
        <v>0</v>
      </c>
      <c r="BA28" s="191">
        <v>1</v>
      </c>
      <c r="BB28" s="219">
        <f t="shared" si="5"/>
        <v>70</v>
      </c>
      <c r="BC28" s="191">
        <v>1</v>
      </c>
      <c r="BD28" s="112">
        <f t="shared" si="6"/>
        <v>100</v>
      </c>
      <c r="BE28" s="192" t="s">
        <v>221</v>
      </c>
      <c r="BF28" s="112" t="str">
        <f t="shared" si="7"/>
        <v>―</v>
      </c>
      <c r="BG28" s="109" t="s">
        <v>232</v>
      </c>
      <c r="BH28" s="110">
        <f t="shared" si="8"/>
        <v>64.047619047619051</v>
      </c>
      <c r="BI28" s="111">
        <f t="shared" ref="BI28:BI37" si="9">(V28*2+AC28+AI28*2+AO28+AV28+BB28+BD28)/9</f>
        <v>63.148148148148138</v>
      </c>
      <c r="BJ28" s="128" t="s">
        <v>1206</v>
      </c>
      <c r="BK28" s="142" t="s">
        <v>1299</v>
      </c>
      <c r="BL28" s="56"/>
    </row>
    <row r="29" spans="1:64" s="57" customFormat="1" ht="159" customHeight="1">
      <c r="A29" s="99" t="s">
        <v>1511</v>
      </c>
      <c r="B29" s="85">
        <v>10</v>
      </c>
      <c r="C29" s="85">
        <v>28</v>
      </c>
      <c r="D29" s="89" t="s">
        <v>1317</v>
      </c>
      <c r="E29" s="89" t="s">
        <v>1383</v>
      </c>
      <c r="F29" s="59" t="s">
        <v>1295</v>
      </c>
      <c r="G29" s="77" t="s">
        <v>1293</v>
      </c>
      <c r="H29" s="58" t="s">
        <v>1280</v>
      </c>
      <c r="I29" s="58" t="s">
        <v>1280</v>
      </c>
      <c r="J29" s="58" t="s">
        <v>1281</v>
      </c>
      <c r="K29" s="77" t="s">
        <v>830</v>
      </c>
      <c r="L29" s="59" t="s">
        <v>861</v>
      </c>
      <c r="M29" s="59" t="s">
        <v>1359</v>
      </c>
      <c r="N29" s="60" t="s">
        <v>1285</v>
      </c>
      <c r="O29" s="77" t="s">
        <v>864</v>
      </c>
      <c r="P29" s="192">
        <v>-1</v>
      </c>
      <c r="Q29" s="191">
        <v>0</v>
      </c>
      <c r="R29" s="191">
        <v>0</v>
      </c>
      <c r="S29" s="191">
        <v>0</v>
      </c>
      <c r="T29" s="191">
        <v>0</v>
      </c>
      <c r="U29" s="191">
        <v>1</v>
      </c>
      <c r="V29" s="211">
        <f t="shared" si="0"/>
        <v>50</v>
      </c>
      <c r="W29" s="191">
        <v>0</v>
      </c>
      <c r="X29" s="191">
        <v>0</v>
      </c>
      <c r="Y29" s="191">
        <v>0</v>
      </c>
      <c r="Z29" s="191">
        <v>0</v>
      </c>
      <c r="AA29" s="191">
        <v>0</v>
      </c>
      <c r="AB29" s="191">
        <v>1</v>
      </c>
      <c r="AC29" s="211">
        <f t="shared" si="1"/>
        <v>58.333333333333329</v>
      </c>
      <c r="AD29" s="191">
        <v>1</v>
      </c>
      <c r="AE29" s="191">
        <v>0</v>
      </c>
      <c r="AF29" s="191">
        <v>1</v>
      </c>
      <c r="AG29" s="191">
        <v>0</v>
      </c>
      <c r="AH29" s="191">
        <v>0</v>
      </c>
      <c r="AI29" s="211">
        <f t="shared" si="2"/>
        <v>70</v>
      </c>
      <c r="AJ29" s="191">
        <v>0</v>
      </c>
      <c r="AK29" s="191">
        <v>0</v>
      </c>
      <c r="AL29" s="191">
        <v>0</v>
      </c>
      <c r="AM29" s="191">
        <v>0</v>
      </c>
      <c r="AN29" s="191">
        <v>0</v>
      </c>
      <c r="AO29" s="219">
        <f t="shared" si="3"/>
        <v>50</v>
      </c>
      <c r="AP29" s="191">
        <v>0</v>
      </c>
      <c r="AQ29" s="191">
        <v>0</v>
      </c>
      <c r="AR29" s="191">
        <v>0</v>
      </c>
      <c r="AS29" s="191">
        <v>0</v>
      </c>
      <c r="AT29" s="191">
        <v>0</v>
      </c>
      <c r="AU29" s="191">
        <v>0</v>
      </c>
      <c r="AV29" s="211">
        <f t="shared" si="4"/>
        <v>50</v>
      </c>
      <c r="AW29" s="191">
        <v>1</v>
      </c>
      <c r="AX29" s="191">
        <v>0</v>
      </c>
      <c r="AY29" s="191">
        <v>0</v>
      </c>
      <c r="AZ29" s="191">
        <v>0</v>
      </c>
      <c r="BA29" s="191">
        <v>1</v>
      </c>
      <c r="BB29" s="219">
        <f t="shared" si="5"/>
        <v>70</v>
      </c>
      <c r="BC29" s="191">
        <v>1</v>
      </c>
      <c r="BD29" s="112">
        <f t="shared" si="6"/>
        <v>100</v>
      </c>
      <c r="BE29" s="192" t="s">
        <v>221</v>
      </c>
      <c r="BF29" s="112" t="str">
        <f t="shared" si="7"/>
        <v>―</v>
      </c>
      <c r="BG29" s="109" t="s">
        <v>232</v>
      </c>
      <c r="BH29" s="110">
        <f t="shared" si="8"/>
        <v>64.047619047619051</v>
      </c>
      <c r="BI29" s="111">
        <f t="shared" si="9"/>
        <v>63.148148148148138</v>
      </c>
      <c r="BJ29" s="128" t="s">
        <v>1206</v>
      </c>
      <c r="BK29" s="142" t="s">
        <v>1299</v>
      </c>
      <c r="BL29" s="56"/>
    </row>
    <row r="30" spans="1:64" s="57" customFormat="1" ht="159" customHeight="1">
      <c r="A30" s="99" t="s">
        <v>1511</v>
      </c>
      <c r="B30" s="85">
        <v>11</v>
      </c>
      <c r="C30" s="85">
        <v>29</v>
      </c>
      <c r="D30" s="89" t="s">
        <v>1317</v>
      </c>
      <c r="E30" s="89" t="s">
        <v>1384</v>
      </c>
      <c r="F30" s="59" t="s">
        <v>1295</v>
      </c>
      <c r="G30" s="77" t="s">
        <v>1293</v>
      </c>
      <c r="H30" s="58" t="s">
        <v>1280</v>
      </c>
      <c r="I30" s="58" t="s">
        <v>1280</v>
      </c>
      <c r="J30" s="58" t="s">
        <v>1281</v>
      </c>
      <c r="K30" s="77" t="s">
        <v>830</v>
      </c>
      <c r="L30" s="59" t="s">
        <v>869</v>
      </c>
      <c r="M30" s="59" t="s">
        <v>1360</v>
      </c>
      <c r="N30" s="60" t="s">
        <v>1285</v>
      </c>
      <c r="O30" s="77" t="s">
        <v>871</v>
      </c>
      <c r="P30" s="192">
        <v>-1</v>
      </c>
      <c r="Q30" s="191">
        <v>0</v>
      </c>
      <c r="R30" s="191">
        <v>0</v>
      </c>
      <c r="S30" s="191">
        <v>0</v>
      </c>
      <c r="T30" s="191">
        <v>0</v>
      </c>
      <c r="U30" s="191">
        <v>1</v>
      </c>
      <c r="V30" s="211">
        <f t="shared" si="0"/>
        <v>50</v>
      </c>
      <c r="W30" s="191">
        <v>0</v>
      </c>
      <c r="X30" s="191">
        <v>0</v>
      </c>
      <c r="Y30" s="191">
        <v>0</v>
      </c>
      <c r="Z30" s="191">
        <v>0</v>
      </c>
      <c r="AA30" s="191">
        <v>0</v>
      </c>
      <c r="AB30" s="191">
        <v>1</v>
      </c>
      <c r="AC30" s="211">
        <f t="shared" si="1"/>
        <v>58.333333333333329</v>
      </c>
      <c r="AD30" s="191">
        <v>1</v>
      </c>
      <c r="AE30" s="191">
        <v>0</v>
      </c>
      <c r="AF30" s="191">
        <v>1</v>
      </c>
      <c r="AG30" s="191">
        <v>0</v>
      </c>
      <c r="AH30" s="191">
        <v>0</v>
      </c>
      <c r="AI30" s="211">
        <f t="shared" si="2"/>
        <v>70</v>
      </c>
      <c r="AJ30" s="191">
        <v>0</v>
      </c>
      <c r="AK30" s="191">
        <v>0</v>
      </c>
      <c r="AL30" s="191">
        <v>0</v>
      </c>
      <c r="AM30" s="191">
        <v>0</v>
      </c>
      <c r="AN30" s="191">
        <v>0</v>
      </c>
      <c r="AO30" s="219">
        <f t="shared" si="3"/>
        <v>50</v>
      </c>
      <c r="AP30" s="191">
        <v>0</v>
      </c>
      <c r="AQ30" s="191">
        <v>0</v>
      </c>
      <c r="AR30" s="191">
        <v>0</v>
      </c>
      <c r="AS30" s="191">
        <v>0</v>
      </c>
      <c r="AT30" s="191">
        <v>0</v>
      </c>
      <c r="AU30" s="191">
        <v>0</v>
      </c>
      <c r="AV30" s="211">
        <f t="shared" si="4"/>
        <v>50</v>
      </c>
      <c r="AW30" s="191">
        <v>1</v>
      </c>
      <c r="AX30" s="191">
        <v>0</v>
      </c>
      <c r="AY30" s="191">
        <v>0</v>
      </c>
      <c r="AZ30" s="191">
        <v>0</v>
      </c>
      <c r="BA30" s="191">
        <v>1</v>
      </c>
      <c r="BB30" s="219">
        <f t="shared" si="5"/>
        <v>70</v>
      </c>
      <c r="BC30" s="191">
        <v>1</v>
      </c>
      <c r="BD30" s="112">
        <f t="shared" si="6"/>
        <v>100</v>
      </c>
      <c r="BE30" s="192" t="s">
        <v>221</v>
      </c>
      <c r="BF30" s="112" t="str">
        <f t="shared" si="7"/>
        <v>―</v>
      </c>
      <c r="BG30" s="109" t="s">
        <v>232</v>
      </c>
      <c r="BH30" s="110">
        <f t="shared" si="8"/>
        <v>64.047619047619051</v>
      </c>
      <c r="BI30" s="111">
        <f t="shared" si="9"/>
        <v>63.148148148148138</v>
      </c>
      <c r="BJ30" s="128" t="s">
        <v>1206</v>
      </c>
      <c r="BK30" s="142" t="s">
        <v>1299</v>
      </c>
      <c r="BL30" s="56"/>
    </row>
    <row r="31" spans="1:64" s="57" customFormat="1" ht="159" customHeight="1">
      <c r="A31" s="99" t="s">
        <v>1511</v>
      </c>
      <c r="B31" s="85">
        <v>12</v>
      </c>
      <c r="C31" s="85">
        <v>30</v>
      </c>
      <c r="D31" s="89" t="s">
        <v>1317</v>
      </c>
      <c r="E31" s="89" t="s">
        <v>1385</v>
      </c>
      <c r="F31" s="59" t="s">
        <v>1295</v>
      </c>
      <c r="G31" s="77" t="s">
        <v>1293</v>
      </c>
      <c r="H31" s="58" t="s">
        <v>1280</v>
      </c>
      <c r="I31" s="58" t="s">
        <v>1280</v>
      </c>
      <c r="J31" s="58" t="s">
        <v>1281</v>
      </c>
      <c r="K31" s="77" t="s">
        <v>830</v>
      </c>
      <c r="L31" s="59" t="s">
        <v>874</v>
      </c>
      <c r="M31" s="59" t="s">
        <v>1361</v>
      </c>
      <c r="N31" s="60" t="s">
        <v>1285</v>
      </c>
      <c r="O31" s="77" t="s">
        <v>876</v>
      </c>
      <c r="P31" s="192">
        <v>-1</v>
      </c>
      <c r="Q31" s="191">
        <v>0</v>
      </c>
      <c r="R31" s="191">
        <v>0</v>
      </c>
      <c r="S31" s="191">
        <v>0</v>
      </c>
      <c r="T31" s="191">
        <v>0</v>
      </c>
      <c r="U31" s="191">
        <v>1</v>
      </c>
      <c r="V31" s="211">
        <f t="shared" si="0"/>
        <v>50</v>
      </c>
      <c r="W31" s="191">
        <v>0</v>
      </c>
      <c r="X31" s="191">
        <v>0</v>
      </c>
      <c r="Y31" s="191">
        <v>0</v>
      </c>
      <c r="Z31" s="191">
        <v>0</v>
      </c>
      <c r="AA31" s="191">
        <v>0</v>
      </c>
      <c r="AB31" s="191">
        <v>1</v>
      </c>
      <c r="AC31" s="211">
        <f t="shared" si="1"/>
        <v>58.333333333333329</v>
      </c>
      <c r="AD31" s="191">
        <v>1</v>
      </c>
      <c r="AE31" s="191">
        <v>0</v>
      </c>
      <c r="AF31" s="191">
        <v>1</v>
      </c>
      <c r="AG31" s="191">
        <v>0</v>
      </c>
      <c r="AH31" s="191">
        <v>0</v>
      </c>
      <c r="AI31" s="211">
        <f t="shared" si="2"/>
        <v>70</v>
      </c>
      <c r="AJ31" s="191">
        <v>0</v>
      </c>
      <c r="AK31" s="191">
        <v>0</v>
      </c>
      <c r="AL31" s="191">
        <v>0</v>
      </c>
      <c r="AM31" s="191">
        <v>0</v>
      </c>
      <c r="AN31" s="191">
        <v>0</v>
      </c>
      <c r="AO31" s="219">
        <f t="shared" si="3"/>
        <v>50</v>
      </c>
      <c r="AP31" s="191">
        <v>0</v>
      </c>
      <c r="AQ31" s="191">
        <v>0</v>
      </c>
      <c r="AR31" s="191">
        <v>0</v>
      </c>
      <c r="AS31" s="191">
        <v>0</v>
      </c>
      <c r="AT31" s="191">
        <v>0</v>
      </c>
      <c r="AU31" s="191">
        <v>0</v>
      </c>
      <c r="AV31" s="219">
        <f t="shared" si="4"/>
        <v>50</v>
      </c>
      <c r="AW31" s="191">
        <v>1</v>
      </c>
      <c r="AX31" s="191">
        <v>0</v>
      </c>
      <c r="AY31" s="191">
        <v>0</v>
      </c>
      <c r="AZ31" s="191">
        <v>0</v>
      </c>
      <c r="BA31" s="191">
        <v>1</v>
      </c>
      <c r="BB31" s="219">
        <f t="shared" si="5"/>
        <v>70</v>
      </c>
      <c r="BC31" s="191">
        <v>1</v>
      </c>
      <c r="BD31" s="112">
        <f t="shared" si="6"/>
        <v>100</v>
      </c>
      <c r="BE31" s="192" t="s">
        <v>221</v>
      </c>
      <c r="BF31" s="112" t="str">
        <f t="shared" si="7"/>
        <v>―</v>
      </c>
      <c r="BG31" s="109" t="s">
        <v>232</v>
      </c>
      <c r="BH31" s="110">
        <f t="shared" si="8"/>
        <v>64.047619047619051</v>
      </c>
      <c r="BI31" s="111">
        <f t="shared" si="9"/>
        <v>63.148148148148138</v>
      </c>
      <c r="BJ31" s="128" t="s">
        <v>1206</v>
      </c>
      <c r="BK31" s="142" t="s">
        <v>1299</v>
      </c>
      <c r="BL31" s="56"/>
    </row>
    <row r="32" spans="1:64" s="57" customFormat="1" ht="159" customHeight="1">
      <c r="A32" s="99" t="s">
        <v>1511</v>
      </c>
      <c r="B32" s="85">
        <v>13</v>
      </c>
      <c r="C32" s="85">
        <v>31</v>
      </c>
      <c r="D32" s="89" t="s">
        <v>1515</v>
      </c>
      <c r="E32" s="89" t="s">
        <v>1386</v>
      </c>
      <c r="F32" s="59" t="s">
        <v>1295</v>
      </c>
      <c r="G32" s="77" t="s">
        <v>1293</v>
      </c>
      <c r="H32" s="58" t="s">
        <v>1280</v>
      </c>
      <c r="I32" s="58" t="s">
        <v>1280</v>
      </c>
      <c r="J32" s="58" t="s">
        <v>1281</v>
      </c>
      <c r="K32" s="77" t="s">
        <v>830</v>
      </c>
      <c r="L32" s="59" t="s">
        <v>880</v>
      </c>
      <c r="M32" s="59" t="s">
        <v>1361</v>
      </c>
      <c r="N32" s="60" t="s">
        <v>1285</v>
      </c>
      <c r="O32" s="77" t="s">
        <v>882</v>
      </c>
      <c r="P32" s="192">
        <v>-1</v>
      </c>
      <c r="Q32" s="191">
        <v>0</v>
      </c>
      <c r="R32" s="191">
        <v>0</v>
      </c>
      <c r="S32" s="191">
        <v>0</v>
      </c>
      <c r="T32" s="191">
        <v>0</v>
      </c>
      <c r="U32" s="191">
        <v>1</v>
      </c>
      <c r="V32" s="211">
        <f t="shared" si="0"/>
        <v>50</v>
      </c>
      <c r="W32" s="191">
        <v>0</v>
      </c>
      <c r="X32" s="191">
        <v>0</v>
      </c>
      <c r="Y32" s="191">
        <v>0</v>
      </c>
      <c r="Z32" s="191">
        <v>0</v>
      </c>
      <c r="AA32" s="191">
        <v>0</v>
      </c>
      <c r="AB32" s="191">
        <v>1</v>
      </c>
      <c r="AC32" s="211">
        <f t="shared" si="1"/>
        <v>58.333333333333329</v>
      </c>
      <c r="AD32" s="191">
        <v>1</v>
      </c>
      <c r="AE32" s="191">
        <v>0</v>
      </c>
      <c r="AF32" s="191">
        <v>1</v>
      </c>
      <c r="AG32" s="191">
        <v>0</v>
      </c>
      <c r="AH32" s="191">
        <v>0</v>
      </c>
      <c r="AI32" s="211">
        <f t="shared" si="2"/>
        <v>70</v>
      </c>
      <c r="AJ32" s="191">
        <v>0</v>
      </c>
      <c r="AK32" s="191">
        <v>0</v>
      </c>
      <c r="AL32" s="191">
        <v>0</v>
      </c>
      <c r="AM32" s="191">
        <v>0</v>
      </c>
      <c r="AN32" s="191">
        <v>0</v>
      </c>
      <c r="AO32" s="219">
        <f t="shared" si="3"/>
        <v>50</v>
      </c>
      <c r="AP32" s="191">
        <v>0</v>
      </c>
      <c r="AQ32" s="191">
        <v>0</v>
      </c>
      <c r="AR32" s="191">
        <v>0</v>
      </c>
      <c r="AS32" s="191">
        <v>0</v>
      </c>
      <c r="AT32" s="191">
        <v>0</v>
      </c>
      <c r="AU32" s="191">
        <v>0</v>
      </c>
      <c r="AV32" s="211">
        <f t="shared" si="4"/>
        <v>50</v>
      </c>
      <c r="AW32" s="191">
        <v>1</v>
      </c>
      <c r="AX32" s="191">
        <v>0</v>
      </c>
      <c r="AY32" s="191">
        <v>0</v>
      </c>
      <c r="AZ32" s="191">
        <v>0</v>
      </c>
      <c r="BA32" s="191">
        <v>1</v>
      </c>
      <c r="BB32" s="219">
        <f t="shared" si="5"/>
        <v>70</v>
      </c>
      <c r="BC32" s="191">
        <v>1</v>
      </c>
      <c r="BD32" s="112">
        <f t="shared" si="6"/>
        <v>100</v>
      </c>
      <c r="BE32" s="192" t="s">
        <v>221</v>
      </c>
      <c r="BF32" s="112" t="str">
        <f t="shared" si="7"/>
        <v>―</v>
      </c>
      <c r="BG32" s="109" t="s">
        <v>232</v>
      </c>
      <c r="BH32" s="110">
        <f t="shared" si="8"/>
        <v>64.047619047619051</v>
      </c>
      <c r="BI32" s="111">
        <f t="shared" si="9"/>
        <v>63.148148148148138</v>
      </c>
      <c r="BJ32" s="128" t="s">
        <v>1206</v>
      </c>
      <c r="BK32" s="142" t="s">
        <v>1299</v>
      </c>
      <c r="BL32" s="56"/>
    </row>
    <row r="33" spans="1:64" s="57" customFormat="1" ht="159" customHeight="1">
      <c r="A33" s="99" t="s">
        <v>1511</v>
      </c>
      <c r="B33" s="85">
        <v>21</v>
      </c>
      <c r="C33" s="85">
        <v>17</v>
      </c>
      <c r="D33" s="89" t="s">
        <v>1369</v>
      </c>
      <c r="E33" s="89" t="s">
        <v>1394</v>
      </c>
      <c r="F33" s="59" t="s">
        <v>1304</v>
      </c>
      <c r="G33" s="77" t="s">
        <v>1305</v>
      </c>
      <c r="H33" s="58" t="s">
        <v>1301</v>
      </c>
      <c r="I33" s="58" t="s">
        <v>1280</v>
      </c>
      <c r="J33" s="58" t="s">
        <v>1287</v>
      </c>
      <c r="K33" s="77" t="s">
        <v>571</v>
      </c>
      <c r="L33" s="59" t="s">
        <v>1332</v>
      </c>
      <c r="M33" s="59" t="s">
        <v>1347</v>
      </c>
      <c r="N33" s="60" t="s">
        <v>1285</v>
      </c>
      <c r="O33" s="77" t="s">
        <v>626</v>
      </c>
      <c r="P33" s="192">
        <v>-1</v>
      </c>
      <c r="Q33" s="191">
        <v>0</v>
      </c>
      <c r="R33" s="191">
        <v>0</v>
      </c>
      <c r="S33" s="191">
        <v>0</v>
      </c>
      <c r="T33" s="191">
        <v>0</v>
      </c>
      <c r="U33" s="191">
        <v>1</v>
      </c>
      <c r="V33" s="211">
        <f t="shared" si="0"/>
        <v>50</v>
      </c>
      <c r="W33" s="191">
        <v>0</v>
      </c>
      <c r="X33" s="191">
        <v>0</v>
      </c>
      <c r="Y33" s="191">
        <v>0</v>
      </c>
      <c r="Z33" s="191">
        <v>0</v>
      </c>
      <c r="AA33" s="191">
        <v>0</v>
      </c>
      <c r="AB33" s="191">
        <v>1</v>
      </c>
      <c r="AC33" s="211">
        <f t="shared" si="1"/>
        <v>58.333333333333329</v>
      </c>
      <c r="AD33" s="191">
        <v>1</v>
      </c>
      <c r="AE33" s="191">
        <v>0</v>
      </c>
      <c r="AF33" s="191">
        <v>1</v>
      </c>
      <c r="AG33" s="191">
        <v>0</v>
      </c>
      <c r="AH33" s="191">
        <v>0</v>
      </c>
      <c r="AI33" s="211">
        <f t="shared" si="2"/>
        <v>70</v>
      </c>
      <c r="AJ33" s="191">
        <v>0</v>
      </c>
      <c r="AK33" s="191">
        <v>0</v>
      </c>
      <c r="AL33" s="191">
        <v>0</v>
      </c>
      <c r="AM33" s="191">
        <v>0</v>
      </c>
      <c r="AN33" s="191">
        <v>0</v>
      </c>
      <c r="AO33" s="219">
        <f t="shared" si="3"/>
        <v>50</v>
      </c>
      <c r="AP33" s="191">
        <v>0</v>
      </c>
      <c r="AQ33" s="191">
        <v>0</v>
      </c>
      <c r="AR33" s="191">
        <v>0</v>
      </c>
      <c r="AS33" s="191">
        <v>0</v>
      </c>
      <c r="AT33" s="191">
        <v>0</v>
      </c>
      <c r="AU33" s="191">
        <v>0</v>
      </c>
      <c r="AV33" s="211">
        <f t="shared" si="4"/>
        <v>50</v>
      </c>
      <c r="AW33" s="191">
        <v>0</v>
      </c>
      <c r="AX33" s="191">
        <v>0</v>
      </c>
      <c r="AY33" s="191">
        <v>0</v>
      </c>
      <c r="AZ33" s="191">
        <v>0</v>
      </c>
      <c r="BA33" s="191">
        <v>0</v>
      </c>
      <c r="BB33" s="219">
        <f t="shared" si="5"/>
        <v>50</v>
      </c>
      <c r="BC33" s="191">
        <v>1</v>
      </c>
      <c r="BD33" s="112">
        <f t="shared" si="6"/>
        <v>100</v>
      </c>
      <c r="BE33" s="192" t="s">
        <v>221</v>
      </c>
      <c r="BF33" s="112" t="str">
        <f t="shared" si="7"/>
        <v>―</v>
      </c>
      <c r="BG33" s="109" t="s">
        <v>232</v>
      </c>
      <c r="BH33" s="110">
        <f t="shared" si="8"/>
        <v>61.19047619047619</v>
      </c>
      <c r="BI33" s="111">
        <f t="shared" si="9"/>
        <v>60.925925925925917</v>
      </c>
      <c r="BJ33" s="128" t="s">
        <v>1206</v>
      </c>
      <c r="BK33" s="142" t="s">
        <v>1299</v>
      </c>
      <c r="BL33" s="56"/>
    </row>
    <row r="34" spans="1:64" s="57" customFormat="1" ht="159" customHeight="1">
      <c r="A34" s="100" t="s">
        <v>1462</v>
      </c>
      <c r="B34" s="86">
        <v>20</v>
      </c>
      <c r="C34" s="86">
        <v>15</v>
      </c>
      <c r="D34" s="92" t="s">
        <v>1417</v>
      </c>
      <c r="E34" s="92" t="s">
        <v>1393</v>
      </c>
      <c r="F34" s="62" t="s">
        <v>1302</v>
      </c>
      <c r="G34" s="77" t="s">
        <v>1293</v>
      </c>
      <c r="H34" s="58" t="s">
        <v>1301</v>
      </c>
      <c r="I34" s="58" t="s">
        <v>1280</v>
      </c>
      <c r="J34" s="58" t="s">
        <v>1287</v>
      </c>
      <c r="K34" s="77" t="s">
        <v>571</v>
      </c>
      <c r="L34" s="62" t="s">
        <v>1331</v>
      </c>
      <c r="M34" s="62" t="s">
        <v>1415</v>
      </c>
      <c r="N34" s="60" t="s">
        <v>118</v>
      </c>
      <c r="O34" s="61" t="s">
        <v>570</v>
      </c>
      <c r="P34" s="194">
        <v>-1</v>
      </c>
      <c r="Q34" s="193">
        <v>0</v>
      </c>
      <c r="R34" s="193">
        <v>0</v>
      </c>
      <c r="S34" s="194">
        <v>-1</v>
      </c>
      <c r="T34" s="193">
        <v>0</v>
      </c>
      <c r="U34" s="193">
        <v>1</v>
      </c>
      <c r="V34" s="212">
        <f t="shared" si="0"/>
        <v>41.666666666666671</v>
      </c>
      <c r="W34" s="194">
        <v>-1</v>
      </c>
      <c r="X34" s="193">
        <v>1</v>
      </c>
      <c r="Y34" s="193">
        <v>0</v>
      </c>
      <c r="Z34" s="194">
        <v>-1</v>
      </c>
      <c r="AA34" s="193">
        <v>0</v>
      </c>
      <c r="AB34" s="193">
        <v>1</v>
      </c>
      <c r="AC34" s="212">
        <f t="shared" si="1"/>
        <v>50</v>
      </c>
      <c r="AD34" s="193">
        <v>1</v>
      </c>
      <c r="AE34" s="193">
        <v>1</v>
      </c>
      <c r="AF34" s="193">
        <v>1</v>
      </c>
      <c r="AG34" s="194">
        <v>-1</v>
      </c>
      <c r="AH34" s="193">
        <v>0</v>
      </c>
      <c r="AI34" s="212">
        <f t="shared" si="2"/>
        <v>70</v>
      </c>
      <c r="AJ34" s="193">
        <v>0</v>
      </c>
      <c r="AK34" s="193">
        <v>0</v>
      </c>
      <c r="AL34" s="193">
        <v>0</v>
      </c>
      <c r="AM34" s="193">
        <v>1</v>
      </c>
      <c r="AN34" s="193">
        <v>0</v>
      </c>
      <c r="AO34" s="220">
        <f t="shared" si="3"/>
        <v>60</v>
      </c>
      <c r="AP34" s="194">
        <v>-1</v>
      </c>
      <c r="AQ34" s="193">
        <v>0</v>
      </c>
      <c r="AR34" s="193">
        <v>0</v>
      </c>
      <c r="AS34" s="193">
        <v>1</v>
      </c>
      <c r="AT34" s="193">
        <v>1</v>
      </c>
      <c r="AU34" s="194">
        <v>-1</v>
      </c>
      <c r="AV34" s="212">
        <f t="shared" si="4"/>
        <v>50</v>
      </c>
      <c r="AW34" s="193">
        <v>1</v>
      </c>
      <c r="AX34" s="193">
        <v>0</v>
      </c>
      <c r="AY34" s="193">
        <v>0</v>
      </c>
      <c r="AZ34" s="193">
        <v>0</v>
      </c>
      <c r="BA34" s="193">
        <v>0</v>
      </c>
      <c r="BB34" s="220">
        <f t="shared" si="5"/>
        <v>60</v>
      </c>
      <c r="BC34" s="193">
        <v>1</v>
      </c>
      <c r="BD34" s="116">
        <f t="shared" si="6"/>
        <v>100</v>
      </c>
      <c r="BE34" s="194" t="s">
        <v>221</v>
      </c>
      <c r="BF34" s="116" t="str">
        <f t="shared" si="7"/>
        <v>―</v>
      </c>
      <c r="BG34" s="109" t="s">
        <v>232</v>
      </c>
      <c r="BH34" s="117">
        <f t="shared" si="8"/>
        <v>61.666666666666671</v>
      </c>
      <c r="BI34" s="118">
        <f t="shared" si="9"/>
        <v>60.370370370370374</v>
      </c>
      <c r="BJ34" s="128" t="s">
        <v>1206</v>
      </c>
      <c r="BK34" s="142" t="s">
        <v>1410</v>
      </c>
      <c r="BL34" s="56">
        <v>1</v>
      </c>
    </row>
    <row r="35" spans="1:64" s="57" customFormat="1" ht="159" customHeight="1">
      <c r="A35" s="99" t="s">
        <v>1511</v>
      </c>
      <c r="B35" s="85">
        <v>19</v>
      </c>
      <c r="C35" s="85">
        <v>14</v>
      </c>
      <c r="D35" s="89" t="s">
        <v>1326</v>
      </c>
      <c r="E35" s="89" t="s">
        <v>1392</v>
      </c>
      <c r="F35" s="59" t="s">
        <v>1304</v>
      </c>
      <c r="G35" s="77" t="s">
        <v>1293</v>
      </c>
      <c r="H35" s="58" t="s">
        <v>1084</v>
      </c>
      <c r="I35" s="58" t="s">
        <v>1280</v>
      </c>
      <c r="J35" s="58" t="s">
        <v>1281</v>
      </c>
      <c r="K35" s="77" t="s">
        <v>535</v>
      </c>
      <c r="L35" s="59" t="s">
        <v>529</v>
      </c>
      <c r="M35" s="59" t="s">
        <v>1364</v>
      </c>
      <c r="N35" s="60" t="s">
        <v>1282</v>
      </c>
      <c r="O35" s="77" t="s">
        <v>533</v>
      </c>
      <c r="P35" s="191">
        <v>0</v>
      </c>
      <c r="Q35" s="191">
        <v>0</v>
      </c>
      <c r="R35" s="191">
        <v>0</v>
      </c>
      <c r="S35" s="191">
        <v>0</v>
      </c>
      <c r="T35" s="191">
        <v>0</v>
      </c>
      <c r="U35" s="191">
        <v>0</v>
      </c>
      <c r="V35" s="211">
        <f t="shared" si="0"/>
        <v>50</v>
      </c>
      <c r="W35" s="191">
        <v>0</v>
      </c>
      <c r="X35" s="191">
        <v>0</v>
      </c>
      <c r="Y35" s="191">
        <v>0</v>
      </c>
      <c r="Z35" s="191">
        <v>1</v>
      </c>
      <c r="AA35" s="191">
        <v>0</v>
      </c>
      <c r="AB35" s="191">
        <v>0</v>
      </c>
      <c r="AC35" s="211">
        <f t="shared" si="1"/>
        <v>58.333333333333329</v>
      </c>
      <c r="AD35" s="191">
        <v>0</v>
      </c>
      <c r="AE35" s="191">
        <v>0</v>
      </c>
      <c r="AF35" s="191">
        <v>1</v>
      </c>
      <c r="AG35" s="191">
        <v>0</v>
      </c>
      <c r="AH35" s="191">
        <v>0</v>
      </c>
      <c r="AI35" s="211">
        <f t="shared" si="2"/>
        <v>60</v>
      </c>
      <c r="AJ35" s="191">
        <v>0</v>
      </c>
      <c r="AK35" s="191">
        <v>0</v>
      </c>
      <c r="AL35" s="191">
        <v>0</v>
      </c>
      <c r="AM35" s="191">
        <v>0</v>
      </c>
      <c r="AN35" s="191">
        <v>0</v>
      </c>
      <c r="AO35" s="219">
        <f t="shared" si="3"/>
        <v>50</v>
      </c>
      <c r="AP35" s="191">
        <v>0</v>
      </c>
      <c r="AQ35" s="191">
        <v>0</v>
      </c>
      <c r="AR35" s="191">
        <v>0</v>
      </c>
      <c r="AS35" s="191">
        <v>0</v>
      </c>
      <c r="AT35" s="191">
        <v>0</v>
      </c>
      <c r="AU35" s="191">
        <v>1</v>
      </c>
      <c r="AV35" s="211">
        <f t="shared" si="4"/>
        <v>58.333333333333329</v>
      </c>
      <c r="AW35" s="191">
        <v>0</v>
      </c>
      <c r="AX35" s="191">
        <v>0</v>
      </c>
      <c r="AY35" s="191">
        <v>0</v>
      </c>
      <c r="AZ35" s="191">
        <v>0</v>
      </c>
      <c r="BA35" s="191">
        <v>0</v>
      </c>
      <c r="BB35" s="219">
        <f t="shared" si="5"/>
        <v>50</v>
      </c>
      <c r="BC35" s="191">
        <v>1</v>
      </c>
      <c r="BD35" s="112">
        <f t="shared" si="6"/>
        <v>100</v>
      </c>
      <c r="BE35" s="192" t="s">
        <v>221</v>
      </c>
      <c r="BF35" s="112" t="str">
        <f t="shared" si="7"/>
        <v>―</v>
      </c>
      <c r="BG35" s="109" t="s">
        <v>232</v>
      </c>
      <c r="BH35" s="110">
        <f t="shared" si="8"/>
        <v>60.952380952380949</v>
      </c>
      <c r="BI35" s="111">
        <f t="shared" si="9"/>
        <v>59.629629629629626</v>
      </c>
      <c r="BJ35" s="128" t="s">
        <v>1206</v>
      </c>
      <c r="BK35" s="142" t="s">
        <v>1299</v>
      </c>
      <c r="BL35" s="56"/>
    </row>
    <row r="36" spans="1:64" s="57" customFormat="1" ht="159" customHeight="1">
      <c r="A36" s="99" t="s">
        <v>1463</v>
      </c>
      <c r="B36" s="85">
        <v>14</v>
      </c>
      <c r="C36" s="85">
        <v>32</v>
      </c>
      <c r="D36" s="89" t="s">
        <v>1516</v>
      </c>
      <c r="E36" s="89" t="s">
        <v>1387</v>
      </c>
      <c r="F36" s="59" t="s">
        <v>1298</v>
      </c>
      <c r="G36" s="77" t="s">
        <v>1284</v>
      </c>
      <c r="H36" s="58" t="s">
        <v>1280</v>
      </c>
      <c r="I36" s="58" t="s">
        <v>1280</v>
      </c>
      <c r="J36" s="58" t="s">
        <v>1281</v>
      </c>
      <c r="K36" s="77" t="s">
        <v>830</v>
      </c>
      <c r="L36" s="59" t="s">
        <v>887</v>
      </c>
      <c r="M36" s="59" t="s">
        <v>1361</v>
      </c>
      <c r="N36" s="60" t="s">
        <v>1285</v>
      </c>
      <c r="O36" s="77" t="s">
        <v>889</v>
      </c>
      <c r="P36" s="191">
        <v>1</v>
      </c>
      <c r="Q36" s="191">
        <v>0</v>
      </c>
      <c r="R36" s="191">
        <v>0</v>
      </c>
      <c r="S36" s="191">
        <v>0</v>
      </c>
      <c r="T36" s="191">
        <v>0</v>
      </c>
      <c r="U36" s="191">
        <v>0</v>
      </c>
      <c r="V36" s="211">
        <f t="shared" si="0"/>
        <v>58.333333333333329</v>
      </c>
      <c r="W36" s="191">
        <v>0</v>
      </c>
      <c r="X36" s="191">
        <v>0</v>
      </c>
      <c r="Y36" s="191">
        <v>0</v>
      </c>
      <c r="Z36" s="191">
        <v>1</v>
      </c>
      <c r="AA36" s="191">
        <v>0</v>
      </c>
      <c r="AB36" s="191">
        <v>0</v>
      </c>
      <c r="AC36" s="211">
        <f t="shared" si="1"/>
        <v>58.333333333333329</v>
      </c>
      <c r="AD36" s="191">
        <v>1</v>
      </c>
      <c r="AE36" s="191">
        <v>0</v>
      </c>
      <c r="AF36" s="191">
        <v>0</v>
      </c>
      <c r="AG36" s="191">
        <v>0</v>
      </c>
      <c r="AH36" s="191">
        <v>0</v>
      </c>
      <c r="AI36" s="211">
        <f t="shared" si="2"/>
        <v>60</v>
      </c>
      <c r="AJ36" s="191">
        <v>0</v>
      </c>
      <c r="AK36" s="191">
        <v>0</v>
      </c>
      <c r="AL36" s="191">
        <v>0</v>
      </c>
      <c r="AM36" s="191">
        <v>0</v>
      </c>
      <c r="AN36" s="191">
        <v>0</v>
      </c>
      <c r="AO36" s="219">
        <f t="shared" si="3"/>
        <v>50</v>
      </c>
      <c r="AP36" s="191">
        <v>0</v>
      </c>
      <c r="AQ36" s="191">
        <v>0</v>
      </c>
      <c r="AR36" s="191">
        <v>1</v>
      </c>
      <c r="AS36" s="191">
        <v>0</v>
      </c>
      <c r="AT36" s="191">
        <v>0</v>
      </c>
      <c r="AU36" s="191">
        <v>1</v>
      </c>
      <c r="AV36" s="211">
        <f t="shared" si="4"/>
        <v>66.666666666666657</v>
      </c>
      <c r="AW36" s="191">
        <v>1</v>
      </c>
      <c r="AX36" s="191">
        <v>0</v>
      </c>
      <c r="AY36" s="191">
        <v>0</v>
      </c>
      <c r="AZ36" s="191">
        <v>0</v>
      </c>
      <c r="BA36" s="191">
        <v>1</v>
      </c>
      <c r="BB36" s="219">
        <f t="shared" si="5"/>
        <v>70</v>
      </c>
      <c r="BC36" s="191">
        <v>0</v>
      </c>
      <c r="BD36" s="112">
        <f t="shared" si="6"/>
        <v>50</v>
      </c>
      <c r="BE36" s="192" t="s">
        <v>221</v>
      </c>
      <c r="BF36" s="112" t="str">
        <f t="shared" si="7"/>
        <v>―</v>
      </c>
      <c r="BG36" s="109" t="s">
        <v>232</v>
      </c>
      <c r="BH36" s="110">
        <f t="shared" si="8"/>
        <v>59.047619047619044</v>
      </c>
      <c r="BI36" s="111">
        <f t="shared" si="9"/>
        <v>59.074074074074069</v>
      </c>
      <c r="BJ36" s="128" t="s">
        <v>1206</v>
      </c>
      <c r="BK36" s="142" t="s">
        <v>1299</v>
      </c>
      <c r="BL36" s="56"/>
    </row>
    <row r="37" spans="1:64" s="57" customFormat="1" ht="159" customHeight="1">
      <c r="A37" s="99" t="s">
        <v>1511</v>
      </c>
      <c r="B37" s="85">
        <v>22</v>
      </c>
      <c r="C37" s="85">
        <v>19</v>
      </c>
      <c r="D37" s="89" t="s">
        <v>1369</v>
      </c>
      <c r="E37" s="89" t="s">
        <v>1395</v>
      </c>
      <c r="F37" s="59" t="s">
        <v>1302</v>
      </c>
      <c r="G37" s="77" t="s">
        <v>1293</v>
      </c>
      <c r="H37" s="58" t="s">
        <v>1301</v>
      </c>
      <c r="I37" s="58" t="s">
        <v>1280</v>
      </c>
      <c r="J37" s="58" t="s">
        <v>1287</v>
      </c>
      <c r="K37" s="77" t="s">
        <v>571</v>
      </c>
      <c r="L37" s="59" t="s">
        <v>661</v>
      </c>
      <c r="M37" s="59" t="s">
        <v>1348</v>
      </c>
      <c r="N37" s="60" t="s">
        <v>1282</v>
      </c>
      <c r="O37" s="77" t="s">
        <v>664</v>
      </c>
      <c r="P37" s="192">
        <v>-1</v>
      </c>
      <c r="Q37" s="191">
        <v>0</v>
      </c>
      <c r="R37" s="191">
        <v>0</v>
      </c>
      <c r="S37" s="192">
        <v>-1</v>
      </c>
      <c r="T37" s="191">
        <v>0</v>
      </c>
      <c r="U37" s="191">
        <v>1</v>
      </c>
      <c r="V37" s="211">
        <f t="shared" si="0"/>
        <v>41.666666666666671</v>
      </c>
      <c r="W37" s="192">
        <v>-1</v>
      </c>
      <c r="X37" s="191">
        <v>0</v>
      </c>
      <c r="Y37" s="191">
        <v>0</v>
      </c>
      <c r="Z37" s="192">
        <v>-1</v>
      </c>
      <c r="AA37" s="191">
        <v>0</v>
      </c>
      <c r="AB37" s="191">
        <v>1</v>
      </c>
      <c r="AC37" s="211">
        <f t="shared" si="1"/>
        <v>41.666666666666671</v>
      </c>
      <c r="AD37" s="191">
        <v>1</v>
      </c>
      <c r="AE37" s="191">
        <v>0</v>
      </c>
      <c r="AF37" s="191">
        <v>1</v>
      </c>
      <c r="AG37" s="191">
        <v>0</v>
      </c>
      <c r="AH37" s="191">
        <v>0</v>
      </c>
      <c r="AI37" s="211">
        <f t="shared" si="2"/>
        <v>70</v>
      </c>
      <c r="AJ37" s="191">
        <v>0</v>
      </c>
      <c r="AK37" s="191">
        <v>0</v>
      </c>
      <c r="AL37" s="191">
        <v>0</v>
      </c>
      <c r="AM37" s="191">
        <v>0</v>
      </c>
      <c r="AN37" s="191">
        <v>0</v>
      </c>
      <c r="AO37" s="219">
        <f t="shared" si="3"/>
        <v>50</v>
      </c>
      <c r="AP37" s="192">
        <v>-1</v>
      </c>
      <c r="AQ37" s="191">
        <v>0</v>
      </c>
      <c r="AR37" s="191">
        <v>1</v>
      </c>
      <c r="AS37" s="191">
        <v>0</v>
      </c>
      <c r="AT37" s="191">
        <v>0</v>
      </c>
      <c r="AU37" s="191">
        <v>0</v>
      </c>
      <c r="AV37" s="211">
        <f t="shared" si="4"/>
        <v>50</v>
      </c>
      <c r="AW37" s="191">
        <v>0</v>
      </c>
      <c r="AX37" s="191">
        <v>0</v>
      </c>
      <c r="AY37" s="191">
        <v>0</v>
      </c>
      <c r="AZ37" s="191">
        <v>0</v>
      </c>
      <c r="BA37" s="191">
        <v>0</v>
      </c>
      <c r="BB37" s="219">
        <f t="shared" si="5"/>
        <v>50</v>
      </c>
      <c r="BC37" s="191">
        <v>1</v>
      </c>
      <c r="BD37" s="112">
        <f t="shared" si="6"/>
        <v>100</v>
      </c>
      <c r="BE37" s="192" t="s">
        <v>221</v>
      </c>
      <c r="BF37" s="112" t="str">
        <f t="shared" si="7"/>
        <v>―</v>
      </c>
      <c r="BG37" s="109" t="s">
        <v>232</v>
      </c>
      <c r="BH37" s="110">
        <f t="shared" si="8"/>
        <v>57.619047619047628</v>
      </c>
      <c r="BI37" s="111">
        <f t="shared" si="9"/>
        <v>57.222222222222221</v>
      </c>
      <c r="BJ37" s="128" t="s">
        <v>1206</v>
      </c>
      <c r="BK37" s="142" t="s">
        <v>1299</v>
      </c>
      <c r="BL37" s="56"/>
    </row>
    <row r="38" spans="1:64" s="57" customFormat="1" ht="159" customHeight="1" thickBot="1">
      <c r="A38" s="101" t="s">
        <v>1511</v>
      </c>
      <c r="B38" s="152">
        <v>16</v>
      </c>
      <c r="C38" s="152">
        <v>2</v>
      </c>
      <c r="D38" s="93" t="s">
        <v>1325</v>
      </c>
      <c r="E38" s="93" t="s">
        <v>1389</v>
      </c>
      <c r="F38" s="153" t="s">
        <v>1298</v>
      </c>
      <c r="G38" s="154" t="s">
        <v>1300</v>
      </c>
      <c r="H38" s="68" t="s">
        <v>1301</v>
      </c>
      <c r="I38" s="68" t="s">
        <v>1280</v>
      </c>
      <c r="J38" s="68" t="s">
        <v>1287</v>
      </c>
      <c r="K38" s="154" t="s">
        <v>256</v>
      </c>
      <c r="L38" s="153" t="s">
        <v>282</v>
      </c>
      <c r="M38" s="155" t="s">
        <v>1363</v>
      </c>
      <c r="N38" s="156" t="s">
        <v>1282</v>
      </c>
      <c r="O38" s="154" t="s">
        <v>284</v>
      </c>
      <c r="P38" s="200">
        <v>-1</v>
      </c>
      <c r="Q38" s="201">
        <v>0</v>
      </c>
      <c r="R38" s="201">
        <v>0</v>
      </c>
      <c r="S38" s="200">
        <v>-1</v>
      </c>
      <c r="T38" s="201">
        <v>0</v>
      </c>
      <c r="U38" s="201">
        <v>1</v>
      </c>
      <c r="V38" s="215">
        <f t="shared" si="0"/>
        <v>41.666666666666671</v>
      </c>
      <c r="W38" s="200">
        <v>-1</v>
      </c>
      <c r="X38" s="201">
        <v>0</v>
      </c>
      <c r="Y38" s="201">
        <v>0</v>
      </c>
      <c r="Z38" s="201">
        <v>0</v>
      </c>
      <c r="AA38" s="201">
        <v>0</v>
      </c>
      <c r="AB38" s="201">
        <v>0</v>
      </c>
      <c r="AC38" s="215">
        <f t="shared" si="1"/>
        <v>41.666666666666671</v>
      </c>
      <c r="AD38" s="201">
        <v>1</v>
      </c>
      <c r="AE38" s="201">
        <v>0</v>
      </c>
      <c r="AF38" s="201">
        <v>1</v>
      </c>
      <c r="AG38" s="201">
        <v>0</v>
      </c>
      <c r="AH38" s="201">
        <v>0</v>
      </c>
      <c r="AI38" s="215">
        <f t="shared" si="2"/>
        <v>70</v>
      </c>
      <c r="AJ38" s="201">
        <v>0</v>
      </c>
      <c r="AK38" s="201">
        <v>0</v>
      </c>
      <c r="AL38" s="201">
        <v>0</v>
      </c>
      <c r="AM38" s="201">
        <v>0</v>
      </c>
      <c r="AN38" s="201">
        <v>0</v>
      </c>
      <c r="AO38" s="215">
        <f t="shared" si="3"/>
        <v>50</v>
      </c>
      <c r="AP38" s="200">
        <v>-1</v>
      </c>
      <c r="AQ38" s="201">
        <v>0</v>
      </c>
      <c r="AR38" s="201">
        <v>0</v>
      </c>
      <c r="AS38" s="201">
        <v>0</v>
      </c>
      <c r="AT38" s="201">
        <v>0</v>
      </c>
      <c r="AU38" s="201">
        <v>0</v>
      </c>
      <c r="AV38" s="215">
        <f t="shared" si="4"/>
        <v>41.666666666666671</v>
      </c>
      <c r="AW38" s="200" t="s">
        <v>221</v>
      </c>
      <c r="AX38" s="200" t="s">
        <v>221</v>
      </c>
      <c r="AY38" s="200" t="s">
        <v>221</v>
      </c>
      <c r="AZ38" s="200" t="s">
        <v>221</v>
      </c>
      <c r="BA38" s="200" t="s">
        <v>221</v>
      </c>
      <c r="BB38" s="226" t="str">
        <f t="shared" si="5"/>
        <v>―</v>
      </c>
      <c r="BC38" s="201">
        <v>1</v>
      </c>
      <c r="BD38" s="158">
        <f t="shared" si="6"/>
        <v>100</v>
      </c>
      <c r="BE38" s="200" t="s">
        <v>221</v>
      </c>
      <c r="BF38" s="157" t="str">
        <f t="shared" si="7"/>
        <v>―</v>
      </c>
      <c r="BG38" s="157"/>
      <c r="BH38" s="160">
        <f>AVERAGE(V38,AC38,AI38,AO38,AV38,BB38,BD38,BF38)</f>
        <v>57.5</v>
      </c>
      <c r="BI38" s="161">
        <f>(V38*2+AC38+AI38*2+AO38+AV38+BD38)/8</f>
        <v>57.083333333333336</v>
      </c>
      <c r="BJ38" s="169" t="s">
        <v>1206</v>
      </c>
      <c r="BK38" s="170" t="s">
        <v>1299</v>
      </c>
      <c r="BL38" s="56"/>
    </row>
    <row r="39" spans="1:64" s="57" customFormat="1" ht="159" customHeight="1">
      <c r="A39" s="98" t="s">
        <v>1511</v>
      </c>
      <c r="B39" s="88">
        <v>17</v>
      </c>
      <c r="C39" s="88">
        <v>3</v>
      </c>
      <c r="D39" s="91" t="s">
        <v>1325</v>
      </c>
      <c r="E39" s="91" t="s">
        <v>1390</v>
      </c>
      <c r="F39" s="54" t="s">
        <v>1298</v>
      </c>
      <c r="G39" s="79" t="s">
        <v>1300</v>
      </c>
      <c r="H39" s="53" t="s">
        <v>1301</v>
      </c>
      <c r="I39" s="53" t="s">
        <v>1280</v>
      </c>
      <c r="J39" s="53" t="s">
        <v>1287</v>
      </c>
      <c r="K39" s="79" t="s">
        <v>256</v>
      </c>
      <c r="L39" s="54" t="s">
        <v>305</v>
      </c>
      <c r="M39" s="189" t="s">
        <v>1372</v>
      </c>
      <c r="N39" s="55" t="s">
        <v>1282</v>
      </c>
      <c r="O39" s="79" t="s">
        <v>284</v>
      </c>
      <c r="P39" s="197">
        <v>-1</v>
      </c>
      <c r="Q39" s="190">
        <v>0</v>
      </c>
      <c r="R39" s="190">
        <v>0</v>
      </c>
      <c r="S39" s="197">
        <v>-1</v>
      </c>
      <c r="T39" s="190">
        <v>0</v>
      </c>
      <c r="U39" s="190">
        <v>1</v>
      </c>
      <c r="V39" s="210">
        <f t="shared" si="0"/>
        <v>41.666666666666671</v>
      </c>
      <c r="W39" s="197">
        <v>-1</v>
      </c>
      <c r="X39" s="190">
        <v>0</v>
      </c>
      <c r="Y39" s="190">
        <v>0</v>
      </c>
      <c r="Z39" s="190">
        <v>0</v>
      </c>
      <c r="AA39" s="190">
        <v>0</v>
      </c>
      <c r="AB39" s="190">
        <v>0</v>
      </c>
      <c r="AC39" s="210">
        <f t="shared" si="1"/>
        <v>41.666666666666671</v>
      </c>
      <c r="AD39" s="190">
        <v>1</v>
      </c>
      <c r="AE39" s="190">
        <v>0</v>
      </c>
      <c r="AF39" s="190">
        <v>1</v>
      </c>
      <c r="AG39" s="190">
        <v>0</v>
      </c>
      <c r="AH39" s="190">
        <v>0</v>
      </c>
      <c r="AI39" s="210">
        <f t="shared" si="2"/>
        <v>70</v>
      </c>
      <c r="AJ39" s="190">
        <v>0</v>
      </c>
      <c r="AK39" s="190">
        <v>0</v>
      </c>
      <c r="AL39" s="190">
        <v>0</v>
      </c>
      <c r="AM39" s="190">
        <v>0</v>
      </c>
      <c r="AN39" s="190">
        <v>0</v>
      </c>
      <c r="AO39" s="210">
        <f t="shared" si="3"/>
        <v>50</v>
      </c>
      <c r="AP39" s="197">
        <v>-1</v>
      </c>
      <c r="AQ39" s="190">
        <v>0</v>
      </c>
      <c r="AR39" s="190">
        <v>0</v>
      </c>
      <c r="AS39" s="190">
        <v>0</v>
      </c>
      <c r="AT39" s="190">
        <v>0</v>
      </c>
      <c r="AU39" s="190">
        <v>0</v>
      </c>
      <c r="AV39" s="210">
        <f t="shared" si="4"/>
        <v>41.666666666666671</v>
      </c>
      <c r="AW39" s="190">
        <v>0</v>
      </c>
      <c r="AX39" s="190">
        <v>0</v>
      </c>
      <c r="AY39" s="190">
        <v>0</v>
      </c>
      <c r="AZ39" s="190">
        <v>0</v>
      </c>
      <c r="BA39" s="190">
        <v>0</v>
      </c>
      <c r="BB39" s="225">
        <f t="shared" si="5"/>
        <v>50</v>
      </c>
      <c r="BC39" s="190">
        <v>1</v>
      </c>
      <c r="BD39" s="104">
        <f t="shared" si="6"/>
        <v>100</v>
      </c>
      <c r="BE39" s="197" t="s">
        <v>221</v>
      </c>
      <c r="BF39" s="104" t="str">
        <f t="shared" si="7"/>
        <v>―</v>
      </c>
      <c r="BG39" s="105"/>
      <c r="BH39" s="106">
        <f t="shared" si="8"/>
        <v>56.428571428571431</v>
      </c>
      <c r="BI39" s="107">
        <f>(V39*2+AC39+AI39*2+AO39+AV39+BB39+BD39)/9</f>
        <v>56.296296296296298</v>
      </c>
      <c r="BJ39" s="129" t="s">
        <v>1206</v>
      </c>
      <c r="BK39" s="141" t="s">
        <v>1299</v>
      </c>
      <c r="BL39" s="56"/>
    </row>
    <row r="40" spans="1:64" s="57" customFormat="1" ht="159" customHeight="1">
      <c r="A40" s="180" t="s">
        <v>1511</v>
      </c>
      <c r="B40" s="181">
        <v>15</v>
      </c>
      <c r="C40" s="181">
        <v>1</v>
      </c>
      <c r="D40" s="182" t="s">
        <v>1325</v>
      </c>
      <c r="E40" s="182" t="s">
        <v>1388</v>
      </c>
      <c r="F40" s="183" t="s">
        <v>1298</v>
      </c>
      <c r="G40" s="184" t="s">
        <v>1300</v>
      </c>
      <c r="H40" s="185" t="s">
        <v>1280</v>
      </c>
      <c r="I40" s="185" t="s">
        <v>1084</v>
      </c>
      <c r="J40" s="185" t="s">
        <v>1287</v>
      </c>
      <c r="K40" s="184" t="s">
        <v>256</v>
      </c>
      <c r="L40" s="183" t="s">
        <v>253</v>
      </c>
      <c r="M40" s="183" t="s">
        <v>1362</v>
      </c>
      <c r="N40" s="186" t="s">
        <v>1282</v>
      </c>
      <c r="O40" s="184" t="s">
        <v>255</v>
      </c>
      <c r="P40" s="202">
        <v>1</v>
      </c>
      <c r="Q40" s="202">
        <v>0</v>
      </c>
      <c r="R40" s="202">
        <v>0</v>
      </c>
      <c r="S40" s="202">
        <v>0</v>
      </c>
      <c r="T40" s="202">
        <v>0</v>
      </c>
      <c r="U40" s="202">
        <v>0</v>
      </c>
      <c r="V40" s="216">
        <f t="shared" si="0"/>
        <v>58.333333333333329</v>
      </c>
      <c r="W40" s="202">
        <v>0</v>
      </c>
      <c r="X40" s="202">
        <v>0</v>
      </c>
      <c r="Y40" s="202">
        <v>0</v>
      </c>
      <c r="Z40" s="202">
        <v>0</v>
      </c>
      <c r="AA40" s="202">
        <v>0</v>
      </c>
      <c r="AB40" s="202">
        <v>0</v>
      </c>
      <c r="AC40" s="216">
        <f t="shared" si="1"/>
        <v>50</v>
      </c>
      <c r="AD40" s="202">
        <v>0</v>
      </c>
      <c r="AE40" s="202">
        <v>0</v>
      </c>
      <c r="AF40" s="202">
        <v>0</v>
      </c>
      <c r="AG40" s="202">
        <v>0</v>
      </c>
      <c r="AH40" s="202">
        <v>0</v>
      </c>
      <c r="AI40" s="216">
        <f t="shared" si="2"/>
        <v>50</v>
      </c>
      <c r="AJ40" s="202">
        <v>0</v>
      </c>
      <c r="AK40" s="202">
        <v>0</v>
      </c>
      <c r="AL40" s="202">
        <v>0</v>
      </c>
      <c r="AM40" s="202">
        <v>0</v>
      </c>
      <c r="AN40" s="202">
        <v>0</v>
      </c>
      <c r="AO40" s="216">
        <f t="shared" si="3"/>
        <v>50</v>
      </c>
      <c r="AP40" s="202">
        <v>0</v>
      </c>
      <c r="AQ40" s="202">
        <v>0</v>
      </c>
      <c r="AR40" s="202">
        <v>1</v>
      </c>
      <c r="AS40" s="202">
        <v>0</v>
      </c>
      <c r="AT40" s="202">
        <v>0</v>
      </c>
      <c r="AU40" s="202">
        <v>0</v>
      </c>
      <c r="AV40" s="216">
        <f t="shared" si="4"/>
        <v>58.333333333333329</v>
      </c>
      <c r="AW40" s="202">
        <v>0</v>
      </c>
      <c r="AX40" s="202">
        <v>1</v>
      </c>
      <c r="AY40" s="202">
        <v>0</v>
      </c>
      <c r="AZ40" s="202">
        <v>0</v>
      </c>
      <c r="BA40" s="202">
        <v>0</v>
      </c>
      <c r="BB40" s="216">
        <f t="shared" si="5"/>
        <v>60</v>
      </c>
      <c r="BC40" s="202">
        <v>0</v>
      </c>
      <c r="BD40" s="187">
        <f t="shared" si="6"/>
        <v>50</v>
      </c>
      <c r="BE40" s="208" t="s">
        <v>221</v>
      </c>
      <c r="BF40" s="187" t="str">
        <f t="shared" si="7"/>
        <v>―</v>
      </c>
      <c r="BG40" s="187"/>
      <c r="BH40" s="188">
        <f t="shared" si="8"/>
        <v>53.809523809523803</v>
      </c>
      <c r="BI40" s="114">
        <f>(V40*2+AC40+AI40*2+AO40+AV40+BB40+BD40)/9</f>
        <v>53.888888888888886</v>
      </c>
      <c r="BJ40" s="178" t="s">
        <v>1206</v>
      </c>
      <c r="BK40" s="179" t="s">
        <v>1299</v>
      </c>
      <c r="BL40" s="56"/>
    </row>
    <row r="41" spans="1:64" s="57" customFormat="1" ht="159" customHeight="1">
      <c r="A41" s="145" t="s">
        <v>1514</v>
      </c>
      <c r="B41" s="146">
        <v>7</v>
      </c>
      <c r="C41" s="146">
        <v>5</v>
      </c>
      <c r="D41" s="147" t="s">
        <v>1493</v>
      </c>
      <c r="E41" s="147" t="s">
        <v>1494</v>
      </c>
      <c r="F41" s="131" t="s">
        <v>1495</v>
      </c>
      <c r="G41" s="132"/>
      <c r="H41" s="133"/>
      <c r="I41" s="133"/>
      <c r="J41" s="133"/>
      <c r="K41" s="132"/>
      <c r="L41" s="131" t="s">
        <v>1496</v>
      </c>
      <c r="M41" s="148" t="s">
        <v>1497</v>
      </c>
      <c r="N41" s="134"/>
      <c r="O41" s="132" t="s">
        <v>1498</v>
      </c>
      <c r="P41" s="203">
        <v>-1</v>
      </c>
      <c r="Q41" s="204">
        <v>1</v>
      </c>
      <c r="R41" s="204">
        <v>1</v>
      </c>
      <c r="S41" s="204">
        <v>1</v>
      </c>
      <c r="T41" s="204">
        <v>1</v>
      </c>
      <c r="U41" s="204">
        <v>1</v>
      </c>
      <c r="V41" s="217">
        <f t="shared" si="0"/>
        <v>83.333333333333329</v>
      </c>
      <c r="W41" s="204">
        <v>1</v>
      </c>
      <c r="X41" s="204">
        <v>1</v>
      </c>
      <c r="Y41" s="204">
        <v>1</v>
      </c>
      <c r="Z41" s="204">
        <v>1</v>
      </c>
      <c r="AA41" s="204">
        <v>1</v>
      </c>
      <c r="AB41" s="204">
        <v>1</v>
      </c>
      <c r="AC41" s="217">
        <f t="shared" si="1"/>
        <v>100</v>
      </c>
      <c r="AD41" s="204">
        <v>1</v>
      </c>
      <c r="AE41" s="204">
        <v>1</v>
      </c>
      <c r="AF41" s="204">
        <v>1</v>
      </c>
      <c r="AG41" s="204">
        <v>1</v>
      </c>
      <c r="AH41" s="204">
        <v>0</v>
      </c>
      <c r="AI41" s="217">
        <f t="shared" si="2"/>
        <v>90</v>
      </c>
      <c r="AJ41" s="204">
        <v>0</v>
      </c>
      <c r="AK41" s="204">
        <v>1</v>
      </c>
      <c r="AL41" s="204">
        <v>0</v>
      </c>
      <c r="AM41" s="204">
        <v>1</v>
      </c>
      <c r="AN41" s="204">
        <v>0</v>
      </c>
      <c r="AO41" s="223">
        <f t="shared" si="3"/>
        <v>70</v>
      </c>
      <c r="AP41" s="204">
        <v>1</v>
      </c>
      <c r="AQ41" s="204">
        <v>1</v>
      </c>
      <c r="AR41" s="204">
        <v>1</v>
      </c>
      <c r="AS41" s="204">
        <v>1</v>
      </c>
      <c r="AT41" s="204">
        <v>0</v>
      </c>
      <c r="AU41" s="204">
        <v>1</v>
      </c>
      <c r="AV41" s="217">
        <f t="shared" si="4"/>
        <v>91.666666666666671</v>
      </c>
      <c r="AW41" s="204">
        <v>1</v>
      </c>
      <c r="AX41" s="204">
        <v>1</v>
      </c>
      <c r="AY41" s="204">
        <v>1</v>
      </c>
      <c r="AZ41" s="204">
        <v>1</v>
      </c>
      <c r="BA41" s="204">
        <v>1</v>
      </c>
      <c r="BB41" s="223">
        <f t="shared" si="5"/>
        <v>100</v>
      </c>
      <c r="BC41" s="204">
        <v>1</v>
      </c>
      <c r="BD41" s="149">
        <f t="shared" si="6"/>
        <v>100</v>
      </c>
      <c r="BE41" s="203" t="s">
        <v>427</v>
      </c>
      <c r="BF41" s="149" t="str">
        <f t="shared" si="7"/>
        <v>―</v>
      </c>
      <c r="BG41" s="135"/>
      <c r="BH41" s="150">
        <f t="shared" si="8"/>
        <v>90.714285714285708</v>
      </c>
      <c r="BI41" s="151">
        <f>(V41*2+AC41+AI41*2+AO41+AV41+BB41+BD41)/9</f>
        <v>89.81481481481481</v>
      </c>
      <c r="BJ41" s="128" t="s">
        <v>1206</v>
      </c>
      <c r="BK41" s="142" t="s">
        <v>1273</v>
      </c>
      <c r="BL41" s="56">
        <v>1</v>
      </c>
    </row>
    <row r="42" spans="1:64" s="57" customFormat="1" ht="159" customHeight="1">
      <c r="A42" s="100" t="s">
        <v>1462</v>
      </c>
      <c r="B42" s="86">
        <v>27</v>
      </c>
      <c r="C42" s="86">
        <v>20</v>
      </c>
      <c r="D42" s="92" t="s">
        <v>1418</v>
      </c>
      <c r="E42" s="92" t="s">
        <v>1399</v>
      </c>
      <c r="F42" s="62" t="s">
        <v>1302</v>
      </c>
      <c r="G42" s="77" t="s">
        <v>1293</v>
      </c>
      <c r="H42" s="58" t="s">
        <v>1280</v>
      </c>
      <c r="I42" s="58" t="s">
        <v>1280</v>
      </c>
      <c r="J42" s="58" t="s">
        <v>1287</v>
      </c>
      <c r="K42" s="77" t="s">
        <v>683</v>
      </c>
      <c r="L42" s="62" t="s">
        <v>681</v>
      </c>
      <c r="M42" s="62" t="s">
        <v>1351</v>
      </c>
      <c r="N42" s="60" t="s">
        <v>1282</v>
      </c>
      <c r="O42" s="61" t="s">
        <v>682</v>
      </c>
      <c r="P42" s="193">
        <v>1</v>
      </c>
      <c r="Q42" s="193">
        <v>1</v>
      </c>
      <c r="R42" s="193">
        <v>1</v>
      </c>
      <c r="S42" s="193">
        <v>1</v>
      </c>
      <c r="T42" s="193">
        <v>1</v>
      </c>
      <c r="U42" s="193">
        <v>0</v>
      </c>
      <c r="V42" s="212">
        <f t="shared" si="0"/>
        <v>91.666666666666671</v>
      </c>
      <c r="W42" s="193">
        <v>1</v>
      </c>
      <c r="X42" s="193">
        <v>0</v>
      </c>
      <c r="Y42" s="193">
        <v>1</v>
      </c>
      <c r="Z42" s="193">
        <v>1</v>
      </c>
      <c r="AA42" s="193">
        <v>1</v>
      </c>
      <c r="AB42" s="193">
        <v>0</v>
      </c>
      <c r="AC42" s="212">
        <f t="shared" si="1"/>
        <v>83.333333333333329</v>
      </c>
      <c r="AD42" s="193">
        <v>1</v>
      </c>
      <c r="AE42" s="193">
        <v>1</v>
      </c>
      <c r="AF42" s="193">
        <v>1</v>
      </c>
      <c r="AG42" s="193">
        <v>0</v>
      </c>
      <c r="AH42" s="193">
        <v>0</v>
      </c>
      <c r="AI42" s="212">
        <f t="shared" si="2"/>
        <v>80</v>
      </c>
      <c r="AJ42" s="193">
        <v>0</v>
      </c>
      <c r="AK42" s="193">
        <v>0</v>
      </c>
      <c r="AL42" s="193">
        <v>0</v>
      </c>
      <c r="AM42" s="193">
        <v>0</v>
      </c>
      <c r="AN42" s="193">
        <v>1</v>
      </c>
      <c r="AO42" s="220">
        <f t="shared" si="3"/>
        <v>60</v>
      </c>
      <c r="AP42" s="193">
        <v>1</v>
      </c>
      <c r="AQ42" s="193">
        <v>1</v>
      </c>
      <c r="AR42" s="193">
        <v>1</v>
      </c>
      <c r="AS42" s="193">
        <v>0</v>
      </c>
      <c r="AT42" s="193">
        <v>0</v>
      </c>
      <c r="AU42" s="193">
        <v>0</v>
      </c>
      <c r="AV42" s="212">
        <f t="shared" si="4"/>
        <v>75</v>
      </c>
      <c r="AW42" s="193">
        <v>1</v>
      </c>
      <c r="AX42" s="193">
        <v>1</v>
      </c>
      <c r="AY42" s="193">
        <v>0</v>
      </c>
      <c r="AZ42" s="193">
        <v>0</v>
      </c>
      <c r="BA42" s="193">
        <v>0</v>
      </c>
      <c r="BB42" s="220">
        <f t="shared" si="5"/>
        <v>70</v>
      </c>
      <c r="BC42" s="193">
        <v>1</v>
      </c>
      <c r="BD42" s="116">
        <f t="shared" si="6"/>
        <v>100</v>
      </c>
      <c r="BE42" s="193">
        <v>1</v>
      </c>
      <c r="BF42" s="116">
        <f t="shared" si="7"/>
        <v>100</v>
      </c>
      <c r="BG42" s="109" t="s">
        <v>232</v>
      </c>
      <c r="BH42" s="117">
        <f t="shared" si="8"/>
        <v>82.5</v>
      </c>
      <c r="BI42" s="118">
        <f>(V42*2+AC42+AI42*2+AO42+AV42+BB42+BD42+BF42)/10</f>
        <v>83.166666666666671</v>
      </c>
      <c r="BJ42" s="128" t="s">
        <v>1206</v>
      </c>
      <c r="BK42" s="142" t="s">
        <v>1410</v>
      </c>
      <c r="BL42" s="56">
        <v>1</v>
      </c>
    </row>
    <row r="43" spans="1:64" s="57" customFormat="1" ht="159" customHeight="1">
      <c r="A43" s="99" t="s">
        <v>1511</v>
      </c>
      <c r="B43" s="85">
        <v>31</v>
      </c>
      <c r="C43" s="85">
        <v>7</v>
      </c>
      <c r="D43" s="89" t="s">
        <v>1330</v>
      </c>
      <c r="E43" s="89" t="s">
        <v>1402</v>
      </c>
      <c r="F43" s="59" t="s">
        <v>1313</v>
      </c>
      <c r="G43" s="77" t="s">
        <v>1314</v>
      </c>
      <c r="H43" s="58" t="s">
        <v>1301</v>
      </c>
      <c r="I43" s="58" t="s">
        <v>1280</v>
      </c>
      <c r="J43" s="58" t="s">
        <v>1287</v>
      </c>
      <c r="K43" s="77" t="s">
        <v>1072</v>
      </c>
      <c r="L43" s="59" t="s">
        <v>1068</v>
      </c>
      <c r="M43" s="63" t="s">
        <v>1339</v>
      </c>
      <c r="N43" s="60" t="s">
        <v>1290</v>
      </c>
      <c r="O43" s="77" t="s">
        <v>1070</v>
      </c>
      <c r="P43" s="192">
        <v>-1</v>
      </c>
      <c r="Q43" s="191">
        <v>1</v>
      </c>
      <c r="R43" s="191">
        <v>1</v>
      </c>
      <c r="S43" s="191">
        <v>1</v>
      </c>
      <c r="T43" s="191">
        <v>0</v>
      </c>
      <c r="U43" s="191">
        <v>0</v>
      </c>
      <c r="V43" s="211">
        <f t="shared" si="0"/>
        <v>66.666666666666657</v>
      </c>
      <c r="W43" s="191">
        <v>1</v>
      </c>
      <c r="X43" s="191">
        <v>1</v>
      </c>
      <c r="Y43" s="191">
        <v>1</v>
      </c>
      <c r="Z43" s="191">
        <v>1</v>
      </c>
      <c r="AA43" s="191">
        <v>1</v>
      </c>
      <c r="AB43" s="191">
        <v>0</v>
      </c>
      <c r="AC43" s="211">
        <f t="shared" si="1"/>
        <v>91.666666666666671</v>
      </c>
      <c r="AD43" s="191">
        <v>0</v>
      </c>
      <c r="AE43" s="191">
        <v>0</v>
      </c>
      <c r="AF43" s="191">
        <v>0</v>
      </c>
      <c r="AG43" s="191">
        <v>1</v>
      </c>
      <c r="AH43" s="191">
        <v>1</v>
      </c>
      <c r="AI43" s="211">
        <f t="shared" si="2"/>
        <v>70</v>
      </c>
      <c r="AJ43" s="191">
        <v>0</v>
      </c>
      <c r="AK43" s="191">
        <v>1</v>
      </c>
      <c r="AL43" s="191">
        <v>1</v>
      </c>
      <c r="AM43" s="191">
        <v>1</v>
      </c>
      <c r="AN43" s="191">
        <v>1</v>
      </c>
      <c r="AO43" s="211">
        <f t="shared" si="3"/>
        <v>90</v>
      </c>
      <c r="AP43" s="191">
        <v>1</v>
      </c>
      <c r="AQ43" s="191">
        <v>1</v>
      </c>
      <c r="AR43" s="191">
        <v>1</v>
      </c>
      <c r="AS43" s="191">
        <v>1</v>
      </c>
      <c r="AT43" s="191">
        <v>0</v>
      </c>
      <c r="AU43" s="191">
        <v>1</v>
      </c>
      <c r="AV43" s="211">
        <f t="shared" si="4"/>
        <v>91.666666666666671</v>
      </c>
      <c r="AW43" s="191">
        <v>1</v>
      </c>
      <c r="AX43" s="191">
        <v>1</v>
      </c>
      <c r="AY43" s="191">
        <v>1</v>
      </c>
      <c r="AZ43" s="191">
        <v>1</v>
      </c>
      <c r="BA43" s="191">
        <v>0</v>
      </c>
      <c r="BB43" s="211">
        <f t="shared" si="5"/>
        <v>90</v>
      </c>
      <c r="BC43" s="191">
        <v>1</v>
      </c>
      <c r="BD43" s="108">
        <f t="shared" si="6"/>
        <v>100</v>
      </c>
      <c r="BE43" s="192" t="s">
        <v>221</v>
      </c>
      <c r="BF43" s="112" t="str">
        <f t="shared" si="7"/>
        <v>―</v>
      </c>
      <c r="BG43" s="113"/>
      <c r="BH43" s="110">
        <f t="shared" si="8"/>
        <v>85.714285714285708</v>
      </c>
      <c r="BI43" s="111">
        <f>(V43*2+AC43+AI43*2+AO43+AV43+BB43+BD43)/9</f>
        <v>81.851851851851848</v>
      </c>
      <c r="BJ43" s="128" t="s">
        <v>1286</v>
      </c>
      <c r="BK43" s="142" t="s">
        <v>1319</v>
      </c>
      <c r="BL43" s="56"/>
    </row>
    <row r="44" spans="1:64" s="57" customFormat="1" ht="159" customHeight="1">
      <c r="A44" s="100" t="s">
        <v>1462</v>
      </c>
      <c r="B44" s="86">
        <v>29</v>
      </c>
      <c r="C44" s="86">
        <v>36</v>
      </c>
      <c r="D44" s="92" t="s">
        <v>1419</v>
      </c>
      <c r="E44" s="92" t="s">
        <v>1400</v>
      </c>
      <c r="F44" s="62" t="s">
        <v>1302</v>
      </c>
      <c r="G44" s="77" t="s">
        <v>1308</v>
      </c>
      <c r="H44" s="58" t="s">
        <v>1280</v>
      </c>
      <c r="I44" s="58" t="s">
        <v>1084</v>
      </c>
      <c r="J44" s="58" t="s">
        <v>1287</v>
      </c>
      <c r="K44" s="77" t="s">
        <v>136</v>
      </c>
      <c r="L44" s="62" t="s">
        <v>964</v>
      </c>
      <c r="M44" s="62" t="s">
        <v>1353</v>
      </c>
      <c r="N44" s="60" t="s">
        <v>1282</v>
      </c>
      <c r="O44" s="61" t="s">
        <v>1321</v>
      </c>
      <c r="P44" s="193">
        <v>0</v>
      </c>
      <c r="Q44" s="193">
        <v>1</v>
      </c>
      <c r="R44" s="193">
        <v>1</v>
      </c>
      <c r="S44" s="193">
        <v>1</v>
      </c>
      <c r="T44" s="193">
        <v>1</v>
      </c>
      <c r="U44" s="193">
        <v>0</v>
      </c>
      <c r="V44" s="212">
        <f t="shared" si="0"/>
        <v>83.333333333333329</v>
      </c>
      <c r="W44" s="193">
        <v>1</v>
      </c>
      <c r="X44" s="193">
        <v>0</v>
      </c>
      <c r="Y44" s="193">
        <v>1</v>
      </c>
      <c r="Z44" s="193">
        <v>1</v>
      </c>
      <c r="AA44" s="193">
        <v>0</v>
      </c>
      <c r="AB44" s="193">
        <v>0</v>
      </c>
      <c r="AC44" s="212">
        <f t="shared" si="1"/>
        <v>75</v>
      </c>
      <c r="AD44" s="193">
        <v>1</v>
      </c>
      <c r="AE44" s="193">
        <v>1</v>
      </c>
      <c r="AF44" s="193">
        <v>1</v>
      </c>
      <c r="AG44" s="193">
        <v>1</v>
      </c>
      <c r="AH44" s="193">
        <v>0</v>
      </c>
      <c r="AI44" s="212">
        <f t="shared" si="2"/>
        <v>90</v>
      </c>
      <c r="AJ44" s="193">
        <v>0</v>
      </c>
      <c r="AK44" s="193">
        <v>0</v>
      </c>
      <c r="AL44" s="193">
        <v>0</v>
      </c>
      <c r="AM44" s="193">
        <v>1</v>
      </c>
      <c r="AN44" s="193">
        <v>0</v>
      </c>
      <c r="AO44" s="220">
        <f t="shared" si="3"/>
        <v>60</v>
      </c>
      <c r="AP44" s="193">
        <v>1</v>
      </c>
      <c r="AQ44" s="193">
        <v>0</v>
      </c>
      <c r="AR44" s="193">
        <v>1</v>
      </c>
      <c r="AS44" s="193">
        <v>1</v>
      </c>
      <c r="AT44" s="193">
        <v>0</v>
      </c>
      <c r="AU44" s="193">
        <v>0</v>
      </c>
      <c r="AV44" s="212">
        <f t="shared" si="4"/>
        <v>75</v>
      </c>
      <c r="AW44" s="193">
        <v>0</v>
      </c>
      <c r="AX44" s="193">
        <v>1</v>
      </c>
      <c r="AY44" s="193">
        <v>0</v>
      </c>
      <c r="AZ44" s="193">
        <v>0</v>
      </c>
      <c r="BA44" s="193">
        <v>0</v>
      </c>
      <c r="BB44" s="220">
        <f t="shared" si="5"/>
        <v>60</v>
      </c>
      <c r="BC44" s="193">
        <v>1</v>
      </c>
      <c r="BD44" s="116">
        <f t="shared" si="6"/>
        <v>100</v>
      </c>
      <c r="BE44" s="209" t="s">
        <v>221</v>
      </c>
      <c r="BF44" s="124" t="str">
        <f t="shared" si="7"/>
        <v>―</v>
      </c>
      <c r="BG44" s="109" t="s">
        <v>232</v>
      </c>
      <c r="BH44" s="117">
        <f t="shared" si="8"/>
        <v>77.619047619047606</v>
      </c>
      <c r="BI44" s="118">
        <f>(V44*2+AC44+AI44*2+AO44+AV44+BB44+BD44)/9</f>
        <v>79.629629629629619</v>
      </c>
      <c r="BJ44" s="128" t="s">
        <v>1206</v>
      </c>
      <c r="BK44" s="142" t="s">
        <v>1410</v>
      </c>
      <c r="BL44" s="56">
        <v>1</v>
      </c>
    </row>
    <row r="45" spans="1:64" s="57" customFormat="1" ht="159" customHeight="1">
      <c r="A45" s="99" t="s">
        <v>1511</v>
      </c>
      <c r="B45" s="85">
        <v>24</v>
      </c>
      <c r="C45" s="85">
        <v>21</v>
      </c>
      <c r="D45" s="89" t="s">
        <v>1328</v>
      </c>
      <c r="E45" s="89" t="s">
        <v>1396</v>
      </c>
      <c r="F45" s="59" t="s">
        <v>1306</v>
      </c>
      <c r="G45" s="77" t="s">
        <v>1307</v>
      </c>
      <c r="H45" s="58" t="s">
        <v>1280</v>
      </c>
      <c r="I45" s="58" t="s">
        <v>1280</v>
      </c>
      <c r="J45" s="58" t="s">
        <v>1287</v>
      </c>
      <c r="K45" s="77" t="s">
        <v>428</v>
      </c>
      <c r="L45" s="59" t="s">
        <v>423</v>
      </c>
      <c r="M45" s="63" t="s">
        <v>1349</v>
      </c>
      <c r="N45" s="60" t="s">
        <v>1282</v>
      </c>
      <c r="O45" s="77" t="s">
        <v>426</v>
      </c>
      <c r="P45" s="191">
        <v>0</v>
      </c>
      <c r="Q45" s="191">
        <v>1</v>
      </c>
      <c r="R45" s="191">
        <v>1</v>
      </c>
      <c r="S45" s="191">
        <v>1</v>
      </c>
      <c r="T45" s="191">
        <v>0</v>
      </c>
      <c r="U45" s="191">
        <v>1</v>
      </c>
      <c r="V45" s="211">
        <f t="shared" si="0"/>
        <v>83.333333333333329</v>
      </c>
      <c r="W45" s="191">
        <v>1</v>
      </c>
      <c r="X45" s="191">
        <v>0</v>
      </c>
      <c r="Y45" s="191">
        <v>0</v>
      </c>
      <c r="Z45" s="191">
        <v>1</v>
      </c>
      <c r="AA45" s="191">
        <v>1</v>
      </c>
      <c r="AB45" s="191">
        <v>0</v>
      </c>
      <c r="AC45" s="211">
        <f t="shared" si="1"/>
        <v>75</v>
      </c>
      <c r="AD45" s="191">
        <v>1</v>
      </c>
      <c r="AE45" s="191">
        <v>0</v>
      </c>
      <c r="AF45" s="191">
        <v>0</v>
      </c>
      <c r="AG45" s="191">
        <v>0</v>
      </c>
      <c r="AH45" s="191">
        <v>0</v>
      </c>
      <c r="AI45" s="211">
        <f t="shared" si="2"/>
        <v>60</v>
      </c>
      <c r="AJ45" s="191">
        <v>0</v>
      </c>
      <c r="AK45" s="191">
        <v>0</v>
      </c>
      <c r="AL45" s="191">
        <v>0</v>
      </c>
      <c r="AM45" s="191">
        <v>1</v>
      </c>
      <c r="AN45" s="192">
        <v>-1</v>
      </c>
      <c r="AO45" s="219">
        <f t="shared" si="3"/>
        <v>50</v>
      </c>
      <c r="AP45" s="191">
        <v>1</v>
      </c>
      <c r="AQ45" s="191">
        <v>1</v>
      </c>
      <c r="AR45" s="191">
        <v>1</v>
      </c>
      <c r="AS45" s="191">
        <v>1</v>
      </c>
      <c r="AT45" s="191">
        <v>0</v>
      </c>
      <c r="AU45" s="191">
        <v>0</v>
      </c>
      <c r="AV45" s="211">
        <f t="shared" si="4"/>
        <v>83.333333333333329</v>
      </c>
      <c r="AW45" s="191">
        <v>1</v>
      </c>
      <c r="AX45" s="191">
        <v>1</v>
      </c>
      <c r="AY45" s="191">
        <v>1</v>
      </c>
      <c r="AZ45" s="191">
        <v>1</v>
      </c>
      <c r="BA45" s="191">
        <v>0</v>
      </c>
      <c r="BB45" s="219">
        <f t="shared" si="5"/>
        <v>90</v>
      </c>
      <c r="BC45" s="191">
        <v>1</v>
      </c>
      <c r="BD45" s="112">
        <f t="shared" si="6"/>
        <v>100</v>
      </c>
      <c r="BE45" s="192" t="s">
        <v>221</v>
      </c>
      <c r="BF45" s="112" t="str">
        <f t="shared" si="7"/>
        <v>―</v>
      </c>
      <c r="BG45" s="109" t="s">
        <v>232</v>
      </c>
      <c r="BH45" s="110">
        <f t="shared" si="8"/>
        <v>77.38095238095238</v>
      </c>
      <c r="BI45" s="111">
        <f>(V45*2+AC45+AI45*2+AO45+AV45+BB45+BD45)/9</f>
        <v>76.111111111111114</v>
      </c>
      <c r="BJ45" s="128" t="s">
        <v>1206</v>
      </c>
      <c r="BK45" s="142" t="s">
        <v>1273</v>
      </c>
      <c r="BL45" s="56">
        <v>1</v>
      </c>
    </row>
    <row r="46" spans="1:64" s="57" customFormat="1" ht="159" customHeight="1">
      <c r="A46" s="99" t="s">
        <v>1514</v>
      </c>
      <c r="B46" s="85">
        <v>8</v>
      </c>
      <c r="C46" s="85">
        <v>8</v>
      </c>
      <c r="D46" s="89" t="s">
        <v>1493</v>
      </c>
      <c r="E46" s="89" t="s">
        <v>1499</v>
      </c>
      <c r="F46" s="59" t="s">
        <v>1302</v>
      </c>
      <c r="G46" s="77"/>
      <c r="H46" s="58"/>
      <c r="I46" s="58"/>
      <c r="J46" s="58"/>
      <c r="K46" s="77"/>
      <c r="L46" s="59" t="s">
        <v>1500</v>
      </c>
      <c r="M46" s="59" t="s">
        <v>1501</v>
      </c>
      <c r="N46" s="60"/>
      <c r="O46" s="77" t="s">
        <v>1502</v>
      </c>
      <c r="P46" s="192">
        <v>-1</v>
      </c>
      <c r="Q46" s="191">
        <v>1</v>
      </c>
      <c r="R46" s="191">
        <v>1</v>
      </c>
      <c r="S46" s="191">
        <v>1</v>
      </c>
      <c r="T46" s="191">
        <v>1</v>
      </c>
      <c r="U46" s="191">
        <v>0</v>
      </c>
      <c r="V46" s="211">
        <f t="shared" si="0"/>
        <v>75</v>
      </c>
      <c r="W46" s="191">
        <v>1</v>
      </c>
      <c r="X46" s="191">
        <v>0</v>
      </c>
      <c r="Y46" s="191">
        <v>0</v>
      </c>
      <c r="Z46" s="191">
        <v>1</v>
      </c>
      <c r="AA46" s="191">
        <v>1</v>
      </c>
      <c r="AB46" s="191">
        <v>0</v>
      </c>
      <c r="AC46" s="211">
        <f t="shared" si="1"/>
        <v>75</v>
      </c>
      <c r="AD46" s="191">
        <v>0</v>
      </c>
      <c r="AE46" s="191">
        <v>1</v>
      </c>
      <c r="AF46" s="191">
        <v>1</v>
      </c>
      <c r="AG46" s="191">
        <v>0</v>
      </c>
      <c r="AH46" s="191">
        <v>0</v>
      </c>
      <c r="AI46" s="211">
        <f t="shared" si="2"/>
        <v>70</v>
      </c>
      <c r="AJ46" s="191">
        <v>0</v>
      </c>
      <c r="AK46" s="191">
        <v>1</v>
      </c>
      <c r="AL46" s="191">
        <v>0</v>
      </c>
      <c r="AM46" s="191">
        <v>0</v>
      </c>
      <c r="AN46" s="191">
        <v>0</v>
      </c>
      <c r="AO46" s="219">
        <f t="shared" si="3"/>
        <v>60</v>
      </c>
      <c r="AP46" s="191">
        <v>1</v>
      </c>
      <c r="AQ46" s="191">
        <v>1</v>
      </c>
      <c r="AR46" s="191">
        <v>1</v>
      </c>
      <c r="AS46" s="191">
        <v>1</v>
      </c>
      <c r="AT46" s="191">
        <v>1</v>
      </c>
      <c r="AU46" s="192">
        <v>-1</v>
      </c>
      <c r="AV46" s="211">
        <f t="shared" si="4"/>
        <v>83.333333333333329</v>
      </c>
      <c r="AW46" s="191">
        <v>0</v>
      </c>
      <c r="AX46" s="191">
        <v>1</v>
      </c>
      <c r="AY46" s="191">
        <v>1</v>
      </c>
      <c r="AZ46" s="191">
        <v>0</v>
      </c>
      <c r="BA46" s="191">
        <v>0</v>
      </c>
      <c r="BB46" s="219">
        <f t="shared" si="5"/>
        <v>70</v>
      </c>
      <c r="BC46" s="191">
        <v>1</v>
      </c>
      <c r="BD46" s="112">
        <f t="shared" si="6"/>
        <v>100</v>
      </c>
      <c r="BE46" s="192" t="s">
        <v>427</v>
      </c>
      <c r="BF46" s="112" t="str">
        <f t="shared" si="7"/>
        <v>―</v>
      </c>
      <c r="BG46" s="109"/>
      <c r="BH46" s="110">
        <f t="shared" si="8"/>
        <v>76.190476190476176</v>
      </c>
      <c r="BI46" s="111">
        <f>(V46*2+AC46+AI46*2+AO46+AV46+BB46+BD46)/9</f>
        <v>75.370370370370367</v>
      </c>
      <c r="BJ46" s="128" t="s">
        <v>1206</v>
      </c>
      <c r="BK46" s="142" t="s">
        <v>1273</v>
      </c>
      <c r="BL46" s="56">
        <v>1</v>
      </c>
    </row>
    <row r="47" spans="1:64" s="57" customFormat="1" ht="159" customHeight="1">
      <c r="A47" s="130" t="s">
        <v>1514</v>
      </c>
      <c r="B47" s="86">
        <v>10</v>
      </c>
      <c r="C47" s="86">
        <v>6</v>
      </c>
      <c r="D47" s="92" t="s">
        <v>1506</v>
      </c>
      <c r="E47" s="92" t="s">
        <v>1507</v>
      </c>
      <c r="F47" s="59" t="s">
        <v>1304</v>
      </c>
      <c r="G47" s="77"/>
      <c r="H47" s="58"/>
      <c r="I47" s="58"/>
      <c r="J47" s="58"/>
      <c r="K47" s="77"/>
      <c r="L47" s="59" t="s">
        <v>1508</v>
      </c>
      <c r="M47" s="63" t="s">
        <v>1509</v>
      </c>
      <c r="N47" s="60"/>
      <c r="O47" s="77" t="s">
        <v>1510</v>
      </c>
      <c r="P47" s="193">
        <v>1</v>
      </c>
      <c r="Q47" s="193">
        <v>1</v>
      </c>
      <c r="R47" s="193">
        <v>1</v>
      </c>
      <c r="S47" s="193">
        <v>1</v>
      </c>
      <c r="T47" s="193">
        <v>0</v>
      </c>
      <c r="U47" s="193">
        <v>0</v>
      </c>
      <c r="V47" s="212">
        <f t="shared" si="0"/>
        <v>83.333333333333329</v>
      </c>
      <c r="W47" s="193">
        <v>1</v>
      </c>
      <c r="X47" s="193">
        <v>0</v>
      </c>
      <c r="Y47" s="193">
        <v>0</v>
      </c>
      <c r="Z47" s="193">
        <v>1</v>
      </c>
      <c r="AA47" s="193">
        <v>1</v>
      </c>
      <c r="AB47" s="193">
        <v>0</v>
      </c>
      <c r="AC47" s="212">
        <f t="shared" si="1"/>
        <v>75</v>
      </c>
      <c r="AD47" s="193">
        <v>0</v>
      </c>
      <c r="AE47" s="193">
        <v>1</v>
      </c>
      <c r="AF47" s="193">
        <v>1</v>
      </c>
      <c r="AG47" s="193">
        <v>0</v>
      </c>
      <c r="AH47" s="193">
        <v>0</v>
      </c>
      <c r="AI47" s="212">
        <f t="shared" si="2"/>
        <v>70</v>
      </c>
      <c r="AJ47" s="193">
        <v>0</v>
      </c>
      <c r="AK47" s="193">
        <v>1</v>
      </c>
      <c r="AL47" s="193">
        <v>0</v>
      </c>
      <c r="AM47" s="193">
        <v>0</v>
      </c>
      <c r="AN47" s="193">
        <v>0</v>
      </c>
      <c r="AO47" s="212">
        <f t="shared" si="3"/>
        <v>60</v>
      </c>
      <c r="AP47" s="193">
        <v>1</v>
      </c>
      <c r="AQ47" s="193">
        <v>1</v>
      </c>
      <c r="AR47" s="193">
        <v>0</v>
      </c>
      <c r="AS47" s="193">
        <v>0</v>
      </c>
      <c r="AT47" s="193">
        <v>0</v>
      </c>
      <c r="AU47" s="193">
        <v>1</v>
      </c>
      <c r="AV47" s="212">
        <f t="shared" si="4"/>
        <v>75</v>
      </c>
      <c r="AW47" s="193">
        <v>0</v>
      </c>
      <c r="AX47" s="193">
        <v>1</v>
      </c>
      <c r="AY47" s="193">
        <v>0</v>
      </c>
      <c r="AZ47" s="193">
        <v>1</v>
      </c>
      <c r="BA47" s="193">
        <v>0</v>
      </c>
      <c r="BB47" s="212">
        <f t="shared" si="5"/>
        <v>70</v>
      </c>
      <c r="BC47" s="194" t="s">
        <v>427</v>
      </c>
      <c r="BD47" s="116" t="str">
        <f t="shared" si="6"/>
        <v>―</v>
      </c>
      <c r="BE47" s="194" t="s">
        <v>427</v>
      </c>
      <c r="BF47" s="116" t="str">
        <f t="shared" si="7"/>
        <v>―</v>
      </c>
      <c r="BG47" s="109"/>
      <c r="BH47" s="117">
        <f t="shared" si="8"/>
        <v>72.222222222222214</v>
      </c>
      <c r="BI47" s="118">
        <f>(V47*2+AC47+AI47*2+AO47+AV47+BB47)/8</f>
        <v>73.333333333333329</v>
      </c>
      <c r="BJ47" s="128" t="s">
        <v>1206</v>
      </c>
      <c r="BK47" s="142" t="s">
        <v>1523</v>
      </c>
      <c r="BL47" s="56">
        <v>1</v>
      </c>
    </row>
    <row r="48" spans="1:64" s="57" customFormat="1" ht="159" customHeight="1">
      <c r="A48" s="99" t="s">
        <v>1511</v>
      </c>
      <c r="B48" s="85">
        <v>26</v>
      </c>
      <c r="C48" s="85">
        <v>24</v>
      </c>
      <c r="D48" s="89" t="s">
        <v>1513</v>
      </c>
      <c r="E48" s="89" t="s">
        <v>1398</v>
      </c>
      <c r="F48" s="59" t="s">
        <v>1309</v>
      </c>
      <c r="G48" s="77" t="s">
        <v>1310</v>
      </c>
      <c r="H48" s="58" t="s">
        <v>1280</v>
      </c>
      <c r="I48" s="58" t="s">
        <v>1280</v>
      </c>
      <c r="J48" s="58" t="s">
        <v>1311</v>
      </c>
      <c r="K48" s="77" t="s">
        <v>742</v>
      </c>
      <c r="L48" s="59" t="s">
        <v>737</v>
      </c>
      <c r="M48" s="63" t="s">
        <v>1350</v>
      </c>
      <c r="N48" s="60" t="s">
        <v>1282</v>
      </c>
      <c r="O48" s="77" t="s">
        <v>741</v>
      </c>
      <c r="P48" s="191">
        <v>1</v>
      </c>
      <c r="Q48" s="191">
        <v>0</v>
      </c>
      <c r="R48" s="191">
        <v>0</v>
      </c>
      <c r="S48" s="191">
        <v>0</v>
      </c>
      <c r="T48" s="191">
        <v>0</v>
      </c>
      <c r="U48" s="191">
        <v>1</v>
      </c>
      <c r="V48" s="211">
        <f t="shared" si="0"/>
        <v>66.666666666666657</v>
      </c>
      <c r="W48" s="191">
        <v>1</v>
      </c>
      <c r="X48" s="191">
        <v>0</v>
      </c>
      <c r="Y48" s="191">
        <v>0</v>
      </c>
      <c r="Z48" s="191">
        <v>0</v>
      </c>
      <c r="AA48" s="191">
        <v>0</v>
      </c>
      <c r="AB48" s="191">
        <v>0</v>
      </c>
      <c r="AC48" s="211">
        <f t="shared" si="1"/>
        <v>58.333333333333329</v>
      </c>
      <c r="AD48" s="191">
        <v>1</v>
      </c>
      <c r="AE48" s="191">
        <v>0</v>
      </c>
      <c r="AF48" s="191">
        <v>1</v>
      </c>
      <c r="AG48" s="191">
        <v>0</v>
      </c>
      <c r="AH48" s="191">
        <v>0</v>
      </c>
      <c r="AI48" s="211">
        <f t="shared" si="2"/>
        <v>70</v>
      </c>
      <c r="AJ48" s="191">
        <v>0</v>
      </c>
      <c r="AK48" s="191">
        <v>0</v>
      </c>
      <c r="AL48" s="191">
        <v>0</v>
      </c>
      <c r="AM48" s="191">
        <v>1</v>
      </c>
      <c r="AN48" s="191">
        <v>1</v>
      </c>
      <c r="AO48" s="219">
        <f t="shared" si="3"/>
        <v>70</v>
      </c>
      <c r="AP48" s="191">
        <v>0</v>
      </c>
      <c r="AQ48" s="191">
        <v>0</v>
      </c>
      <c r="AR48" s="191">
        <v>1</v>
      </c>
      <c r="AS48" s="191">
        <v>0</v>
      </c>
      <c r="AT48" s="191">
        <v>0</v>
      </c>
      <c r="AU48" s="191">
        <v>0</v>
      </c>
      <c r="AV48" s="211">
        <f t="shared" si="4"/>
        <v>58.333333333333329</v>
      </c>
      <c r="AW48" s="191">
        <v>1</v>
      </c>
      <c r="AX48" s="191">
        <v>1</v>
      </c>
      <c r="AY48" s="191">
        <v>1</v>
      </c>
      <c r="AZ48" s="191">
        <v>0</v>
      </c>
      <c r="BA48" s="191">
        <v>1</v>
      </c>
      <c r="BB48" s="219">
        <f t="shared" si="5"/>
        <v>90</v>
      </c>
      <c r="BC48" s="191">
        <v>1</v>
      </c>
      <c r="BD48" s="112">
        <f t="shared" si="6"/>
        <v>100</v>
      </c>
      <c r="BE48" s="192" t="s">
        <v>221</v>
      </c>
      <c r="BF48" s="112" t="str">
        <f t="shared" si="7"/>
        <v>―</v>
      </c>
      <c r="BG48" s="109" t="s">
        <v>232</v>
      </c>
      <c r="BH48" s="110">
        <f t="shared" si="8"/>
        <v>73.333333333333329</v>
      </c>
      <c r="BI48" s="111">
        <f>(V48*2+AC48+AI48*2+AO48+AV48+BB48+BD48)/9</f>
        <v>72.222222222222229</v>
      </c>
      <c r="BJ48" s="128" t="s">
        <v>1206</v>
      </c>
      <c r="BK48" s="142" t="s">
        <v>1299</v>
      </c>
      <c r="BL48" s="56"/>
    </row>
    <row r="49" spans="1:64" s="57" customFormat="1" ht="159" customHeight="1">
      <c r="A49" s="163" t="s">
        <v>1514</v>
      </c>
      <c r="B49" s="164">
        <v>5</v>
      </c>
      <c r="C49" s="164">
        <v>10</v>
      </c>
      <c r="D49" s="165" t="s">
        <v>1488</v>
      </c>
      <c r="E49" s="165" t="s">
        <v>1484</v>
      </c>
      <c r="F49" s="153" t="s">
        <v>1302</v>
      </c>
      <c r="G49" s="154"/>
      <c r="H49" s="68"/>
      <c r="I49" s="68"/>
      <c r="J49" s="68"/>
      <c r="K49" s="154"/>
      <c r="L49" s="153" t="s">
        <v>1485</v>
      </c>
      <c r="M49" s="153" t="s">
        <v>1486</v>
      </c>
      <c r="N49" s="156"/>
      <c r="O49" s="154" t="s">
        <v>1487</v>
      </c>
      <c r="P49" s="195">
        <v>-1</v>
      </c>
      <c r="Q49" s="196">
        <v>0</v>
      </c>
      <c r="R49" s="196">
        <v>1</v>
      </c>
      <c r="S49" s="196">
        <v>1</v>
      </c>
      <c r="T49" s="196">
        <v>1</v>
      </c>
      <c r="U49" s="196">
        <v>0</v>
      </c>
      <c r="V49" s="213">
        <f>IF(P49="―","―",50+(50*(SUM(P49:U49)/6)))</f>
        <v>66.666666666666657</v>
      </c>
      <c r="W49" s="196">
        <v>1</v>
      </c>
      <c r="X49" s="196">
        <v>1</v>
      </c>
      <c r="Y49" s="196">
        <v>0</v>
      </c>
      <c r="Z49" s="196">
        <v>1</v>
      </c>
      <c r="AA49" s="196">
        <v>1</v>
      </c>
      <c r="AB49" s="196">
        <v>0</v>
      </c>
      <c r="AC49" s="213">
        <f>IF(W49="―","―",50+(50*(SUM(W49:AB49)/6)))</f>
        <v>83.333333333333329</v>
      </c>
      <c r="AD49" s="196">
        <v>0</v>
      </c>
      <c r="AE49" s="196">
        <v>1</v>
      </c>
      <c r="AF49" s="196">
        <v>1</v>
      </c>
      <c r="AG49" s="196">
        <v>0</v>
      </c>
      <c r="AH49" s="196">
        <v>0</v>
      </c>
      <c r="AI49" s="213">
        <f>IF(AD49="―","―",50+(50*(SUM(AD49:AH49)/5)))</f>
        <v>70</v>
      </c>
      <c r="AJ49" s="195" t="s">
        <v>427</v>
      </c>
      <c r="AK49" s="195" t="s">
        <v>427</v>
      </c>
      <c r="AL49" s="195" t="s">
        <v>427</v>
      </c>
      <c r="AM49" s="195" t="s">
        <v>427</v>
      </c>
      <c r="AN49" s="195" t="s">
        <v>427</v>
      </c>
      <c r="AO49" s="221" t="str">
        <f>IF(AJ49="―","―",50+(50*(SUM(AJ49:AN49)/5)))</f>
        <v>―</v>
      </c>
      <c r="AP49" s="196">
        <v>0</v>
      </c>
      <c r="AQ49" s="196">
        <v>1</v>
      </c>
      <c r="AR49" s="196">
        <v>1</v>
      </c>
      <c r="AS49" s="196">
        <v>0</v>
      </c>
      <c r="AT49" s="196">
        <v>0</v>
      </c>
      <c r="AU49" s="196">
        <v>0</v>
      </c>
      <c r="AV49" s="213">
        <f>IF(AP49="―","―",50+(50*(SUM(AP49:AU49)/6)))</f>
        <v>66.666666666666657</v>
      </c>
      <c r="AW49" s="195" t="s">
        <v>427</v>
      </c>
      <c r="AX49" s="195" t="s">
        <v>427</v>
      </c>
      <c r="AY49" s="195" t="s">
        <v>427</v>
      </c>
      <c r="AZ49" s="195" t="s">
        <v>427</v>
      </c>
      <c r="BA49" s="195" t="s">
        <v>427</v>
      </c>
      <c r="BB49" s="221" t="str">
        <f>IF(AW49="―","―",50+(50*(SUM(AW49:BA49)/5)))</f>
        <v>―</v>
      </c>
      <c r="BC49" s="195" t="s">
        <v>1524</v>
      </c>
      <c r="BD49" s="166" t="str">
        <f>IF(BC49="―","―",((50+50*BC49)/1))</f>
        <v>―</v>
      </c>
      <c r="BE49" s="195" t="s">
        <v>427</v>
      </c>
      <c r="BF49" s="166" t="str">
        <f>IF(BE49="―","―",((50+50*BE49)/1))</f>
        <v>―</v>
      </c>
      <c r="BG49" s="159"/>
      <c r="BH49" s="167">
        <f>AVERAGE(V49,AC49,AI49,AO49,AV49,BB49,BD49,BF49)</f>
        <v>71.666666666666657</v>
      </c>
      <c r="BI49" s="168">
        <f>(V49*2+AC49+AI49*2+AV49)/6</f>
        <v>70.555555555555543</v>
      </c>
      <c r="BJ49" s="169" t="s">
        <v>1206</v>
      </c>
      <c r="BK49" s="170" t="s">
        <v>1522</v>
      </c>
      <c r="BL49" s="56">
        <v>1</v>
      </c>
    </row>
    <row r="50" spans="1:64" s="57" customFormat="1" ht="159" customHeight="1">
      <c r="A50" s="99" t="s">
        <v>1511</v>
      </c>
      <c r="B50" s="85">
        <v>34</v>
      </c>
      <c r="C50" s="85">
        <v>16</v>
      </c>
      <c r="D50" s="89" t="s">
        <v>1330</v>
      </c>
      <c r="E50" s="89" t="s">
        <v>1405</v>
      </c>
      <c r="F50" s="59" t="s">
        <v>1306</v>
      </c>
      <c r="G50" s="77" t="s">
        <v>1293</v>
      </c>
      <c r="H50" s="58" t="s">
        <v>1301</v>
      </c>
      <c r="I50" s="58" t="s">
        <v>1280</v>
      </c>
      <c r="J50" s="58" t="s">
        <v>1287</v>
      </c>
      <c r="K50" s="77" t="s">
        <v>571</v>
      </c>
      <c r="L50" s="59" t="s">
        <v>601</v>
      </c>
      <c r="M50" s="63" t="s">
        <v>1367</v>
      </c>
      <c r="N50" s="60" t="s">
        <v>1282</v>
      </c>
      <c r="O50" s="77" t="s">
        <v>603</v>
      </c>
      <c r="P50" s="192">
        <v>-1</v>
      </c>
      <c r="Q50" s="191">
        <v>0</v>
      </c>
      <c r="R50" s="191">
        <v>0</v>
      </c>
      <c r="S50" s="191">
        <v>0</v>
      </c>
      <c r="T50" s="191">
        <v>0</v>
      </c>
      <c r="U50" s="191">
        <v>1</v>
      </c>
      <c r="V50" s="211">
        <f t="shared" si="0"/>
        <v>50</v>
      </c>
      <c r="W50" s="191">
        <v>0</v>
      </c>
      <c r="X50" s="191">
        <v>0</v>
      </c>
      <c r="Y50" s="191">
        <v>0</v>
      </c>
      <c r="Z50" s="191">
        <v>1</v>
      </c>
      <c r="AA50" s="191">
        <v>0</v>
      </c>
      <c r="AB50" s="191">
        <v>1</v>
      </c>
      <c r="AC50" s="211">
        <f t="shared" si="1"/>
        <v>66.666666666666657</v>
      </c>
      <c r="AD50" s="191">
        <v>1</v>
      </c>
      <c r="AE50" s="191">
        <v>1</v>
      </c>
      <c r="AF50" s="191">
        <v>1</v>
      </c>
      <c r="AG50" s="191">
        <v>0</v>
      </c>
      <c r="AH50" s="191">
        <v>0</v>
      </c>
      <c r="AI50" s="211">
        <f t="shared" si="2"/>
        <v>80</v>
      </c>
      <c r="AJ50" s="191">
        <v>0</v>
      </c>
      <c r="AK50" s="191">
        <v>0</v>
      </c>
      <c r="AL50" s="191">
        <v>0</v>
      </c>
      <c r="AM50" s="191">
        <v>1</v>
      </c>
      <c r="AN50" s="191">
        <v>0</v>
      </c>
      <c r="AO50" s="219">
        <f t="shared" si="3"/>
        <v>60</v>
      </c>
      <c r="AP50" s="191">
        <v>0</v>
      </c>
      <c r="AQ50" s="191">
        <v>0</v>
      </c>
      <c r="AR50" s="191">
        <v>1</v>
      </c>
      <c r="AS50" s="191">
        <v>1</v>
      </c>
      <c r="AT50" s="191">
        <v>1</v>
      </c>
      <c r="AU50" s="191">
        <v>0</v>
      </c>
      <c r="AV50" s="211">
        <f t="shared" si="4"/>
        <v>75</v>
      </c>
      <c r="AW50" s="191">
        <v>1</v>
      </c>
      <c r="AX50" s="191">
        <v>0</v>
      </c>
      <c r="AY50" s="191">
        <v>0</v>
      </c>
      <c r="AZ50" s="191">
        <v>0</v>
      </c>
      <c r="BA50" s="191">
        <v>0</v>
      </c>
      <c r="BB50" s="219">
        <f t="shared" si="5"/>
        <v>60</v>
      </c>
      <c r="BC50" s="191">
        <v>1</v>
      </c>
      <c r="BD50" s="112">
        <f t="shared" si="6"/>
        <v>100</v>
      </c>
      <c r="BE50" s="192" t="s">
        <v>221</v>
      </c>
      <c r="BF50" s="112" t="str">
        <f t="shared" si="7"/>
        <v>―</v>
      </c>
      <c r="BG50" s="109" t="s">
        <v>232</v>
      </c>
      <c r="BH50" s="110">
        <f t="shared" si="8"/>
        <v>70.238095238095227</v>
      </c>
      <c r="BI50" s="111">
        <f>(V50*2+AC50+AI50*2+AO50+AV50+BB50+BD50)/9</f>
        <v>69.074074074074076</v>
      </c>
      <c r="BJ50" s="128" t="s">
        <v>1206</v>
      </c>
      <c r="BK50" s="142" t="s">
        <v>1299</v>
      </c>
      <c r="BL50" s="56"/>
    </row>
    <row r="51" spans="1:64" s="57" customFormat="1" ht="159" customHeight="1">
      <c r="A51" s="130" t="s">
        <v>1514</v>
      </c>
      <c r="B51" s="86">
        <v>6</v>
      </c>
      <c r="C51" s="86">
        <v>3</v>
      </c>
      <c r="D51" s="92" t="s">
        <v>1488</v>
      </c>
      <c r="E51" s="92" t="s">
        <v>1489</v>
      </c>
      <c r="F51" s="59" t="s">
        <v>1306</v>
      </c>
      <c r="G51" s="77"/>
      <c r="H51" s="58"/>
      <c r="I51" s="58"/>
      <c r="J51" s="58"/>
      <c r="K51" s="77"/>
      <c r="L51" s="59" t="s">
        <v>1490</v>
      </c>
      <c r="M51" s="59" t="s">
        <v>1491</v>
      </c>
      <c r="N51" s="60"/>
      <c r="O51" s="77" t="s">
        <v>1492</v>
      </c>
      <c r="P51" s="193">
        <v>0</v>
      </c>
      <c r="Q51" s="193">
        <v>0</v>
      </c>
      <c r="R51" s="193">
        <v>0</v>
      </c>
      <c r="S51" s="193">
        <v>1</v>
      </c>
      <c r="T51" s="193">
        <v>0</v>
      </c>
      <c r="U51" s="193">
        <v>1</v>
      </c>
      <c r="V51" s="212">
        <f t="shared" si="0"/>
        <v>66.666666666666657</v>
      </c>
      <c r="W51" s="193">
        <v>1</v>
      </c>
      <c r="X51" s="193">
        <v>0</v>
      </c>
      <c r="Y51" s="193">
        <v>0</v>
      </c>
      <c r="Z51" s="193">
        <v>0</v>
      </c>
      <c r="AA51" s="193">
        <v>0</v>
      </c>
      <c r="AB51" s="193">
        <v>1</v>
      </c>
      <c r="AC51" s="212">
        <f t="shared" si="1"/>
        <v>66.666666666666657</v>
      </c>
      <c r="AD51" s="193">
        <v>1</v>
      </c>
      <c r="AE51" s="193">
        <v>1</v>
      </c>
      <c r="AF51" s="193">
        <v>1</v>
      </c>
      <c r="AG51" s="193">
        <v>0</v>
      </c>
      <c r="AH51" s="193">
        <v>0</v>
      </c>
      <c r="AI51" s="212">
        <f t="shared" si="2"/>
        <v>80</v>
      </c>
      <c r="AJ51" s="193">
        <v>0</v>
      </c>
      <c r="AK51" s="193">
        <v>0</v>
      </c>
      <c r="AL51" s="193">
        <v>0</v>
      </c>
      <c r="AM51" s="193">
        <v>0</v>
      </c>
      <c r="AN51" s="193">
        <v>0</v>
      </c>
      <c r="AO51" s="212">
        <f t="shared" si="3"/>
        <v>50</v>
      </c>
      <c r="AP51" s="193">
        <v>0</v>
      </c>
      <c r="AQ51" s="193">
        <v>0</v>
      </c>
      <c r="AR51" s="193">
        <v>0</v>
      </c>
      <c r="AS51" s="193">
        <v>0</v>
      </c>
      <c r="AT51" s="193">
        <v>0</v>
      </c>
      <c r="AU51" s="193">
        <v>0</v>
      </c>
      <c r="AV51" s="212">
        <f t="shared" si="4"/>
        <v>50</v>
      </c>
      <c r="AW51" s="193">
        <v>0</v>
      </c>
      <c r="AX51" s="193">
        <v>0</v>
      </c>
      <c r="AY51" s="193">
        <v>0</v>
      </c>
      <c r="AZ51" s="193">
        <v>0</v>
      </c>
      <c r="BA51" s="193">
        <v>0</v>
      </c>
      <c r="BB51" s="212">
        <f t="shared" si="5"/>
        <v>50</v>
      </c>
      <c r="BC51" s="207">
        <v>1</v>
      </c>
      <c r="BD51" s="115">
        <f t="shared" si="6"/>
        <v>100</v>
      </c>
      <c r="BE51" s="194" t="s">
        <v>427</v>
      </c>
      <c r="BF51" s="116" t="str">
        <f t="shared" si="7"/>
        <v>―</v>
      </c>
      <c r="BG51" s="109"/>
      <c r="BH51" s="117">
        <f t="shared" si="8"/>
        <v>66.19047619047619</v>
      </c>
      <c r="BI51" s="118">
        <f>(V51*2+AC51+AI51*2+AO51+AV51+BB51+BD51)/9</f>
        <v>67.777777777777771</v>
      </c>
      <c r="BJ51" s="128" t="s">
        <v>1206</v>
      </c>
      <c r="BK51" s="142" t="s">
        <v>1522</v>
      </c>
      <c r="BL51" s="56">
        <v>1</v>
      </c>
    </row>
    <row r="52" spans="1:64" s="57" customFormat="1" ht="159" customHeight="1" thickBot="1">
      <c r="A52" s="102" t="s">
        <v>1511</v>
      </c>
      <c r="B52" s="87">
        <v>36</v>
      </c>
      <c r="C52" s="87">
        <v>12</v>
      </c>
      <c r="D52" s="94" t="s">
        <v>1322</v>
      </c>
      <c r="E52" s="94" t="s">
        <v>1407</v>
      </c>
      <c r="F52" s="65" t="s">
        <v>1313</v>
      </c>
      <c r="G52" s="78" t="s">
        <v>1293</v>
      </c>
      <c r="H52" s="64" t="s">
        <v>1280</v>
      </c>
      <c r="I52" s="64" t="s">
        <v>1280</v>
      </c>
      <c r="J52" s="64" t="s">
        <v>1281</v>
      </c>
      <c r="K52" s="78" t="s">
        <v>398</v>
      </c>
      <c r="L52" s="65" t="s">
        <v>392</v>
      </c>
      <c r="M52" s="65" t="s">
        <v>1355</v>
      </c>
      <c r="N52" s="67" t="s">
        <v>1282</v>
      </c>
      <c r="O52" s="78" t="s">
        <v>396</v>
      </c>
      <c r="P52" s="205">
        <v>1</v>
      </c>
      <c r="Q52" s="205">
        <v>1</v>
      </c>
      <c r="R52" s="205">
        <v>1</v>
      </c>
      <c r="S52" s="205">
        <v>1</v>
      </c>
      <c r="T52" s="205">
        <v>0</v>
      </c>
      <c r="U52" s="205">
        <v>0</v>
      </c>
      <c r="V52" s="218">
        <f t="shared" si="0"/>
        <v>83.333333333333329</v>
      </c>
      <c r="W52" s="205">
        <v>1</v>
      </c>
      <c r="X52" s="205">
        <v>1</v>
      </c>
      <c r="Y52" s="205">
        <v>1</v>
      </c>
      <c r="Z52" s="205">
        <v>1</v>
      </c>
      <c r="AA52" s="205">
        <v>0</v>
      </c>
      <c r="AB52" s="206">
        <v>-1</v>
      </c>
      <c r="AC52" s="235">
        <f t="shared" si="1"/>
        <v>75</v>
      </c>
      <c r="AD52" s="205">
        <v>1</v>
      </c>
      <c r="AE52" s="205">
        <v>0</v>
      </c>
      <c r="AF52" s="205">
        <v>0</v>
      </c>
      <c r="AG52" s="205">
        <v>0</v>
      </c>
      <c r="AH52" s="205">
        <v>0</v>
      </c>
      <c r="AI52" s="218">
        <f t="shared" si="2"/>
        <v>60</v>
      </c>
      <c r="AJ52" s="205">
        <v>0</v>
      </c>
      <c r="AK52" s="205">
        <v>0</v>
      </c>
      <c r="AL52" s="205">
        <v>0</v>
      </c>
      <c r="AM52" s="205">
        <v>0</v>
      </c>
      <c r="AN52" s="205">
        <v>0</v>
      </c>
      <c r="AO52" s="224">
        <f t="shared" si="3"/>
        <v>50</v>
      </c>
      <c r="AP52" s="205">
        <v>1</v>
      </c>
      <c r="AQ52" s="205">
        <v>0</v>
      </c>
      <c r="AR52" s="205">
        <v>1</v>
      </c>
      <c r="AS52" s="205">
        <v>0</v>
      </c>
      <c r="AT52" s="205">
        <v>0</v>
      </c>
      <c r="AU52" s="205">
        <v>0</v>
      </c>
      <c r="AV52" s="218">
        <f t="shared" si="4"/>
        <v>66.666666666666657</v>
      </c>
      <c r="AW52" s="205">
        <v>0</v>
      </c>
      <c r="AX52" s="205">
        <v>1</v>
      </c>
      <c r="AY52" s="205">
        <v>1</v>
      </c>
      <c r="AZ52" s="205">
        <v>0</v>
      </c>
      <c r="BA52" s="205">
        <v>0</v>
      </c>
      <c r="BB52" s="224">
        <f t="shared" si="5"/>
        <v>70</v>
      </c>
      <c r="BC52" s="205">
        <v>0</v>
      </c>
      <c r="BD52" s="119">
        <f t="shared" si="6"/>
        <v>50</v>
      </c>
      <c r="BE52" s="206" t="s">
        <v>221</v>
      </c>
      <c r="BF52" s="119" t="str">
        <f t="shared" si="7"/>
        <v>―</v>
      </c>
      <c r="BG52" s="120" t="s">
        <v>232</v>
      </c>
      <c r="BH52" s="233">
        <f t="shared" si="8"/>
        <v>65</v>
      </c>
      <c r="BI52" s="234">
        <f>(V52*2+AC52+AI52*2+AO52+AV52+BB52+BD52)/9</f>
        <v>66.481481481481467</v>
      </c>
      <c r="BJ52" s="143" t="s">
        <v>1206</v>
      </c>
      <c r="BK52" s="144" t="s">
        <v>1299</v>
      </c>
      <c r="BL52" s="56"/>
    </row>
    <row r="53" spans="1:64" s="57" customFormat="1" ht="159" customHeight="1">
      <c r="A53" s="98" t="s">
        <v>1514</v>
      </c>
      <c r="B53" s="88">
        <v>9</v>
      </c>
      <c r="C53" s="88">
        <v>7</v>
      </c>
      <c r="D53" s="91" t="s">
        <v>1493</v>
      </c>
      <c r="E53" s="91" t="s">
        <v>1503</v>
      </c>
      <c r="F53" s="54" t="s">
        <v>1302</v>
      </c>
      <c r="G53" s="79"/>
      <c r="H53" s="53"/>
      <c r="I53" s="53"/>
      <c r="J53" s="53"/>
      <c r="K53" s="79"/>
      <c r="L53" s="54" t="s">
        <v>1504</v>
      </c>
      <c r="M53" s="54" t="s">
        <v>1505</v>
      </c>
      <c r="N53" s="55"/>
      <c r="O53" s="79" t="s">
        <v>626</v>
      </c>
      <c r="P53" s="197">
        <v>-1</v>
      </c>
      <c r="Q53" s="190">
        <v>0</v>
      </c>
      <c r="R53" s="190">
        <v>0</v>
      </c>
      <c r="S53" s="190">
        <v>0</v>
      </c>
      <c r="T53" s="190">
        <v>0</v>
      </c>
      <c r="U53" s="190">
        <v>1</v>
      </c>
      <c r="V53" s="210">
        <f t="shared" si="0"/>
        <v>50</v>
      </c>
      <c r="W53" s="190">
        <v>0</v>
      </c>
      <c r="X53" s="190">
        <v>0</v>
      </c>
      <c r="Y53" s="190">
        <v>0</v>
      </c>
      <c r="Z53" s="190">
        <v>1</v>
      </c>
      <c r="AA53" s="190">
        <v>0</v>
      </c>
      <c r="AB53" s="190">
        <v>0</v>
      </c>
      <c r="AC53" s="210">
        <f t="shared" si="1"/>
        <v>58.333333333333329</v>
      </c>
      <c r="AD53" s="190">
        <v>1</v>
      </c>
      <c r="AE53" s="190">
        <v>0</v>
      </c>
      <c r="AF53" s="190">
        <v>1</v>
      </c>
      <c r="AG53" s="190">
        <v>0</v>
      </c>
      <c r="AH53" s="190">
        <v>0</v>
      </c>
      <c r="AI53" s="210">
        <f t="shared" si="2"/>
        <v>70</v>
      </c>
      <c r="AJ53" s="190">
        <v>0</v>
      </c>
      <c r="AK53" s="190">
        <v>1</v>
      </c>
      <c r="AL53" s="190">
        <v>0</v>
      </c>
      <c r="AM53" s="190">
        <v>0</v>
      </c>
      <c r="AN53" s="190">
        <v>0</v>
      </c>
      <c r="AO53" s="225">
        <f t="shared" si="3"/>
        <v>60</v>
      </c>
      <c r="AP53" s="190">
        <v>0</v>
      </c>
      <c r="AQ53" s="190">
        <v>0</v>
      </c>
      <c r="AR53" s="190">
        <v>1</v>
      </c>
      <c r="AS53" s="190">
        <v>1</v>
      </c>
      <c r="AT53" s="190">
        <v>0</v>
      </c>
      <c r="AU53" s="190">
        <v>1</v>
      </c>
      <c r="AV53" s="210">
        <f t="shared" si="4"/>
        <v>75</v>
      </c>
      <c r="AW53" s="197" t="s">
        <v>427</v>
      </c>
      <c r="AX53" s="197" t="s">
        <v>427</v>
      </c>
      <c r="AY53" s="197" t="s">
        <v>427</v>
      </c>
      <c r="AZ53" s="197" t="s">
        <v>427</v>
      </c>
      <c r="BA53" s="197" t="s">
        <v>1525</v>
      </c>
      <c r="BB53" s="225" t="str">
        <f t="shared" si="5"/>
        <v>―</v>
      </c>
      <c r="BC53" s="190">
        <v>1</v>
      </c>
      <c r="BD53" s="104">
        <f t="shared" si="6"/>
        <v>100</v>
      </c>
      <c r="BE53" s="197" t="s">
        <v>427</v>
      </c>
      <c r="BF53" s="104" t="str">
        <f t="shared" si="7"/>
        <v>―</v>
      </c>
      <c r="BG53" s="123"/>
      <c r="BH53" s="106">
        <f t="shared" si="8"/>
        <v>68.888888888888886</v>
      </c>
      <c r="BI53" s="107">
        <f>(V53*2+AC53+AI53*2+AO53+AV53+BD53)/8</f>
        <v>66.666666666666657</v>
      </c>
      <c r="BJ53" s="129" t="s">
        <v>1286</v>
      </c>
      <c r="BK53" s="141" t="s">
        <v>1520</v>
      </c>
      <c r="BL53" s="56"/>
    </row>
    <row r="54" spans="1:64" s="57" customFormat="1" ht="159" customHeight="1">
      <c r="A54" s="99" t="s">
        <v>1511</v>
      </c>
      <c r="B54" s="85">
        <v>28</v>
      </c>
      <c r="C54" s="85">
        <v>33</v>
      </c>
      <c r="D54" s="89" t="s">
        <v>1370</v>
      </c>
      <c r="E54" s="89" t="s">
        <v>1414</v>
      </c>
      <c r="F54" s="59" t="s">
        <v>1313</v>
      </c>
      <c r="G54" s="77" t="s">
        <v>1293</v>
      </c>
      <c r="H54" s="58" t="s">
        <v>1301</v>
      </c>
      <c r="I54" s="58" t="s">
        <v>1084</v>
      </c>
      <c r="J54" s="58" t="s">
        <v>1287</v>
      </c>
      <c r="K54" s="77" t="s">
        <v>1154</v>
      </c>
      <c r="L54" s="59" t="s">
        <v>1151</v>
      </c>
      <c r="M54" s="63" t="s">
        <v>1352</v>
      </c>
      <c r="N54" s="60" t="s">
        <v>1282</v>
      </c>
      <c r="O54" s="77" t="s">
        <v>1329</v>
      </c>
      <c r="P54" s="192">
        <v>-1</v>
      </c>
      <c r="Q54" s="191">
        <v>0</v>
      </c>
      <c r="R54" s="191">
        <v>1</v>
      </c>
      <c r="S54" s="191">
        <v>0</v>
      </c>
      <c r="T54" s="191">
        <v>0</v>
      </c>
      <c r="U54" s="191">
        <v>0</v>
      </c>
      <c r="V54" s="211">
        <f t="shared" si="0"/>
        <v>50</v>
      </c>
      <c r="W54" s="191">
        <v>1</v>
      </c>
      <c r="X54" s="191">
        <v>1</v>
      </c>
      <c r="Y54" s="191">
        <v>0</v>
      </c>
      <c r="Z54" s="191">
        <v>1</v>
      </c>
      <c r="AA54" s="191">
        <v>1</v>
      </c>
      <c r="AB54" s="191">
        <v>0</v>
      </c>
      <c r="AC54" s="211">
        <f t="shared" si="1"/>
        <v>83.333333333333329</v>
      </c>
      <c r="AD54" s="191">
        <v>0</v>
      </c>
      <c r="AE54" s="191">
        <v>1</v>
      </c>
      <c r="AF54" s="191">
        <v>0</v>
      </c>
      <c r="AG54" s="191">
        <v>0</v>
      </c>
      <c r="AH54" s="191">
        <v>0</v>
      </c>
      <c r="AI54" s="211">
        <f t="shared" si="2"/>
        <v>60</v>
      </c>
      <c r="AJ54" s="191">
        <v>0</v>
      </c>
      <c r="AK54" s="191">
        <v>0</v>
      </c>
      <c r="AL54" s="191">
        <v>0</v>
      </c>
      <c r="AM54" s="191">
        <v>0</v>
      </c>
      <c r="AN54" s="191">
        <v>0</v>
      </c>
      <c r="AO54" s="219">
        <f t="shared" si="3"/>
        <v>50</v>
      </c>
      <c r="AP54" s="191">
        <v>1</v>
      </c>
      <c r="AQ54" s="191">
        <v>1</v>
      </c>
      <c r="AR54" s="191">
        <v>1</v>
      </c>
      <c r="AS54" s="191">
        <v>0</v>
      </c>
      <c r="AT54" s="191">
        <v>0</v>
      </c>
      <c r="AU54" s="191">
        <v>0</v>
      </c>
      <c r="AV54" s="211">
        <f t="shared" si="4"/>
        <v>75</v>
      </c>
      <c r="AW54" s="191">
        <v>0</v>
      </c>
      <c r="AX54" s="191">
        <v>1</v>
      </c>
      <c r="AY54" s="191">
        <v>0</v>
      </c>
      <c r="AZ54" s="191">
        <v>0</v>
      </c>
      <c r="BA54" s="191">
        <v>0</v>
      </c>
      <c r="BB54" s="219">
        <f t="shared" si="5"/>
        <v>60</v>
      </c>
      <c r="BC54" s="191">
        <v>0</v>
      </c>
      <c r="BD54" s="112">
        <f t="shared" si="6"/>
        <v>50</v>
      </c>
      <c r="BE54" s="191">
        <v>1</v>
      </c>
      <c r="BF54" s="112">
        <f t="shared" si="7"/>
        <v>100</v>
      </c>
      <c r="BG54" s="109" t="s">
        <v>232</v>
      </c>
      <c r="BH54" s="110">
        <f t="shared" si="8"/>
        <v>66.041666666666657</v>
      </c>
      <c r="BI54" s="111">
        <f>(V54*2+AC54+AI54*2+AO54+AV54+BB54+BD54+BF54)/10</f>
        <v>63.833333333333329</v>
      </c>
      <c r="BJ54" s="128" t="s">
        <v>1206</v>
      </c>
      <c r="BK54" s="142" t="s">
        <v>1299</v>
      </c>
      <c r="BL54" s="56"/>
    </row>
    <row r="55" spans="1:64" s="57" customFormat="1" ht="159" customHeight="1">
      <c r="A55" s="101" t="s">
        <v>1511</v>
      </c>
      <c r="B55" s="152">
        <v>35</v>
      </c>
      <c r="C55" s="152">
        <v>18</v>
      </c>
      <c r="D55" s="93" t="s">
        <v>1330</v>
      </c>
      <c r="E55" s="93" t="s">
        <v>1406</v>
      </c>
      <c r="F55" s="153" t="s">
        <v>1306</v>
      </c>
      <c r="G55" s="154" t="s">
        <v>1293</v>
      </c>
      <c r="H55" s="68" t="s">
        <v>1301</v>
      </c>
      <c r="I55" s="68" t="s">
        <v>1280</v>
      </c>
      <c r="J55" s="68" t="s">
        <v>1287</v>
      </c>
      <c r="K55" s="154" t="s">
        <v>571</v>
      </c>
      <c r="L55" s="153" t="s">
        <v>644</v>
      </c>
      <c r="M55" s="155" t="s">
        <v>1354</v>
      </c>
      <c r="N55" s="156" t="s">
        <v>1282</v>
      </c>
      <c r="O55" s="154" t="s">
        <v>646</v>
      </c>
      <c r="P55" s="200">
        <v>-1</v>
      </c>
      <c r="Q55" s="201">
        <v>0</v>
      </c>
      <c r="R55" s="201">
        <v>0</v>
      </c>
      <c r="S55" s="201">
        <v>0</v>
      </c>
      <c r="T55" s="201">
        <v>0</v>
      </c>
      <c r="U55" s="201">
        <v>1</v>
      </c>
      <c r="V55" s="215">
        <f t="shared" si="0"/>
        <v>50</v>
      </c>
      <c r="W55" s="201">
        <v>0</v>
      </c>
      <c r="X55" s="201">
        <v>0</v>
      </c>
      <c r="Y55" s="201">
        <v>0</v>
      </c>
      <c r="Z55" s="201">
        <v>1</v>
      </c>
      <c r="AA55" s="201">
        <v>0</v>
      </c>
      <c r="AB55" s="201">
        <v>1</v>
      </c>
      <c r="AC55" s="215">
        <f t="shared" si="1"/>
        <v>66.666666666666657</v>
      </c>
      <c r="AD55" s="201">
        <v>1</v>
      </c>
      <c r="AE55" s="201">
        <v>0</v>
      </c>
      <c r="AF55" s="201">
        <v>1</v>
      </c>
      <c r="AG55" s="201">
        <v>0</v>
      </c>
      <c r="AH55" s="201">
        <v>0</v>
      </c>
      <c r="AI55" s="215">
        <f t="shared" si="2"/>
        <v>70</v>
      </c>
      <c r="AJ55" s="201">
        <v>0</v>
      </c>
      <c r="AK55" s="201">
        <v>0</v>
      </c>
      <c r="AL55" s="201">
        <v>0</v>
      </c>
      <c r="AM55" s="201">
        <v>0</v>
      </c>
      <c r="AN55" s="201">
        <v>0</v>
      </c>
      <c r="AO55" s="226">
        <f t="shared" si="3"/>
        <v>50</v>
      </c>
      <c r="AP55" s="201">
        <v>0</v>
      </c>
      <c r="AQ55" s="201">
        <v>0</v>
      </c>
      <c r="AR55" s="201">
        <v>0</v>
      </c>
      <c r="AS55" s="201">
        <v>0</v>
      </c>
      <c r="AT55" s="201">
        <v>0</v>
      </c>
      <c r="AU55" s="201">
        <v>0</v>
      </c>
      <c r="AV55" s="215">
        <f t="shared" si="4"/>
        <v>50</v>
      </c>
      <c r="AW55" s="201">
        <v>0</v>
      </c>
      <c r="AX55" s="201">
        <v>0</v>
      </c>
      <c r="AY55" s="201">
        <v>0</v>
      </c>
      <c r="AZ55" s="201">
        <v>0</v>
      </c>
      <c r="BA55" s="201">
        <v>0</v>
      </c>
      <c r="BB55" s="226">
        <f t="shared" si="5"/>
        <v>50</v>
      </c>
      <c r="BC55" s="201">
        <v>1</v>
      </c>
      <c r="BD55" s="157">
        <f t="shared" si="6"/>
        <v>100</v>
      </c>
      <c r="BE55" s="200" t="s">
        <v>221</v>
      </c>
      <c r="BF55" s="157" t="str">
        <f t="shared" si="7"/>
        <v>―</v>
      </c>
      <c r="BG55" s="159" t="s">
        <v>232</v>
      </c>
      <c r="BH55" s="160">
        <f t="shared" si="8"/>
        <v>62.380952380952372</v>
      </c>
      <c r="BI55" s="161">
        <f t="shared" ref="BI55:BI60" si="10">(V55*2+AC55+AI55*2+AO55+AV55+BB55+BD55)/9</f>
        <v>61.851851851851848</v>
      </c>
      <c r="BJ55" s="128" t="s">
        <v>1206</v>
      </c>
      <c r="BK55" s="142" t="s">
        <v>1320</v>
      </c>
      <c r="BL55" s="56"/>
    </row>
    <row r="56" spans="1:64" s="57" customFormat="1" ht="159" customHeight="1">
      <c r="A56" s="99" t="s">
        <v>1511</v>
      </c>
      <c r="B56" s="85">
        <v>30</v>
      </c>
      <c r="C56" s="85">
        <v>35</v>
      </c>
      <c r="D56" s="89" t="s">
        <v>1327</v>
      </c>
      <c r="E56" s="89" t="s">
        <v>1401</v>
      </c>
      <c r="F56" s="59" t="s">
        <v>1283</v>
      </c>
      <c r="G56" s="77" t="s">
        <v>1293</v>
      </c>
      <c r="H56" s="58" t="s">
        <v>1280</v>
      </c>
      <c r="I56" s="58" t="s">
        <v>1280</v>
      </c>
      <c r="J56" s="58" t="s">
        <v>1287</v>
      </c>
      <c r="K56" s="77" t="s">
        <v>136</v>
      </c>
      <c r="L56" s="59" t="s">
        <v>933</v>
      </c>
      <c r="M56" s="63" t="s">
        <v>1366</v>
      </c>
      <c r="N56" s="60" t="s">
        <v>1282</v>
      </c>
      <c r="O56" s="77" t="s">
        <v>936</v>
      </c>
      <c r="P56" s="191">
        <v>0</v>
      </c>
      <c r="Q56" s="191">
        <v>0</v>
      </c>
      <c r="R56" s="191">
        <v>0</v>
      </c>
      <c r="S56" s="191">
        <v>0</v>
      </c>
      <c r="T56" s="191">
        <v>0</v>
      </c>
      <c r="U56" s="191">
        <v>1</v>
      </c>
      <c r="V56" s="211">
        <f t="shared" si="0"/>
        <v>58.333333333333329</v>
      </c>
      <c r="W56" s="191">
        <v>0</v>
      </c>
      <c r="X56" s="191">
        <v>0</v>
      </c>
      <c r="Y56" s="191">
        <v>0</v>
      </c>
      <c r="Z56" s="191">
        <v>0</v>
      </c>
      <c r="AA56" s="191">
        <v>0</v>
      </c>
      <c r="AB56" s="191">
        <v>0</v>
      </c>
      <c r="AC56" s="211">
        <f t="shared" si="1"/>
        <v>50</v>
      </c>
      <c r="AD56" s="191">
        <v>1</v>
      </c>
      <c r="AE56" s="191">
        <v>0</v>
      </c>
      <c r="AF56" s="191">
        <v>0</v>
      </c>
      <c r="AG56" s="191">
        <v>0</v>
      </c>
      <c r="AH56" s="191">
        <v>0</v>
      </c>
      <c r="AI56" s="211">
        <f t="shared" si="2"/>
        <v>60</v>
      </c>
      <c r="AJ56" s="191">
        <v>0</v>
      </c>
      <c r="AK56" s="191">
        <v>0</v>
      </c>
      <c r="AL56" s="191">
        <v>0</v>
      </c>
      <c r="AM56" s="191">
        <v>0</v>
      </c>
      <c r="AN56" s="192">
        <v>-1</v>
      </c>
      <c r="AO56" s="219">
        <f t="shared" si="3"/>
        <v>40</v>
      </c>
      <c r="AP56" s="191">
        <v>0</v>
      </c>
      <c r="AQ56" s="191">
        <v>0</v>
      </c>
      <c r="AR56" s="191">
        <v>1</v>
      </c>
      <c r="AS56" s="191">
        <v>1</v>
      </c>
      <c r="AT56" s="191">
        <v>0</v>
      </c>
      <c r="AU56" s="191">
        <v>0</v>
      </c>
      <c r="AV56" s="211">
        <f t="shared" si="4"/>
        <v>66.666666666666657</v>
      </c>
      <c r="AW56" s="191">
        <v>0</v>
      </c>
      <c r="AX56" s="191">
        <v>1</v>
      </c>
      <c r="AY56" s="191">
        <v>0</v>
      </c>
      <c r="AZ56" s="191">
        <v>0</v>
      </c>
      <c r="BA56" s="191">
        <v>0</v>
      </c>
      <c r="BB56" s="219">
        <f t="shared" si="5"/>
        <v>60</v>
      </c>
      <c r="BC56" s="191">
        <v>1</v>
      </c>
      <c r="BD56" s="112">
        <f t="shared" si="6"/>
        <v>100</v>
      </c>
      <c r="BE56" s="192" t="s">
        <v>221</v>
      </c>
      <c r="BF56" s="112" t="str">
        <f t="shared" si="7"/>
        <v>―</v>
      </c>
      <c r="BG56" s="109" t="s">
        <v>232</v>
      </c>
      <c r="BH56" s="110">
        <f t="shared" si="8"/>
        <v>62.142857142857146</v>
      </c>
      <c r="BI56" s="111">
        <f t="shared" si="10"/>
        <v>61.481481481481474</v>
      </c>
      <c r="BJ56" s="128" t="s">
        <v>1206</v>
      </c>
      <c r="BK56" s="142" t="s">
        <v>1299</v>
      </c>
      <c r="BL56" s="56"/>
    </row>
    <row r="57" spans="1:64" s="57" customFormat="1" ht="159" customHeight="1">
      <c r="A57" s="99" t="s">
        <v>1511</v>
      </c>
      <c r="B57" s="85">
        <v>37</v>
      </c>
      <c r="C57" s="85">
        <v>25</v>
      </c>
      <c r="D57" s="89" t="s">
        <v>1322</v>
      </c>
      <c r="E57" s="89" t="s">
        <v>1413</v>
      </c>
      <c r="F57" s="59" t="s">
        <v>1304</v>
      </c>
      <c r="G57" s="77" t="s">
        <v>1310</v>
      </c>
      <c r="H57" s="58" t="s">
        <v>1280</v>
      </c>
      <c r="I57" s="58" t="s">
        <v>1280</v>
      </c>
      <c r="J57" s="58" t="s">
        <v>1287</v>
      </c>
      <c r="K57" s="77" t="s">
        <v>743</v>
      </c>
      <c r="L57" s="59" t="s">
        <v>774</v>
      </c>
      <c r="M57" s="63" t="s">
        <v>1356</v>
      </c>
      <c r="N57" s="60" t="s">
        <v>1282</v>
      </c>
      <c r="O57" s="77" t="s">
        <v>776</v>
      </c>
      <c r="P57" s="191">
        <v>0</v>
      </c>
      <c r="Q57" s="191">
        <v>0</v>
      </c>
      <c r="R57" s="191">
        <v>1</v>
      </c>
      <c r="S57" s="191">
        <v>1</v>
      </c>
      <c r="T57" s="191">
        <v>0</v>
      </c>
      <c r="U57" s="191">
        <v>0</v>
      </c>
      <c r="V57" s="211">
        <f t="shared" si="0"/>
        <v>66.666666666666657</v>
      </c>
      <c r="W57" s="191">
        <v>1</v>
      </c>
      <c r="X57" s="191">
        <v>0</v>
      </c>
      <c r="Y57" s="191">
        <v>0</v>
      </c>
      <c r="Z57" s="191">
        <v>1</v>
      </c>
      <c r="AA57" s="191">
        <v>1</v>
      </c>
      <c r="AB57" s="191">
        <v>0</v>
      </c>
      <c r="AC57" s="211">
        <f t="shared" si="1"/>
        <v>75</v>
      </c>
      <c r="AD57" s="191">
        <v>1</v>
      </c>
      <c r="AE57" s="191">
        <v>0</v>
      </c>
      <c r="AF57" s="191">
        <v>1</v>
      </c>
      <c r="AG57" s="191">
        <v>0</v>
      </c>
      <c r="AH57" s="191">
        <v>0</v>
      </c>
      <c r="AI57" s="211">
        <f t="shared" si="2"/>
        <v>70</v>
      </c>
      <c r="AJ57" s="191">
        <v>0</v>
      </c>
      <c r="AK57" s="191">
        <v>0</v>
      </c>
      <c r="AL57" s="191">
        <v>0</v>
      </c>
      <c r="AM57" s="192">
        <v>-1</v>
      </c>
      <c r="AN57" s="191">
        <v>0</v>
      </c>
      <c r="AO57" s="219">
        <f t="shared" si="3"/>
        <v>40</v>
      </c>
      <c r="AP57" s="191">
        <v>1</v>
      </c>
      <c r="AQ57" s="191">
        <v>1</v>
      </c>
      <c r="AR57" s="192">
        <v>-1</v>
      </c>
      <c r="AS57" s="192">
        <v>-1</v>
      </c>
      <c r="AT57" s="191">
        <v>0</v>
      </c>
      <c r="AU57" s="191">
        <v>0</v>
      </c>
      <c r="AV57" s="211">
        <f t="shared" si="4"/>
        <v>50</v>
      </c>
      <c r="AW57" s="191">
        <v>1</v>
      </c>
      <c r="AX57" s="191">
        <v>0</v>
      </c>
      <c r="AY57" s="191">
        <v>0</v>
      </c>
      <c r="AZ57" s="191">
        <v>0</v>
      </c>
      <c r="BA57" s="191">
        <v>0</v>
      </c>
      <c r="BB57" s="219">
        <f t="shared" si="5"/>
        <v>60</v>
      </c>
      <c r="BC57" s="191">
        <v>0</v>
      </c>
      <c r="BD57" s="112">
        <f t="shared" si="6"/>
        <v>50</v>
      </c>
      <c r="BE57" s="192" t="s">
        <v>221</v>
      </c>
      <c r="BF57" s="112" t="str">
        <f t="shared" si="7"/>
        <v>―</v>
      </c>
      <c r="BG57" s="109" t="s">
        <v>232</v>
      </c>
      <c r="BH57" s="110">
        <f t="shared" si="8"/>
        <v>58.809523809523803</v>
      </c>
      <c r="BI57" s="111">
        <f t="shared" si="10"/>
        <v>60.925925925925917</v>
      </c>
      <c r="BJ57" s="128" t="s">
        <v>1206</v>
      </c>
      <c r="BK57" s="142" t="s">
        <v>1299</v>
      </c>
      <c r="BL57" s="56">
        <v>1</v>
      </c>
    </row>
    <row r="58" spans="1:64" s="57" customFormat="1" ht="159" customHeight="1">
      <c r="A58" s="99" t="s">
        <v>1511</v>
      </c>
      <c r="B58" s="85">
        <v>25</v>
      </c>
      <c r="C58" s="85">
        <v>37</v>
      </c>
      <c r="D58" s="89" t="s">
        <v>1513</v>
      </c>
      <c r="E58" s="89" t="s">
        <v>1397</v>
      </c>
      <c r="F58" s="59" t="s">
        <v>1302</v>
      </c>
      <c r="G58" s="77" t="s">
        <v>1308</v>
      </c>
      <c r="H58" s="58" t="s">
        <v>1280</v>
      </c>
      <c r="I58" s="58" t="s">
        <v>1280</v>
      </c>
      <c r="J58" s="58" t="s">
        <v>1287</v>
      </c>
      <c r="K58" s="77" t="s">
        <v>136</v>
      </c>
      <c r="L58" s="59" t="s">
        <v>989</v>
      </c>
      <c r="M58" s="59" t="s">
        <v>1337</v>
      </c>
      <c r="N58" s="60" t="s">
        <v>1282</v>
      </c>
      <c r="O58" s="77" t="s">
        <v>992</v>
      </c>
      <c r="P58" s="192">
        <v>-1</v>
      </c>
      <c r="Q58" s="191">
        <v>1</v>
      </c>
      <c r="R58" s="191">
        <v>0</v>
      </c>
      <c r="S58" s="191">
        <v>1</v>
      </c>
      <c r="T58" s="191">
        <v>0</v>
      </c>
      <c r="U58" s="191">
        <v>0</v>
      </c>
      <c r="V58" s="232">
        <f t="shared" si="0"/>
        <v>58.333333333333329</v>
      </c>
      <c r="W58" s="191">
        <v>1</v>
      </c>
      <c r="X58" s="191">
        <v>0</v>
      </c>
      <c r="Y58" s="191">
        <v>0</v>
      </c>
      <c r="Z58" s="191">
        <v>1</v>
      </c>
      <c r="AA58" s="191">
        <v>0</v>
      </c>
      <c r="AB58" s="191">
        <v>0</v>
      </c>
      <c r="AC58" s="211">
        <f t="shared" si="1"/>
        <v>66.666666666666657</v>
      </c>
      <c r="AD58" s="191">
        <v>1</v>
      </c>
      <c r="AE58" s="191">
        <v>0</v>
      </c>
      <c r="AF58" s="191">
        <v>0</v>
      </c>
      <c r="AG58" s="191">
        <v>0</v>
      </c>
      <c r="AH58" s="191">
        <v>0</v>
      </c>
      <c r="AI58" s="211">
        <f t="shared" si="2"/>
        <v>60</v>
      </c>
      <c r="AJ58" s="191">
        <v>0</v>
      </c>
      <c r="AK58" s="191">
        <v>0</v>
      </c>
      <c r="AL58" s="191">
        <v>0</v>
      </c>
      <c r="AM58" s="191">
        <v>0</v>
      </c>
      <c r="AN58" s="191">
        <v>0</v>
      </c>
      <c r="AO58" s="219">
        <f t="shared" si="3"/>
        <v>50</v>
      </c>
      <c r="AP58" s="191">
        <v>1</v>
      </c>
      <c r="AQ58" s="191">
        <v>0</v>
      </c>
      <c r="AR58" s="191">
        <v>1</v>
      </c>
      <c r="AS58" s="191">
        <v>0</v>
      </c>
      <c r="AT58" s="191">
        <v>0</v>
      </c>
      <c r="AU58" s="191">
        <v>0</v>
      </c>
      <c r="AV58" s="211">
        <f t="shared" si="4"/>
        <v>66.666666666666657</v>
      </c>
      <c r="AW58" s="191">
        <v>0</v>
      </c>
      <c r="AX58" s="191">
        <v>0</v>
      </c>
      <c r="AY58" s="191">
        <v>0</v>
      </c>
      <c r="AZ58" s="191">
        <v>0</v>
      </c>
      <c r="BA58" s="191">
        <v>0</v>
      </c>
      <c r="BB58" s="219">
        <f t="shared" si="5"/>
        <v>50</v>
      </c>
      <c r="BC58" s="191">
        <v>0</v>
      </c>
      <c r="BD58" s="112">
        <f t="shared" si="6"/>
        <v>50</v>
      </c>
      <c r="BE58" s="192" t="s">
        <v>221</v>
      </c>
      <c r="BF58" s="112" t="str">
        <f t="shared" si="7"/>
        <v>―</v>
      </c>
      <c r="BG58" s="109" t="s">
        <v>232</v>
      </c>
      <c r="BH58" s="230">
        <f t="shared" si="8"/>
        <v>57.380952380952372</v>
      </c>
      <c r="BI58" s="231">
        <f t="shared" si="10"/>
        <v>57.777777777777779</v>
      </c>
      <c r="BJ58" s="128" t="s">
        <v>1206</v>
      </c>
      <c r="BK58" s="142" t="s">
        <v>1299</v>
      </c>
      <c r="BL58" s="56"/>
    </row>
    <row r="59" spans="1:64" s="57" customFormat="1" ht="159" customHeight="1">
      <c r="A59" s="99" t="s">
        <v>1511</v>
      </c>
      <c r="B59" s="85">
        <v>32</v>
      </c>
      <c r="C59" s="85">
        <v>22</v>
      </c>
      <c r="D59" s="89" t="s">
        <v>1330</v>
      </c>
      <c r="E59" s="89" t="s">
        <v>1403</v>
      </c>
      <c r="F59" s="59" t="s">
        <v>1306</v>
      </c>
      <c r="G59" s="77" t="s">
        <v>1312</v>
      </c>
      <c r="H59" s="58" t="s">
        <v>1301</v>
      </c>
      <c r="I59" s="58" t="s">
        <v>1280</v>
      </c>
      <c r="J59" s="58" t="s">
        <v>1311</v>
      </c>
      <c r="K59" s="77" t="s">
        <v>467</v>
      </c>
      <c r="L59" s="59" t="s">
        <v>461</v>
      </c>
      <c r="M59" s="63" t="s">
        <v>1341</v>
      </c>
      <c r="N59" s="60" t="s">
        <v>1285</v>
      </c>
      <c r="O59" s="77" t="s">
        <v>465</v>
      </c>
      <c r="P59" s="192">
        <v>-1</v>
      </c>
      <c r="Q59" s="191">
        <v>0</v>
      </c>
      <c r="R59" s="191">
        <v>0</v>
      </c>
      <c r="S59" s="192">
        <v>-1</v>
      </c>
      <c r="T59" s="191">
        <v>0</v>
      </c>
      <c r="U59" s="191">
        <v>1</v>
      </c>
      <c r="V59" s="211">
        <f t="shared" si="0"/>
        <v>41.666666666666671</v>
      </c>
      <c r="W59" s="191">
        <v>-1</v>
      </c>
      <c r="X59" s="191">
        <v>0</v>
      </c>
      <c r="Y59" s="191">
        <v>0</v>
      </c>
      <c r="Z59" s="191">
        <v>0</v>
      </c>
      <c r="AA59" s="191">
        <v>0</v>
      </c>
      <c r="AB59" s="191">
        <v>1</v>
      </c>
      <c r="AC59" s="228">
        <f t="shared" si="1"/>
        <v>50</v>
      </c>
      <c r="AD59" s="191">
        <v>1</v>
      </c>
      <c r="AE59" s="191">
        <v>1</v>
      </c>
      <c r="AF59" s="191">
        <v>1</v>
      </c>
      <c r="AG59" s="192">
        <v>-1</v>
      </c>
      <c r="AH59" s="191">
        <v>0</v>
      </c>
      <c r="AI59" s="211">
        <f t="shared" si="2"/>
        <v>70</v>
      </c>
      <c r="AJ59" s="191">
        <v>0</v>
      </c>
      <c r="AK59" s="191">
        <v>0</v>
      </c>
      <c r="AL59" s="191">
        <v>0</v>
      </c>
      <c r="AM59" s="191">
        <v>0</v>
      </c>
      <c r="AN59" s="192">
        <v>-1</v>
      </c>
      <c r="AO59" s="219">
        <f t="shared" si="3"/>
        <v>40</v>
      </c>
      <c r="AP59" s="192">
        <v>-1</v>
      </c>
      <c r="AQ59" s="191">
        <v>0</v>
      </c>
      <c r="AR59" s="191">
        <v>0</v>
      </c>
      <c r="AS59" s="191">
        <v>0</v>
      </c>
      <c r="AT59" s="191">
        <v>1</v>
      </c>
      <c r="AU59" s="191">
        <v>0</v>
      </c>
      <c r="AV59" s="211">
        <f t="shared" si="4"/>
        <v>50</v>
      </c>
      <c r="AW59" s="191">
        <v>0</v>
      </c>
      <c r="AX59" s="191">
        <v>0</v>
      </c>
      <c r="AY59" s="192">
        <v>-1</v>
      </c>
      <c r="AZ59" s="191">
        <v>0</v>
      </c>
      <c r="BA59" s="191">
        <v>0</v>
      </c>
      <c r="BB59" s="219">
        <f t="shared" si="5"/>
        <v>40</v>
      </c>
      <c r="BC59" s="191">
        <v>1</v>
      </c>
      <c r="BD59" s="112">
        <f t="shared" si="6"/>
        <v>100</v>
      </c>
      <c r="BE59" s="192" t="s">
        <v>221</v>
      </c>
      <c r="BF59" s="112" t="str">
        <f t="shared" si="7"/>
        <v>―</v>
      </c>
      <c r="BG59" s="109" t="s">
        <v>232</v>
      </c>
      <c r="BH59" s="227">
        <f t="shared" si="8"/>
        <v>55.952380952380956</v>
      </c>
      <c r="BI59" s="111">
        <f t="shared" si="10"/>
        <v>55.925925925925931</v>
      </c>
      <c r="BJ59" s="128" t="s">
        <v>1286</v>
      </c>
      <c r="BK59" s="142" t="s">
        <v>1319</v>
      </c>
      <c r="BL59" s="56"/>
    </row>
    <row r="60" spans="1:64" s="57" customFormat="1" ht="159" customHeight="1" thickBot="1">
      <c r="A60" s="102" t="s">
        <v>1511</v>
      </c>
      <c r="B60" s="87">
        <v>33</v>
      </c>
      <c r="C60" s="87">
        <v>26</v>
      </c>
      <c r="D60" s="94" t="s">
        <v>1330</v>
      </c>
      <c r="E60" s="94" t="s">
        <v>1404</v>
      </c>
      <c r="F60" s="65" t="s">
        <v>1306</v>
      </c>
      <c r="G60" s="78" t="s">
        <v>1284</v>
      </c>
      <c r="H60" s="64" t="s">
        <v>1301</v>
      </c>
      <c r="I60" s="64" t="s">
        <v>1280</v>
      </c>
      <c r="J60" s="64" t="s">
        <v>1281</v>
      </c>
      <c r="K60" s="78" t="s">
        <v>799</v>
      </c>
      <c r="L60" s="65" t="s">
        <v>1334</v>
      </c>
      <c r="M60" s="66" t="s">
        <v>1338</v>
      </c>
      <c r="N60" s="67" t="s">
        <v>118</v>
      </c>
      <c r="O60" s="78" t="s">
        <v>796</v>
      </c>
      <c r="P60" s="206">
        <v>-1</v>
      </c>
      <c r="Q60" s="205">
        <v>0</v>
      </c>
      <c r="R60" s="205">
        <v>0</v>
      </c>
      <c r="S60" s="206">
        <v>-1</v>
      </c>
      <c r="T60" s="205">
        <v>0</v>
      </c>
      <c r="U60" s="205">
        <v>1</v>
      </c>
      <c r="V60" s="218">
        <f t="shared" si="0"/>
        <v>41.666666666666671</v>
      </c>
      <c r="W60" s="205">
        <v>-1</v>
      </c>
      <c r="X60" s="205">
        <v>0</v>
      </c>
      <c r="Y60" s="205">
        <v>0</v>
      </c>
      <c r="Z60" s="205">
        <v>0</v>
      </c>
      <c r="AA60" s="205">
        <v>0</v>
      </c>
      <c r="AB60" s="205">
        <v>1</v>
      </c>
      <c r="AC60" s="218">
        <f t="shared" si="1"/>
        <v>50</v>
      </c>
      <c r="AD60" s="205">
        <v>1</v>
      </c>
      <c r="AE60" s="205">
        <v>0</v>
      </c>
      <c r="AF60" s="205">
        <v>1</v>
      </c>
      <c r="AG60" s="206">
        <v>-1</v>
      </c>
      <c r="AH60" s="205">
        <v>0</v>
      </c>
      <c r="AI60" s="218">
        <f t="shared" si="2"/>
        <v>60</v>
      </c>
      <c r="AJ60" s="205">
        <v>0</v>
      </c>
      <c r="AK60" s="205">
        <v>0</v>
      </c>
      <c r="AL60" s="205">
        <v>0</v>
      </c>
      <c r="AM60" s="205">
        <v>0</v>
      </c>
      <c r="AN60" s="206">
        <v>-1</v>
      </c>
      <c r="AO60" s="224">
        <f t="shared" si="3"/>
        <v>40</v>
      </c>
      <c r="AP60" s="206">
        <v>-1</v>
      </c>
      <c r="AQ60" s="205">
        <v>0</v>
      </c>
      <c r="AR60" s="205">
        <v>0</v>
      </c>
      <c r="AS60" s="205">
        <v>0</v>
      </c>
      <c r="AT60" s="205">
        <v>0</v>
      </c>
      <c r="AU60" s="205">
        <v>0</v>
      </c>
      <c r="AV60" s="218">
        <f t="shared" si="4"/>
        <v>41.666666666666671</v>
      </c>
      <c r="AW60" s="205">
        <v>0</v>
      </c>
      <c r="AX60" s="205">
        <v>0</v>
      </c>
      <c r="AY60" s="206">
        <v>-1</v>
      </c>
      <c r="AZ60" s="205">
        <v>0</v>
      </c>
      <c r="BA60" s="205">
        <v>0</v>
      </c>
      <c r="BB60" s="224">
        <f t="shared" si="5"/>
        <v>40</v>
      </c>
      <c r="BC60" s="205">
        <v>1</v>
      </c>
      <c r="BD60" s="119">
        <f t="shared" si="6"/>
        <v>100</v>
      </c>
      <c r="BE60" s="206" t="s">
        <v>221</v>
      </c>
      <c r="BF60" s="119" t="str">
        <f t="shared" si="7"/>
        <v>―</v>
      </c>
      <c r="BG60" s="120" t="s">
        <v>232</v>
      </c>
      <c r="BH60" s="121">
        <f>AVERAGE(V60,AC60,AI60,AO60,AV60,BB60,BD60,BF60)</f>
        <v>53.333333333333336</v>
      </c>
      <c r="BI60" s="122">
        <f t="shared" si="10"/>
        <v>52.777777777777786</v>
      </c>
      <c r="BJ60" s="143" t="s">
        <v>1286</v>
      </c>
      <c r="BK60" s="144" t="s">
        <v>1319</v>
      </c>
      <c r="BL60" s="56"/>
    </row>
    <row r="61" spans="1:64" s="70" customFormat="1" ht="80.099999999999994" customHeight="1">
      <c r="A61" s="69"/>
      <c r="BC61" s="82"/>
    </row>
    <row r="62" spans="1:64" s="70" customFormat="1" ht="80.099999999999994" customHeight="1">
      <c r="A62" s="69"/>
      <c r="BC62" s="82"/>
    </row>
    <row r="63" spans="1:64" ht="80.099999999999994" customHeight="1">
      <c r="A63" s="71"/>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82"/>
      <c r="BD63" s="70"/>
      <c r="BE63" s="70"/>
      <c r="BF63" s="70"/>
      <c r="BG63" s="70"/>
      <c r="BH63" s="70"/>
      <c r="BI63" s="70"/>
      <c r="BJ63" s="70"/>
      <c r="BK63" s="70"/>
    </row>
    <row r="64" spans="1:64" ht="80.099999999999994" customHeight="1">
      <c r="A64" s="71"/>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82"/>
      <c r="BD64" s="70"/>
      <c r="BE64" s="70"/>
      <c r="BF64" s="70"/>
      <c r="BG64" s="70"/>
      <c r="BH64" s="70"/>
      <c r="BI64" s="70"/>
      <c r="BJ64" s="70"/>
      <c r="BK64" s="70"/>
    </row>
    <row r="65" spans="1:63" ht="80.099999999999994" customHeight="1">
      <c r="A65" s="71"/>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82"/>
      <c r="BD65" s="70"/>
      <c r="BE65" s="70"/>
      <c r="BF65" s="70"/>
      <c r="BG65" s="70"/>
      <c r="BH65" s="70"/>
      <c r="BI65" s="70"/>
      <c r="BJ65" s="70"/>
      <c r="BK65" s="70"/>
    </row>
    <row r="66" spans="1:63" ht="80.099999999999994" customHeight="1">
      <c r="A66" s="71"/>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82"/>
      <c r="BD66" s="70"/>
      <c r="BE66" s="70"/>
      <c r="BF66" s="70"/>
      <c r="BG66" s="70"/>
      <c r="BH66" s="70"/>
      <c r="BI66" s="70"/>
      <c r="BJ66" s="70"/>
      <c r="BK66" s="70"/>
    </row>
    <row r="67" spans="1:63" ht="80.099999999999994" customHeight="1">
      <c r="A67" s="71"/>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82"/>
      <c r="BD67" s="70"/>
      <c r="BE67" s="70"/>
      <c r="BF67" s="70"/>
      <c r="BG67" s="70"/>
      <c r="BH67" s="70"/>
      <c r="BI67" s="70"/>
      <c r="BJ67" s="70"/>
      <c r="BK67" s="70"/>
    </row>
    <row r="68" spans="1:63" ht="80.099999999999994" customHeight="1">
      <c r="A68" s="71"/>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82"/>
      <c r="BD68" s="70"/>
      <c r="BE68" s="70"/>
      <c r="BF68" s="70"/>
      <c r="BG68" s="70"/>
      <c r="BH68" s="70"/>
      <c r="BI68" s="70"/>
      <c r="BJ68" s="70"/>
      <c r="BK68" s="70"/>
    </row>
    <row r="69" spans="1:63" ht="80.099999999999994" customHeight="1">
      <c r="A69" s="71"/>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82"/>
      <c r="BD69" s="70"/>
      <c r="BE69" s="70"/>
      <c r="BF69" s="70"/>
      <c r="BG69" s="70"/>
      <c r="BH69" s="70"/>
      <c r="BI69" s="70"/>
      <c r="BJ69" s="70"/>
      <c r="BK69" s="70"/>
    </row>
    <row r="70" spans="1:63" ht="80.099999999999994" customHeight="1">
      <c r="A70" s="71"/>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82"/>
      <c r="BD70" s="70"/>
      <c r="BE70" s="70"/>
      <c r="BF70" s="70"/>
      <c r="BG70" s="70"/>
      <c r="BH70" s="70"/>
      <c r="BI70" s="70"/>
      <c r="BJ70" s="70"/>
      <c r="BK70" s="70"/>
    </row>
    <row r="71" spans="1:63" ht="80.099999999999994" customHeight="1">
      <c r="A71" s="71"/>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82"/>
      <c r="BD71" s="70"/>
      <c r="BE71" s="70"/>
      <c r="BF71" s="70"/>
      <c r="BG71" s="70"/>
      <c r="BH71" s="70"/>
      <c r="BI71" s="70"/>
      <c r="BJ71" s="70"/>
      <c r="BK71" s="70"/>
    </row>
    <row r="72" spans="1:63" ht="80.099999999999994" customHeight="1">
      <c r="A72" s="71"/>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82"/>
      <c r="BD72" s="70"/>
      <c r="BE72" s="70"/>
      <c r="BF72" s="70"/>
      <c r="BG72" s="70"/>
      <c r="BH72" s="70"/>
      <c r="BI72" s="70"/>
      <c r="BJ72" s="70"/>
      <c r="BK72" s="70"/>
    </row>
    <row r="73" spans="1:63" ht="80.099999999999994" customHeight="1" thickBot="1">
      <c r="A73" s="73"/>
      <c r="B73" s="74"/>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c r="AV73" s="74"/>
      <c r="AW73" s="74"/>
      <c r="AX73" s="74"/>
      <c r="AY73" s="74"/>
      <c r="AZ73" s="74"/>
      <c r="BA73" s="74"/>
      <c r="BB73" s="74"/>
      <c r="BC73" s="83"/>
      <c r="BD73" s="74"/>
      <c r="BE73" s="74"/>
      <c r="BF73" s="74"/>
      <c r="BG73" s="74"/>
      <c r="BH73" s="74"/>
      <c r="BI73" s="74"/>
      <c r="BJ73" s="74"/>
      <c r="BK73" s="74"/>
    </row>
    <row r="74" spans="1:63" ht="80.099999999999994" customHeight="1">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84"/>
      <c r="BD74" s="72"/>
      <c r="BE74" s="72"/>
      <c r="BF74" s="72"/>
      <c r="BG74" s="72"/>
      <c r="BH74" s="72"/>
      <c r="BI74" s="72"/>
      <c r="BJ74" s="72"/>
      <c r="BK74" s="72"/>
    </row>
    <row r="75" spans="1:63" ht="36" customHeight="1">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84"/>
      <c r="BD75" s="72"/>
      <c r="BE75" s="72"/>
      <c r="BF75" s="72"/>
      <c r="BG75" s="72"/>
      <c r="BH75" s="72"/>
      <c r="BI75" s="72"/>
      <c r="BJ75" s="72"/>
      <c r="BK75" s="72"/>
    </row>
    <row r="76" spans="1:63" ht="36" customHeight="1">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A76" s="72"/>
      <c r="BB76" s="72"/>
      <c r="BC76" s="84"/>
      <c r="BD76" s="72"/>
      <c r="BE76" s="72"/>
      <c r="BF76" s="72"/>
      <c r="BG76" s="72"/>
      <c r="BH76" s="72"/>
      <c r="BI76" s="72"/>
      <c r="BJ76" s="72"/>
      <c r="BK76" s="72"/>
    </row>
    <row r="77" spans="1:63" ht="36" customHeight="1">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c r="BA77" s="72"/>
      <c r="BB77" s="72"/>
      <c r="BC77" s="84"/>
      <c r="BD77" s="72"/>
      <c r="BE77" s="72"/>
      <c r="BF77" s="72"/>
      <c r="BG77" s="72"/>
      <c r="BH77" s="72"/>
      <c r="BI77" s="72"/>
      <c r="BJ77" s="72"/>
      <c r="BK77" s="72"/>
    </row>
    <row r="78" spans="1:63" ht="36" customHeight="1">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84"/>
      <c r="BD78" s="72"/>
      <c r="BE78" s="72"/>
      <c r="BF78" s="72"/>
      <c r="BG78" s="72"/>
      <c r="BH78" s="72"/>
      <c r="BI78" s="72"/>
      <c r="BJ78" s="72"/>
      <c r="BK78" s="72"/>
    </row>
    <row r="79" spans="1:63" ht="36" customHeight="1">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c r="AU79" s="72"/>
      <c r="AV79" s="72"/>
      <c r="AW79" s="72"/>
      <c r="AX79" s="72"/>
      <c r="AY79" s="72"/>
      <c r="AZ79" s="72"/>
      <c r="BA79" s="72"/>
      <c r="BB79" s="72"/>
      <c r="BC79" s="84"/>
      <c r="BD79" s="72"/>
      <c r="BE79" s="72"/>
      <c r="BF79" s="72"/>
      <c r="BG79" s="72"/>
      <c r="BH79" s="72"/>
      <c r="BI79" s="72"/>
      <c r="BJ79" s="72"/>
      <c r="BK79" s="72"/>
    </row>
    <row r="80" spans="1:63" ht="36" customHeight="1">
      <c r="B80" s="72"/>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c r="BA80" s="72"/>
      <c r="BB80" s="72"/>
      <c r="BC80" s="84"/>
      <c r="BD80" s="72"/>
      <c r="BE80" s="72"/>
      <c r="BF80" s="72"/>
      <c r="BG80" s="72"/>
      <c r="BH80" s="72"/>
      <c r="BI80" s="72"/>
      <c r="BJ80" s="72"/>
      <c r="BK80" s="72"/>
    </row>
    <row r="81" spans="2:63" ht="36" customHeight="1">
      <c r="B81" s="72"/>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c r="BA81" s="72"/>
      <c r="BB81" s="72"/>
      <c r="BC81" s="84"/>
      <c r="BD81" s="72"/>
      <c r="BE81" s="72"/>
      <c r="BF81" s="72"/>
      <c r="BG81" s="72"/>
      <c r="BH81" s="72"/>
      <c r="BI81" s="72"/>
      <c r="BJ81" s="72"/>
      <c r="BK81" s="72"/>
    </row>
    <row r="82" spans="2:63" ht="36" customHeight="1">
      <c r="B82" s="7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72"/>
      <c r="AX82" s="72"/>
      <c r="AY82" s="72"/>
      <c r="AZ82" s="72"/>
      <c r="BA82" s="72"/>
      <c r="BB82" s="72"/>
      <c r="BC82" s="84"/>
      <c r="BD82" s="72"/>
      <c r="BE82" s="72"/>
      <c r="BF82" s="72"/>
      <c r="BG82" s="72"/>
      <c r="BH82" s="72"/>
      <c r="BI82" s="72"/>
      <c r="BJ82" s="72"/>
      <c r="BK82" s="72"/>
    </row>
    <row r="83" spans="2:63" ht="36" customHeight="1">
      <c r="B83" s="72"/>
      <c r="C83" s="72"/>
      <c r="D83" s="72"/>
      <c r="E83" s="72"/>
      <c r="F83" s="75"/>
      <c r="G83" s="72"/>
      <c r="H83" s="72"/>
      <c r="I83" s="72"/>
      <c r="J83" s="72"/>
      <c r="K83" s="72"/>
      <c r="L83" s="72"/>
      <c r="M83" s="72"/>
      <c r="N83" s="72"/>
      <c r="O83" s="72"/>
      <c r="BJ83" s="72"/>
      <c r="BK83" s="76"/>
    </row>
    <row r="84" spans="2:63" ht="36" customHeight="1">
      <c r="B84" s="72"/>
      <c r="C84" s="72"/>
      <c r="D84" s="72"/>
      <c r="E84" s="72"/>
      <c r="F84" s="75"/>
      <c r="G84" s="72"/>
      <c r="H84" s="72"/>
      <c r="I84" s="72"/>
      <c r="J84" s="72"/>
      <c r="K84" s="72"/>
      <c r="L84" s="72"/>
      <c r="M84" s="72"/>
      <c r="N84" s="72"/>
      <c r="O84" s="72"/>
      <c r="BJ84" s="72"/>
      <c r="BK84" s="76"/>
    </row>
    <row r="85" spans="2:63" ht="36" customHeight="1">
      <c r="B85" s="72"/>
      <c r="C85" s="72"/>
      <c r="D85" s="72"/>
      <c r="E85" s="72"/>
      <c r="F85" s="75"/>
      <c r="G85" s="72"/>
      <c r="H85" s="72"/>
      <c r="I85" s="72"/>
      <c r="J85" s="72"/>
      <c r="K85" s="72"/>
      <c r="L85" s="72"/>
      <c r="M85" s="72"/>
      <c r="N85" s="72"/>
      <c r="O85" s="72"/>
      <c r="BJ85" s="72"/>
      <c r="BK85" s="76"/>
    </row>
    <row r="86" spans="2:63" ht="36" customHeight="1">
      <c r="B86" s="72"/>
      <c r="C86" s="72"/>
      <c r="D86" s="72"/>
      <c r="E86" s="72"/>
      <c r="F86" s="75"/>
      <c r="G86" s="72"/>
      <c r="H86" s="72"/>
      <c r="I86" s="72"/>
      <c r="J86" s="72"/>
      <c r="K86" s="72"/>
      <c r="L86" s="72"/>
      <c r="M86" s="72"/>
      <c r="N86" s="72"/>
      <c r="O86" s="72"/>
      <c r="BJ86" s="72"/>
      <c r="BK86" s="76"/>
    </row>
    <row r="87" spans="2:63" ht="36" customHeight="1">
      <c r="B87" s="72"/>
      <c r="C87" s="72"/>
      <c r="D87" s="72"/>
      <c r="E87" s="72"/>
      <c r="F87" s="75"/>
      <c r="G87" s="72"/>
      <c r="H87" s="72"/>
      <c r="I87" s="72"/>
      <c r="J87" s="72"/>
      <c r="K87" s="72"/>
      <c r="L87" s="72"/>
      <c r="M87" s="72"/>
      <c r="N87" s="72"/>
      <c r="O87" s="72"/>
      <c r="BJ87" s="72"/>
      <c r="BK87" s="76"/>
    </row>
    <row r="88" spans="2:63" ht="36" customHeight="1">
      <c r="B88" s="72"/>
      <c r="C88" s="72"/>
      <c r="D88" s="72"/>
      <c r="E88" s="72"/>
      <c r="F88" s="75"/>
      <c r="G88" s="72"/>
      <c r="H88" s="72"/>
      <c r="I88" s="72"/>
      <c r="J88" s="72"/>
      <c r="K88" s="72"/>
      <c r="L88" s="72"/>
      <c r="M88" s="72"/>
      <c r="N88" s="72"/>
      <c r="O88" s="72"/>
      <c r="BJ88" s="72"/>
      <c r="BK88" s="76"/>
    </row>
    <row r="89" spans="2:63" ht="36" customHeight="1">
      <c r="B89" s="72"/>
      <c r="C89" s="72"/>
      <c r="D89" s="72"/>
      <c r="E89" s="72"/>
      <c r="F89" s="75"/>
      <c r="G89" s="72"/>
      <c r="H89" s="72"/>
      <c r="I89" s="72"/>
      <c r="J89" s="72"/>
      <c r="K89" s="72"/>
      <c r="L89" s="72"/>
      <c r="M89" s="72"/>
      <c r="N89" s="72"/>
      <c r="O89" s="72"/>
      <c r="BJ89" s="72"/>
      <c r="BK89" s="76"/>
    </row>
    <row r="90" spans="2:63" ht="36" customHeight="1">
      <c r="B90" s="72"/>
      <c r="C90" s="72"/>
      <c r="D90" s="72"/>
      <c r="E90" s="72"/>
      <c r="F90" s="75"/>
      <c r="G90" s="72"/>
      <c r="H90" s="72"/>
      <c r="I90" s="72"/>
      <c r="J90" s="72"/>
      <c r="K90" s="72"/>
      <c r="L90" s="72"/>
      <c r="M90" s="72"/>
      <c r="N90" s="72"/>
      <c r="O90" s="72"/>
      <c r="BJ90" s="72"/>
      <c r="BK90" s="76"/>
    </row>
    <row r="91" spans="2:63" ht="36" customHeight="1">
      <c r="B91" s="72"/>
      <c r="C91" s="72"/>
      <c r="D91" s="72"/>
      <c r="E91" s="72"/>
      <c r="F91" s="75"/>
      <c r="G91" s="72"/>
      <c r="H91" s="72"/>
      <c r="I91" s="72"/>
      <c r="J91" s="72"/>
      <c r="K91" s="72"/>
      <c r="L91" s="72"/>
      <c r="M91" s="72"/>
      <c r="N91" s="72"/>
      <c r="O91" s="72"/>
      <c r="BJ91" s="72"/>
      <c r="BK91" s="76"/>
    </row>
    <row r="92" spans="2:63" ht="36" customHeight="1">
      <c r="B92" s="72"/>
      <c r="C92" s="72"/>
      <c r="D92" s="72"/>
      <c r="E92" s="72"/>
      <c r="F92" s="75"/>
      <c r="G92" s="72"/>
      <c r="H92" s="72"/>
      <c r="I92" s="72"/>
      <c r="J92" s="72"/>
      <c r="K92" s="72"/>
      <c r="L92" s="72"/>
      <c r="M92" s="72"/>
      <c r="N92" s="72"/>
      <c r="O92" s="72"/>
      <c r="BJ92" s="72"/>
      <c r="BK92" s="76"/>
    </row>
    <row r="93" spans="2:63" ht="36" customHeight="1">
      <c r="B93" s="72"/>
      <c r="C93" s="72"/>
      <c r="D93" s="72"/>
      <c r="E93" s="72"/>
      <c r="F93" s="75"/>
      <c r="G93" s="72"/>
      <c r="H93" s="72"/>
      <c r="I93" s="72"/>
      <c r="J93" s="72"/>
      <c r="K93" s="72"/>
      <c r="L93" s="72"/>
      <c r="M93" s="72"/>
      <c r="N93" s="72"/>
      <c r="O93" s="72"/>
      <c r="BJ93" s="72"/>
      <c r="BK93" s="76"/>
    </row>
    <row r="94" spans="2:63" ht="36" customHeight="1">
      <c r="B94" s="72"/>
      <c r="C94" s="72"/>
      <c r="D94" s="72"/>
      <c r="E94" s="72"/>
      <c r="F94" s="75"/>
      <c r="G94" s="72"/>
      <c r="H94" s="72"/>
      <c r="I94" s="72"/>
      <c r="J94" s="72"/>
      <c r="K94" s="72"/>
      <c r="L94" s="72"/>
      <c r="M94" s="72"/>
      <c r="N94" s="72"/>
      <c r="O94" s="72"/>
      <c r="BJ94" s="72"/>
      <c r="BK94" s="76"/>
    </row>
    <row r="95" spans="2:63" ht="36" customHeight="1">
      <c r="B95" s="72"/>
      <c r="C95" s="72"/>
      <c r="D95" s="72"/>
      <c r="E95" s="72"/>
      <c r="F95" s="75"/>
      <c r="G95" s="72"/>
      <c r="H95" s="72"/>
      <c r="I95" s="72"/>
      <c r="J95" s="72"/>
      <c r="K95" s="72"/>
      <c r="L95" s="72"/>
      <c r="M95" s="72"/>
      <c r="N95" s="72"/>
      <c r="O95" s="72"/>
      <c r="BJ95" s="72"/>
      <c r="BK95" s="76"/>
    </row>
    <row r="96" spans="2:63" ht="36" customHeight="1">
      <c r="B96" s="72"/>
      <c r="C96" s="72"/>
      <c r="D96" s="72"/>
      <c r="E96" s="72"/>
      <c r="F96" s="75"/>
      <c r="G96" s="72"/>
      <c r="H96" s="72"/>
      <c r="I96" s="72"/>
      <c r="J96" s="72"/>
      <c r="K96" s="72"/>
      <c r="L96" s="72"/>
      <c r="M96" s="72"/>
      <c r="N96" s="72"/>
      <c r="O96" s="72"/>
      <c r="BJ96" s="72"/>
      <c r="BK96" s="76"/>
    </row>
    <row r="97" spans="2:63" ht="36" customHeight="1">
      <c r="B97" s="72"/>
      <c r="C97" s="72"/>
      <c r="D97" s="72"/>
      <c r="E97" s="72"/>
      <c r="F97" s="75"/>
      <c r="G97" s="72"/>
      <c r="H97" s="72"/>
      <c r="I97" s="72"/>
      <c r="J97" s="72"/>
      <c r="K97" s="72"/>
      <c r="L97" s="72"/>
      <c r="M97" s="72"/>
      <c r="N97" s="72"/>
      <c r="O97" s="72"/>
      <c r="BJ97" s="72"/>
      <c r="BK97" s="76"/>
    </row>
    <row r="98" spans="2:63" ht="36" customHeight="1">
      <c r="B98" s="72"/>
      <c r="C98" s="72"/>
      <c r="D98" s="72"/>
      <c r="E98" s="72"/>
      <c r="F98" s="75"/>
      <c r="G98" s="72"/>
      <c r="H98" s="72"/>
      <c r="I98" s="72"/>
      <c r="J98" s="72"/>
      <c r="K98" s="72"/>
      <c r="L98" s="72"/>
      <c r="M98" s="72"/>
      <c r="N98" s="72"/>
      <c r="O98" s="72"/>
      <c r="BJ98" s="72"/>
      <c r="BK98" s="76"/>
    </row>
    <row r="99" spans="2:63" ht="36" customHeight="1">
      <c r="B99" s="72"/>
      <c r="C99" s="72"/>
      <c r="D99" s="72"/>
      <c r="E99" s="72"/>
      <c r="F99" s="75"/>
      <c r="G99" s="72"/>
      <c r="H99" s="72"/>
      <c r="I99" s="72"/>
      <c r="J99" s="72"/>
      <c r="K99" s="72"/>
      <c r="L99" s="72"/>
      <c r="M99" s="72"/>
      <c r="N99" s="72"/>
      <c r="O99" s="72"/>
      <c r="BJ99" s="72"/>
      <c r="BK99" s="76"/>
    </row>
    <row r="100" spans="2:63" ht="36" customHeight="1">
      <c r="B100" s="72"/>
      <c r="C100" s="72"/>
      <c r="D100" s="72"/>
      <c r="E100" s="72"/>
      <c r="F100" s="75"/>
      <c r="G100" s="72"/>
      <c r="H100" s="72"/>
      <c r="I100" s="72"/>
      <c r="J100" s="72"/>
      <c r="K100" s="72"/>
      <c r="L100" s="72"/>
      <c r="M100" s="72"/>
      <c r="N100" s="72"/>
      <c r="O100" s="72"/>
      <c r="BJ100" s="72"/>
      <c r="BK100" s="76"/>
    </row>
    <row r="101" spans="2:63" ht="36" customHeight="1">
      <c r="B101" s="72"/>
      <c r="C101" s="72"/>
      <c r="D101" s="72"/>
      <c r="E101" s="72"/>
      <c r="F101" s="75"/>
      <c r="G101" s="72"/>
      <c r="H101" s="72"/>
      <c r="I101" s="72"/>
      <c r="J101" s="72"/>
      <c r="K101" s="72"/>
      <c r="L101" s="72"/>
      <c r="M101" s="72"/>
      <c r="N101" s="72"/>
      <c r="O101" s="72"/>
      <c r="BJ101" s="72"/>
      <c r="BK101" s="76"/>
    </row>
    <row r="102" spans="2:63" ht="36" customHeight="1">
      <c r="B102" s="72"/>
      <c r="C102" s="72"/>
      <c r="D102" s="72"/>
      <c r="E102" s="72"/>
      <c r="F102" s="75"/>
      <c r="G102" s="72"/>
      <c r="H102" s="72"/>
      <c r="I102" s="72"/>
      <c r="J102" s="72"/>
      <c r="K102" s="72"/>
      <c r="L102" s="72"/>
      <c r="M102" s="72"/>
      <c r="N102" s="72"/>
      <c r="O102" s="72"/>
      <c r="BJ102" s="72"/>
      <c r="BK102" s="76"/>
    </row>
    <row r="103" spans="2:63" ht="36" customHeight="1">
      <c r="B103" s="72"/>
      <c r="C103" s="72"/>
      <c r="D103" s="72"/>
      <c r="E103" s="72"/>
      <c r="F103" s="75"/>
      <c r="G103" s="72"/>
      <c r="H103" s="72"/>
      <c r="I103" s="72"/>
      <c r="J103" s="72"/>
      <c r="K103" s="72"/>
      <c r="L103" s="72"/>
      <c r="M103" s="72"/>
      <c r="N103" s="72"/>
      <c r="O103" s="72"/>
      <c r="BJ103" s="72"/>
      <c r="BK103" s="76"/>
    </row>
    <row r="104" spans="2:63" ht="36" customHeight="1">
      <c r="B104" s="72"/>
      <c r="C104" s="72"/>
      <c r="D104" s="72"/>
      <c r="E104" s="72"/>
      <c r="F104" s="75"/>
      <c r="G104" s="72"/>
      <c r="H104" s="72"/>
      <c r="I104" s="72"/>
      <c r="J104" s="72"/>
      <c r="K104" s="72"/>
      <c r="L104" s="72"/>
      <c r="M104" s="72"/>
      <c r="N104" s="72"/>
      <c r="O104" s="72"/>
      <c r="BJ104" s="72"/>
      <c r="BK104" s="76"/>
    </row>
    <row r="105" spans="2:63" ht="36" customHeight="1">
      <c r="B105" s="72"/>
      <c r="C105" s="72"/>
      <c r="D105" s="72"/>
      <c r="E105" s="72"/>
      <c r="F105" s="75"/>
      <c r="G105" s="72"/>
      <c r="H105" s="72"/>
      <c r="I105" s="72"/>
      <c r="J105" s="72"/>
      <c r="K105" s="72"/>
      <c r="L105" s="72"/>
      <c r="M105" s="72"/>
      <c r="N105" s="72"/>
      <c r="O105" s="72"/>
      <c r="BJ105" s="72"/>
      <c r="BK105" s="76"/>
    </row>
    <row r="106" spans="2:63" ht="36" customHeight="1">
      <c r="B106" s="72"/>
      <c r="C106" s="72"/>
      <c r="D106" s="72"/>
      <c r="E106" s="72"/>
      <c r="F106" s="75"/>
      <c r="G106" s="72"/>
      <c r="H106" s="72"/>
      <c r="I106" s="72"/>
      <c r="J106" s="72"/>
      <c r="K106" s="72"/>
      <c r="L106" s="72"/>
      <c r="M106" s="72"/>
      <c r="N106" s="72"/>
      <c r="O106" s="72"/>
      <c r="BJ106" s="72"/>
      <c r="BK106" s="76"/>
    </row>
    <row r="107" spans="2:63" ht="36" customHeight="1">
      <c r="B107" s="72"/>
      <c r="C107" s="72"/>
      <c r="D107" s="72"/>
      <c r="E107" s="72"/>
      <c r="F107" s="75"/>
      <c r="G107" s="72"/>
      <c r="H107" s="72"/>
      <c r="I107" s="72"/>
      <c r="J107" s="72"/>
      <c r="K107" s="72"/>
      <c r="L107" s="72"/>
      <c r="M107" s="72"/>
      <c r="N107" s="72"/>
      <c r="O107" s="72"/>
      <c r="BJ107" s="72"/>
      <c r="BK107" s="76"/>
    </row>
    <row r="108" spans="2:63" ht="36" customHeight="1">
      <c r="B108" s="72"/>
      <c r="C108" s="72"/>
      <c r="D108" s="72"/>
      <c r="E108" s="72"/>
      <c r="F108" s="75"/>
      <c r="G108" s="72"/>
      <c r="H108" s="72"/>
      <c r="I108" s="72"/>
      <c r="J108" s="72"/>
      <c r="K108" s="72"/>
      <c r="L108" s="72"/>
      <c r="M108" s="72"/>
      <c r="N108" s="72"/>
      <c r="O108" s="72"/>
      <c r="BJ108" s="72"/>
      <c r="BK108" s="76"/>
    </row>
    <row r="109" spans="2:63" ht="36" customHeight="1">
      <c r="B109" s="72"/>
      <c r="C109" s="72"/>
      <c r="D109" s="72"/>
      <c r="E109" s="72"/>
      <c r="F109" s="75"/>
      <c r="G109" s="72"/>
      <c r="H109" s="72"/>
      <c r="I109" s="72"/>
      <c r="J109" s="72"/>
      <c r="K109" s="72"/>
      <c r="L109" s="72"/>
      <c r="M109" s="72"/>
      <c r="N109" s="72"/>
      <c r="O109" s="72"/>
      <c r="BJ109" s="72"/>
      <c r="BK109" s="76"/>
    </row>
    <row r="110" spans="2:63" ht="36" customHeight="1">
      <c r="B110" s="72"/>
      <c r="C110" s="72"/>
      <c r="D110" s="72"/>
      <c r="E110" s="72"/>
      <c r="F110" s="75"/>
      <c r="G110" s="72"/>
      <c r="H110" s="72"/>
      <c r="I110" s="72"/>
      <c r="J110" s="72"/>
      <c r="K110" s="72"/>
      <c r="L110" s="72"/>
      <c r="M110" s="72"/>
      <c r="N110" s="72"/>
      <c r="O110" s="72"/>
      <c r="BJ110" s="72"/>
      <c r="BK110" s="76"/>
    </row>
    <row r="111" spans="2:63" ht="36" customHeight="1">
      <c r="B111" s="72"/>
      <c r="C111" s="72"/>
      <c r="D111" s="72"/>
      <c r="E111" s="72"/>
      <c r="F111" s="75"/>
      <c r="G111" s="72"/>
      <c r="H111" s="72"/>
      <c r="I111" s="72"/>
      <c r="J111" s="72"/>
      <c r="K111" s="72"/>
      <c r="L111" s="72"/>
      <c r="M111" s="72"/>
      <c r="N111" s="72"/>
      <c r="O111" s="72"/>
      <c r="BJ111" s="72"/>
      <c r="BK111" s="76"/>
    </row>
    <row r="112" spans="2:63" ht="36" customHeight="1">
      <c r="B112" s="72"/>
      <c r="C112" s="72"/>
      <c r="D112" s="72"/>
      <c r="E112" s="72"/>
      <c r="F112" s="75"/>
      <c r="G112" s="72"/>
      <c r="H112" s="72"/>
      <c r="I112" s="72"/>
      <c r="J112" s="72"/>
      <c r="K112" s="72"/>
      <c r="L112" s="72"/>
      <c r="M112" s="72"/>
      <c r="N112" s="72"/>
      <c r="O112" s="72"/>
      <c r="BJ112" s="72"/>
      <c r="BK112" s="76"/>
    </row>
    <row r="113" spans="2:63" ht="36" customHeight="1">
      <c r="B113" s="72"/>
      <c r="C113" s="72"/>
      <c r="D113" s="72"/>
      <c r="E113" s="72"/>
      <c r="F113" s="75"/>
      <c r="G113" s="72"/>
      <c r="H113" s="72"/>
      <c r="I113" s="72"/>
      <c r="J113" s="72"/>
      <c r="K113" s="72"/>
      <c r="L113" s="72"/>
      <c r="M113" s="72"/>
      <c r="N113" s="72"/>
      <c r="O113" s="72"/>
      <c r="BJ113" s="72"/>
      <c r="BK113" s="76"/>
    </row>
    <row r="114" spans="2:63" ht="36" customHeight="1">
      <c r="B114" s="72"/>
      <c r="C114" s="72"/>
      <c r="D114" s="72"/>
      <c r="E114" s="72"/>
      <c r="F114" s="75"/>
      <c r="G114" s="72"/>
      <c r="H114" s="72"/>
      <c r="I114" s="72"/>
      <c r="J114" s="72"/>
      <c r="K114" s="72"/>
      <c r="L114" s="72"/>
      <c r="M114" s="72"/>
      <c r="N114" s="72"/>
      <c r="O114" s="72"/>
      <c r="BJ114" s="72"/>
      <c r="BK114" s="76"/>
    </row>
    <row r="115" spans="2:63" ht="36" customHeight="1">
      <c r="B115" s="72"/>
      <c r="C115" s="72"/>
      <c r="D115" s="72"/>
      <c r="E115" s="72"/>
      <c r="F115" s="75"/>
      <c r="G115" s="72"/>
      <c r="H115" s="72"/>
      <c r="I115" s="72"/>
      <c r="J115" s="72"/>
      <c r="K115" s="72"/>
      <c r="L115" s="72"/>
      <c r="M115" s="72"/>
      <c r="N115" s="72"/>
      <c r="O115" s="72"/>
      <c r="BJ115" s="72"/>
      <c r="BK115" s="76"/>
    </row>
    <row r="116" spans="2:63" ht="36" customHeight="1">
      <c r="B116" s="72"/>
      <c r="C116" s="72"/>
      <c r="D116" s="72"/>
      <c r="E116" s="72"/>
      <c r="F116" s="75"/>
      <c r="G116" s="72"/>
      <c r="H116" s="72"/>
      <c r="I116" s="72"/>
      <c r="J116" s="72"/>
      <c r="K116" s="72"/>
      <c r="L116" s="72"/>
      <c r="M116" s="72"/>
      <c r="N116" s="72"/>
      <c r="O116" s="72"/>
      <c r="BJ116" s="72"/>
      <c r="BK116" s="76"/>
    </row>
    <row r="117" spans="2:63" ht="36" customHeight="1">
      <c r="B117" s="72"/>
      <c r="C117" s="72"/>
      <c r="D117" s="72"/>
      <c r="E117" s="72"/>
      <c r="F117" s="75"/>
      <c r="G117" s="72"/>
      <c r="H117" s="72"/>
      <c r="I117" s="72"/>
      <c r="J117" s="72"/>
      <c r="K117" s="72"/>
      <c r="L117" s="72"/>
      <c r="M117" s="72"/>
      <c r="N117" s="72"/>
      <c r="O117" s="72"/>
      <c r="BJ117" s="72"/>
      <c r="BK117" s="76"/>
    </row>
    <row r="118" spans="2:63" ht="36" customHeight="1">
      <c r="B118" s="72"/>
      <c r="C118" s="72"/>
      <c r="D118" s="72"/>
      <c r="E118" s="72"/>
      <c r="F118" s="75"/>
      <c r="G118" s="72"/>
      <c r="H118" s="72"/>
      <c r="I118" s="72"/>
      <c r="J118" s="72"/>
      <c r="K118" s="72"/>
      <c r="L118" s="72"/>
      <c r="M118" s="72"/>
      <c r="N118" s="72"/>
      <c r="O118" s="72"/>
      <c r="BJ118" s="72"/>
      <c r="BK118" s="76"/>
    </row>
    <row r="119" spans="2:63" ht="36" customHeight="1">
      <c r="B119" s="72"/>
      <c r="C119" s="72"/>
      <c r="D119" s="72"/>
      <c r="E119" s="72"/>
      <c r="F119" s="75"/>
      <c r="G119" s="72"/>
      <c r="H119" s="72"/>
      <c r="I119" s="72"/>
      <c r="J119" s="72"/>
      <c r="K119" s="72"/>
      <c r="L119" s="72"/>
      <c r="M119" s="72"/>
      <c r="N119" s="72"/>
      <c r="O119" s="72"/>
      <c r="BJ119" s="72"/>
      <c r="BK119" s="76"/>
    </row>
    <row r="120" spans="2:63" ht="36" customHeight="1">
      <c r="B120" s="72"/>
      <c r="C120" s="72"/>
      <c r="D120" s="72"/>
      <c r="E120" s="72"/>
      <c r="F120" s="75"/>
      <c r="G120" s="72"/>
      <c r="H120" s="72"/>
      <c r="I120" s="72"/>
      <c r="J120" s="72"/>
      <c r="K120" s="72"/>
      <c r="L120" s="72"/>
      <c r="M120" s="72"/>
      <c r="N120" s="72"/>
      <c r="O120" s="72"/>
      <c r="BJ120" s="72"/>
      <c r="BK120" s="76"/>
    </row>
    <row r="121" spans="2:63" ht="36" customHeight="1">
      <c r="B121" s="72"/>
      <c r="C121" s="72"/>
      <c r="D121" s="72"/>
      <c r="E121" s="72"/>
      <c r="F121" s="75"/>
      <c r="G121" s="72"/>
      <c r="H121" s="72"/>
      <c r="I121" s="72"/>
      <c r="J121" s="72"/>
      <c r="K121" s="72"/>
      <c r="L121" s="72"/>
      <c r="M121" s="72"/>
      <c r="N121" s="72"/>
      <c r="O121" s="72"/>
      <c r="BJ121" s="72"/>
      <c r="BK121" s="76"/>
    </row>
    <row r="122" spans="2:63" ht="36" customHeight="1">
      <c r="B122" s="72"/>
      <c r="C122" s="72"/>
      <c r="D122" s="72"/>
      <c r="E122" s="72"/>
      <c r="F122" s="75"/>
      <c r="G122" s="72"/>
      <c r="H122" s="72"/>
      <c r="I122" s="72"/>
      <c r="J122" s="72"/>
      <c r="K122" s="72"/>
      <c r="L122" s="72"/>
      <c r="M122" s="72"/>
      <c r="N122" s="72"/>
      <c r="O122" s="72"/>
      <c r="BJ122" s="72"/>
      <c r="BK122" s="76"/>
    </row>
    <row r="123" spans="2:63">
      <c r="B123" s="72"/>
      <c r="C123" s="72"/>
      <c r="D123" s="72"/>
      <c r="E123" s="72"/>
      <c r="F123" s="75"/>
      <c r="G123" s="72"/>
      <c r="H123" s="72"/>
      <c r="I123" s="72"/>
      <c r="J123" s="72"/>
      <c r="K123" s="72"/>
      <c r="L123" s="72"/>
      <c r="M123" s="72"/>
      <c r="N123" s="72"/>
      <c r="O123" s="72"/>
      <c r="BJ123" s="72"/>
      <c r="BK123" s="76"/>
    </row>
    <row r="124" spans="2:63">
      <c r="B124" s="72"/>
      <c r="C124" s="72"/>
      <c r="D124" s="72"/>
      <c r="E124" s="72"/>
      <c r="F124" s="75"/>
      <c r="G124" s="72"/>
      <c r="H124" s="72"/>
      <c r="I124" s="72"/>
      <c r="J124" s="72"/>
      <c r="K124" s="72"/>
      <c r="L124" s="72"/>
      <c r="M124" s="72"/>
      <c r="N124" s="72"/>
      <c r="O124" s="72"/>
      <c r="BJ124" s="72"/>
      <c r="BK124" s="76"/>
    </row>
    <row r="125" spans="2:63">
      <c r="B125" s="72"/>
      <c r="C125" s="72"/>
      <c r="D125" s="72"/>
      <c r="E125" s="72"/>
      <c r="F125" s="75"/>
      <c r="G125" s="72"/>
      <c r="H125" s="72"/>
      <c r="I125" s="72"/>
      <c r="J125" s="72"/>
      <c r="K125" s="72"/>
      <c r="L125" s="72"/>
      <c r="M125" s="72"/>
      <c r="N125" s="72"/>
      <c r="O125" s="72"/>
      <c r="BJ125" s="72"/>
      <c r="BK125" s="76"/>
    </row>
    <row r="126" spans="2:63" s="72" customFormat="1">
      <c r="F126" s="75"/>
      <c r="BC126" s="84"/>
      <c r="BK126" s="76"/>
    </row>
    <row r="127" spans="2:63" s="72" customFormat="1">
      <c r="F127" s="75"/>
      <c r="BC127" s="84"/>
      <c r="BK127" s="76"/>
    </row>
    <row r="128" spans="2:63" s="72" customFormat="1">
      <c r="F128" s="75"/>
      <c r="BC128" s="84"/>
      <c r="BK128" s="76"/>
    </row>
    <row r="129" spans="6:63" s="72" customFormat="1">
      <c r="F129" s="75"/>
      <c r="BC129" s="84"/>
      <c r="BK129" s="76"/>
    </row>
    <row r="130" spans="6:63" s="72" customFormat="1">
      <c r="F130" s="75"/>
      <c r="BC130" s="84"/>
      <c r="BK130" s="76"/>
    </row>
    <row r="131" spans="6:63" s="72" customFormat="1">
      <c r="F131" s="75"/>
      <c r="BC131" s="84"/>
      <c r="BK131" s="76"/>
    </row>
    <row r="132" spans="6:63" s="72" customFormat="1">
      <c r="F132" s="75"/>
      <c r="BC132" s="84"/>
      <c r="BK132" s="76"/>
    </row>
    <row r="133" spans="6:63" s="72" customFormat="1">
      <c r="F133" s="75"/>
      <c r="BC133" s="84"/>
      <c r="BK133" s="76"/>
    </row>
    <row r="134" spans="6:63" s="72" customFormat="1">
      <c r="F134" s="75"/>
      <c r="BC134" s="84"/>
      <c r="BK134" s="76"/>
    </row>
    <row r="135" spans="6:63" s="72" customFormat="1">
      <c r="F135" s="75"/>
      <c r="BC135" s="84"/>
      <c r="BK135" s="76"/>
    </row>
    <row r="136" spans="6:63" s="72" customFormat="1">
      <c r="F136" s="75"/>
      <c r="BC136" s="84"/>
      <c r="BK136" s="76"/>
    </row>
    <row r="137" spans="6:63" s="72" customFormat="1">
      <c r="F137" s="75"/>
      <c r="BC137" s="84"/>
      <c r="BK137" s="76"/>
    </row>
    <row r="138" spans="6:63" s="72" customFormat="1">
      <c r="F138" s="75"/>
      <c r="BC138" s="84"/>
      <c r="BK138" s="76"/>
    </row>
    <row r="139" spans="6:63" s="72" customFormat="1">
      <c r="F139" s="75"/>
      <c r="BC139" s="84"/>
      <c r="BK139" s="76"/>
    </row>
    <row r="140" spans="6:63" s="72" customFormat="1">
      <c r="F140" s="75"/>
      <c r="BC140" s="84"/>
      <c r="BK140" s="76"/>
    </row>
    <row r="141" spans="6:63" s="72" customFormat="1">
      <c r="F141" s="75"/>
      <c r="BC141" s="84"/>
      <c r="BK141" s="76"/>
    </row>
    <row r="142" spans="6:63" s="72" customFormat="1">
      <c r="F142" s="75"/>
      <c r="BC142" s="84"/>
      <c r="BK142" s="76"/>
    </row>
  </sheetData>
  <autoFilter ref="A13:BL60" xr:uid="{00000000-0009-0000-0000-000002000000}"/>
  <mergeCells count="72">
    <mergeCell ref="AQ12:AQ13"/>
    <mergeCell ref="AR12:AR13"/>
    <mergeCell ref="AS12:AS13"/>
    <mergeCell ref="AT12:AT13"/>
    <mergeCell ref="AJ11:AO11"/>
    <mergeCell ref="AJ12:AJ13"/>
    <mergeCell ref="AK12:AK13"/>
    <mergeCell ref="AL12:AL13"/>
    <mergeCell ref="AM12:AM13"/>
    <mergeCell ref="AN12:AN13"/>
    <mergeCell ref="AI12:AI13"/>
    <mergeCell ref="BE11:BF11"/>
    <mergeCell ref="BE12:BE13"/>
    <mergeCell ref="BF12:BF13"/>
    <mergeCell ref="AW11:BB11"/>
    <mergeCell ref="AW12:AW13"/>
    <mergeCell ref="AX12:AX13"/>
    <mergeCell ref="AY12:AY13"/>
    <mergeCell ref="AZ12:AZ13"/>
    <mergeCell ref="BA12:BA13"/>
    <mergeCell ref="BB12:BB13"/>
    <mergeCell ref="BC12:BC13"/>
    <mergeCell ref="BC11:BD11"/>
    <mergeCell ref="BD12:BD13"/>
    <mergeCell ref="AP11:AV11"/>
    <mergeCell ref="AP12:AP13"/>
    <mergeCell ref="AU12:AU13"/>
    <mergeCell ref="AV12:AV13"/>
    <mergeCell ref="P12:P13"/>
    <mergeCell ref="W11:AC11"/>
    <mergeCell ref="W12:W13"/>
    <mergeCell ref="X12:X13"/>
    <mergeCell ref="Y12:Y13"/>
    <mergeCell ref="Z12:Z13"/>
    <mergeCell ref="AA12:AA13"/>
    <mergeCell ref="AB12:AB13"/>
    <mergeCell ref="AC12:AC13"/>
    <mergeCell ref="Q12:Q13"/>
    <mergeCell ref="AO12:AO13"/>
    <mergeCell ref="AF12:AF13"/>
    <mergeCell ref="AG12:AG13"/>
    <mergeCell ref="AH12:AH13"/>
    <mergeCell ref="BK10:BK13"/>
    <mergeCell ref="BJ10:BJ13"/>
    <mergeCell ref="BJ9:BK9"/>
    <mergeCell ref="R12:R13"/>
    <mergeCell ref="S12:S13"/>
    <mergeCell ref="T12:T13"/>
    <mergeCell ref="U12:U13"/>
    <mergeCell ref="AD11:AI11"/>
    <mergeCell ref="AD12:AD13"/>
    <mergeCell ref="AE12:AE13"/>
    <mergeCell ref="P10:BF10"/>
    <mergeCell ref="BH10:BH13"/>
    <mergeCell ref="P9:BI9"/>
    <mergeCell ref="BI10:BI13"/>
    <mergeCell ref="P11:V11"/>
    <mergeCell ref="V12:V13"/>
    <mergeCell ref="K9:K13"/>
    <mergeCell ref="N9:N13"/>
    <mergeCell ref="O9:O13"/>
    <mergeCell ref="L9:L13"/>
    <mergeCell ref="M9:M13"/>
    <mergeCell ref="H9:I9"/>
    <mergeCell ref="J9:J13"/>
    <mergeCell ref="A9:A13"/>
    <mergeCell ref="C9:C13"/>
    <mergeCell ref="E9:E13"/>
    <mergeCell ref="F9:F13"/>
    <mergeCell ref="G9:G13"/>
    <mergeCell ref="D9:D13"/>
    <mergeCell ref="B9:B13"/>
  </mergeCells>
  <phoneticPr fontId="5"/>
  <conditionalFormatting sqref="P1:U10">
    <cfRule type="cellIs" dxfId="3" priority="7" stopIfTrue="1" operator="between">
      <formula>51</formula>
      <formula>100</formula>
    </cfRule>
  </conditionalFormatting>
  <conditionalFormatting sqref="V1:V8">
    <cfRule type="cellIs" dxfId="2" priority="8" stopIfTrue="1" operator="between">
      <formula>51</formula>
      <formula>100</formula>
    </cfRule>
  </conditionalFormatting>
  <conditionalFormatting sqref="W1:AB10">
    <cfRule type="cellIs" dxfId="1" priority="9" stopIfTrue="1" operator="between">
      <formula>51</formula>
      <formula>100</formula>
    </cfRule>
  </conditionalFormatting>
  <conditionalFormatting sqref="AC1:BG8 P83:BG65536">
    <cfRule type="cellIs" dxfId="0" priority="1" stopIfTrue="1" operator="between">
      <formula>51</formula>
      <formula>100</formula>
    </cfRule>
  </conditionalFormatting>
  <printOptions horizontalCentered="1"/>
  <pageMargins left="0.19685039370078741" right="0.19685039370078741" top="0.74803149606299213" bottom="0.74803149606299213" header="0.31496062992125984" footer="0.31496062992125984"/>
  <pageSetup paperSize="8" scale="33" fitToHeight="0" orientation="landscape" r:id="rId1"/>
  <headerFooter>
    <oddFooter>&amp;L&amp;16※評価点算定方法：（「経済性」×２＋「工程」＋「品質・出来形」×２＋「安全性」＋「施工性」＋「環境」＋「維持管理」＋「その他」）÷１０（÷９）
「その他」項目がない場合は「÷９」とする。
&amp;R&amp;36&amp;P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0CB72-B796-4F78-9988-5070B9534CC1}">
  <dimension ref="A1:Z211"/>
  <sheetViews>
    <sheetView tabSelected="1" view="pageBreakPreview" zoomScale="50" zoomScaleNormal="10" zoomScaleSheetLayoutView="50" workbookViewId="0">
      <pane ySplit="9" topLeftCell="A10" activePane="bottomLeft" state="frozen"/>
      <selection pane="bottomLeft" activeCell="B12" sqref="B12"/>
    </sheetView>
  </sheetViews>
  <sheetFormatPr defaultColWidth="9" defaultRowHeight="17.25"/>
  <cols>
    <col min="1" max="1" width="18.25" style="239" customWidth="1"/>
    <col min="2" max="2" width="12.875" style="45" customWidth="1"/>
    <col min="3" max="3" width="13" style="45" customWidth="1"/>
    <col min="4" max="4" width="10.75" style="45" customWidth="1"/>
    <col min="5" max="5" width="36.875" style="34" customWidth="1"/>
    <col min="6" max="6" width="29.875" style="34" customWidth="1"/>
    <col min="7" max="7" width="25.5" style="45" customWidth="1"/>
    <col min="8" max="8" width="54.625" style="45" customWidth="1"/>
    <col min="9" max="9" width="20.625" style="45" customWidth="1"/>
    <col min="10" max="10" width="14.625" style="240" customWidth="1"/>
    <col min="11" max="11" width="14.625" style="241" customWidth="1"/>
    <col min="12" max="12" width="22.625" style="241" customWidth="1"/>
    <col min="13" max="13" width="26.625" style="243" customWidth="1"/>
    <col min="14" max="24" width="10.625" style="321" customWidth="1"/>
    <col min="25" max="16384" width="9" style="45"/>
  </cols>
  <sheetData>
    <row r="1" spans="1:26" ht="45.75" customHeight="1">
      <c r="A1" s="238" t="s">
        <v>1881</v>
      </c>
      <c r="K1" s="244"/>
      <c r="L1" s="244"/>
      <c r="M1" s="242"/>
    </row>
    <row r="2" spans="1:26" ht="27.95" customHeight="1">
      <c r="A2" s="261" t="s">
        <v>1883</v>
      </c>
      <c r="K2" s="244"/>
      <c r="L2" s="244"/>
      <c r="M2" s="242"/>
    </row>
    <row r="3" spans="1:26" ht="27.95" customHeight="1">
      <c r="A3" s="261" t="s">
        <v>1884</v>
      </c>
      <c r="K3" s="244"/>
      <c r="L3" s="244"/>
      <c r="M3" s="242"/>
    </row>
    <row r="4" spans="1:26" ht="27.95" customHeight="1">
      <c r="A4" s="261" t="s">
        <v>1885</v>
      </c>
      <c r="K4" s="244"/>
      <c r="L4" s="244"/>
      <c r="M4" s="242"/>
    </row>
    <row r="5" spans="1:26" ht="27.95" customHeight="1">
      <c r="A5" s="238"/>
      <c r="S5" s="322"/>
      <c r="T5" s="353"/>
      <c r="V5" s="326" t="s">
        <v>2817</v>
      </c>
      <c r="W5" s="322"/>
      <c r="X5" s="322"/>
    </row>
    <row r="6" spans="1:26" s="361" customFormat="1" ht="26.1" customHeight="1">
      <c r="A6" s="483" t="s">
        <v>1850</v>
      </c>
      <c r="B6" s="481" t="s">
        <v>1840</v>
      </c>
      <c r="C6" s="481" t="s">
        <v>1841</v>
      </c>
      <c r="D6" s="481" t="s">
        <v>1849</v>
      </c>
      <c r="E6" s="481" t="s">
        <v>1882</v>
      </c>
      <c r="F6" s="481" t="s">
        <v>1847</v>
      </c>
      <c r="G6" s="481" t="s">
        <v>1866</v>
      </c>
      <c r="H6" s="485" t="s">
        <v>1846</v>
      </c>
      <c r="I6" s="485"/>
      <c r="J6" s="481" t="s">
        <v>1880</v>
      </c>
      <c r="K6" s="487"/>
      <c r="L6" s="485" t="s">
        <v>2701</v>
      </c>
      <c r="M6" s="485" t="s">
        <v>2700</v>
      </c>
      <c r="N6" s="481" t="s">
        <v>7</v>
      </c>
      <c r="O6" s="481"/>
      <c r="P6" s="481"/>
      <c r="Q6" s="481"/>
      <c r="R6" s="481"/>
      <c r="S6" s="481"/>
      <c r="T6" s="481"/>
      <c r="U6" s="481"/>
      <c r="V6" s="481"/>
      <c r="W6" s="481"/>
      <c r="X6" s="490"/>
    </row>
    <row r="7" spans="1:26" s="361" customFormat="1" ht="26.1" customHeight="1">
      <c r="A7" s="484"/>
      <c r="B7" s="482"/>
      <c r="C7" s="482"/>
      <c r="D7" s="482"/>
      <c r="E7" s="482"/>
      <c r="F7" s="482"/>
      <c r="G7" s="482"/>
      <c r="H7" s="486"/>
      <c r="I7" s="486"/>
      <c r="J7" s="482"/>
      <c r="K7" s="488"/>
      <c r="L7" s="489"/>
      <c r="M7" s="489"/>
      <c r="N7" s="482"/>
      <c r="O7" s="482"/>
      <c r="P7" s="482"/>
      <c r="Q7" s="482"/>
      <c r="R7" s="482"/>
      <c r="S7" s="482"/>
      <c r="T7" s="482"/>
      <c r="U7" s="482"/>
      <c r="V7" s="482"/>
      <c r="W7" s="482"/>
      <c r="X7" s="491"/>
    </row>
    <row r="8" spans="1:26" s="361" customFormat="1" ht="26.1" customHeight="1">
      <c r="A8" s="484"/>
      <c r="B8" s="482"/>
      <c r="C8" s="482"/>
      <c r="D8" s="482"/>
      <c r="E8" s="482"/>
      <c r="F8" s="482"/>
      <c r="G8" s="482"/>
      <c r="H8" s="489" t="s">
        <v>1877</v>
      </c>
      <c r="I8" s="489" t="s">
        <v>35</v>
      </c>
      <c r="J8" s="482" t="s">
        <v>1879</v>
      </c>
      <c r="K8" s="488" t="s">
        <v>1878</v>
      </c>
      <c r="L8" s="489"/>
      <c r="M8" s="489"/>
      <c r="N8" s="482" t="s">
        <v>1869</v>
      </c>
      <c r="O8" s="482" t="s">
        <v>1870</v>
      </c>
      <c r="P8" s="482" t="s">
        <v>1871</v>
      </c>
      <c r="Q8" s="482" t="s">
        <v>1872</v>
      </c>
      <c r="R8" s="482" t="s">
        <v>1873</v>
      </c>
      <c r="S8" s="482" t="s">
        <v>1874</v>
      </c>
      <c r="T8" s="492" t="s">
        <v>2697</v>
      </c>
      <c r="U8" s="482" t="s">
        <v>1875</v>
      </c>
      <c r="V8" s="482" t="s">
        <v>1876</v>
      </c>
      <c r="W8" s="492" t="s">
        <v>220</v>
      </c>
      <c r="X8" s="491" t="s">
        <v>2308</v>
      </c>
    </row>
    <row r="9" spans="1:26" s="361" customFormat="1" ht="26.1" customHeight="1">
      <c r="A9" s="484"/>
      <c r="B9" s="482"/>
      <c r="C9" s="482"/>
      <c r="D9" s="482"/>
      <c r="E9" s="482"/>
      <c r="F9" s="482"/>
      <c r="G9" s="482"/>
      <c r="H9" s="486"/>
      <c r="I9" s="486"/>
      <c r="J9" s="482"/>
      <c r="K9" s="488"/>
      <c r="L9" s="486"/>
      <c r="M9" s="486"/>
      <c r="N9" s="482"/>
      <c r="O9" s="482"/>
      <c r="P9" s="482"/>
      <c r="Q9" s="482"/>
      <c r="R9" s="482"/>
      <c r="S9" s="482"/>
      <c r="T9" s="486"/>
      <c r="U9" s="482"/>
      <c r="V9" s="482"/>
      <c r="W9" s="486"/>
      <c r="X9" s="491"/>
    </row>
    <row r="10" spans="1:26" s="70" customFormat="1" ht="131.25" customHeight="1">
      <c r="A10" s="262" t="s">
        <v>1851</v>
      </c>
      <c r="B10" s="263" t="s">
        <v>1856</v>
      </c>
      <c r="C10" s="263" t="s">
        <v>1208</v>
      </c>
      <c r="D10" s="263" t="s">
        <v>1886</v>
      </c>
      <c r="E10" s="329" t="s">
        <v>1859</v>
      </c>
      <c r="F10" s="247" t="s">
        <v>2816</v>
      </c>
      <c r="G10" s="264">
        <v>44839</v>
      </c>
      <c r="H10" s="245" t="s">
        <v>2546</v>
      </c>
      <c r="I10" s="260" t="s">
        <v>2388</v>
      </c>
      <c r="J10" s="246">
        <v>0</v>
      </c>
      <c r="K10" s="246">
        <v>27</v>
      </c>
      <c r="L10" s="246">
        <v>15</v>
      </c>
      <c r="M10" s="328">
        <v>24</v>
      </c>
      <c r="N10" s="320"/>
      <c r="O10" s="320"/>
      <c r="P10" s="320"/>
      <c r="Q10" s="320"/>
      <c r="R10" s="320"/>
      <c r="S10" s="320"/>
      <c r="T10" s="320"/>
      <c r="U10" s="320"/>
      <c r="V10" s="320"/>
      <c r="W10" s="320"/>
      <c r="X10" s="348" t="s">
        <v>918</v>
      </c>
      <c r="Z10" s="371"/>
    </row>
    <row r="11" spans="1:26" s="70" customFormat="1" ht="131.25" customHeight="1">
      <c r="A11" s="265" t="s">
        <v>1852</v>
      </c>
      <c r="B11" s="263" t="s">
        <v>1856</v>
      </c>
      <c r="C11" s="266" t="s">
        <v>1208</v>
      </c>
      <c r="D11" s="251" t="s">
        <v>1890</v>
      </c>
      <c r="E11" s="329" t="s">
        <v>1864</v>
      </c>
      <c r="F11" s="247" t="s">
        <v>1887</v>
      </c>
      <c r="G11" s="264">
        <v>44839</v>
      </c>
      <c r="H11" s="247" t="s">
        <v>2547</v>
      </c>
      <c r="I11" s="248" t="s">
        <v>2389</v>
      </c>
      <c r="J11" s="249">
        <v>47</v>
      </c>
      <c r="K11" s="249">
        <v>144</v>
      </c>
      <c r="L11" s="249">
        <v>61</v>
      </c>
      <c r="M11" s="330">
        <v>55</v>
      </c>
      <c r="N11" s="251" t="s">
        <v>918</v>
      </c>
      <c r="O11" s="251" t="s">
        <v>918</v>
      </c>
      <c r="P11" s="251"/>
      <c r="Q11" s="251"/>
      <c r="R11" s="251" t="s">
        <v>918</v>
      </c>
      <c r="S11" s="251" t="s">
        <v>918</v>
      </c>
      <c r="T11" s="251" t="s">
        <v>918</v>
      </c>
      <c r="U11" s="251" t="s">
        <v>918</v>
      </c>
      <c r="V11" s="251"/>
      <c r="W11" s="251"/>
      <c r="X11" s="331"/>
    </row>
    <row r="12" spans="1:26" s="70" customFormat="1" ht="131.25" customHeight="1">
      <c r="A12" s="250" t="s">
        <v>2323</v>
      </c>
      <c r="B12" s="263" t="s">
        <v>1856</v>
      </c>
      <c r="C12" s="251" t="s">
        <v>1208</v>
      </c>
      <c r="D12" s="251" t="s">
        <v>1886</v>
      </c>
      <c r="E12" s="329" t="s">
        <v>1845</v>
      </c>
      <c r="F12" s="247" t="s">
        <v>1619</v>
      </c>
      <c r="G12" s="264">
        <v>44839</v>
      </c>
      <c r="H12" s="247" t="s">
        <v>2548</v>
      </c>
      <c r="I12" s="247" t="s">
        <v>2390</v>
      </c>
      <c r="J12" s="251">
        <v>0</v>
      </c>
      <c r="K12" s="251">
        <v>10</v>
      </c>
      <c r="L12" s="251">
        <v>0</v>
      </c>
      <c r="M12" s="330">
        <v>2</v>
      </c>
      <c r="N12" s="251" t="s">
        <v>918</v>
      </c>
      <c r="O12" s="251"/>
      <c r="P12" s="251"/>
      <c r="Q12" s="251" t="s">
        <v>918</v>
      </c>
      <c r="R12" s="251"/>
      <c r="S12" s="251"/>
      <c r="T12" s="251"/>
      <c r="U12" s="251"/>
      <c r="V12" s="251"/>
      <c r="W12" s="249"/>
      <c r="X12" s="331"/>
    </row>
    <row r="13" spans="1:26" s="70" customFormat="1" ht="131.25" customHeight="1">
      <c r="A13" s="267" t="s">
        <v>1888</v>
      </c>
      <c r="B13" s="263" t="s">
        <v>1856</v>
      </c>
      <c r="C13" s="251" t="s">
        <v>1889</v>
      </c>
      <c r="D13" s="251" t="s">
        <v>1890</v>
      </c>
      <c r="E13" s="329" t="s">
        <v>1891</v>
      </c>
      <c r="F13" s="247" t="s">
        <v>2373</v>
      </c>
      <c r="G13" s="264">
        <v>44839</v>
      </c>
      <c r="H13" s="247" t="s">
        <v>2549</v>
      </c>
      <c r="I13" s="247" t="s">
        <v>2391</v>
      </c>
      <c r="J13" s="251">
        <v>21</v>
      </c>
      <c r="K13" s="251">
        <v>90</v>
      </c>
      <c r="L13" s="251">
        <v>8</v>
      </c>
      <c r="M13" s="330">
        <v>13</v>
      </c>
      <c r="N13" s="251"/>
      <c r="O13" s="251"/>
      <c r="P13" s="251"/>
      <c r="Q13" s="251"/>
      <c r="R13" s="251"/>
      <c r="S13" s="251"/>
      <c r="T13" s="251"/>
      <c r="U13" s="251"/>
      <c r="V13" s="251"/>
      <c r="W13" s="249"/>
      <c r="X13" s="331" t="s">
        <v>918</v>
      </c>
    </row>
    <row r="14" spans="1:26" s="70" customFormat="1" ht="131.25" customHeight="1">
      <c r="A14" s="250" t="s">
        <v>1892</v>
      </c>
      <c r="B14" s="263" t="s">
        <v>1856</v>
      </c>
      <c r="C14" s="251" t="s">
        <v>1208</v>
      </c>
      <c r="D14" s="251" t="s">
        <v>1890</v>
      </c>
      <c r="E14" s="329" t="s">
        <v>1893</v>
      </c>
      <c r="F14" s="247" t="s">
        <v>1894</v>
      </c>
      <c r="G14" s="264">
        <v>44839</v>
      </c>
      <c r="H14" s="247" t="s">
        <v>2550</v>
      </c>
      <c r="I14" s="247" t="s">
        <v>2392</v>
      </c>
      <c r="J14" s="251">
        <v>2</v>
      </c>
      <c r="K14" s="251">
        <v>183</v>
      </c>
      <c r="L14" s="251">
        <v>70</v>
      </c>
      <c r="M14" s="330">
        <v>84</v>
      </c>
      <c r="N14" s="251" t="s">
        <v>918</v>
      </c>
      <c r="O14" s="251" t="s">
        <v>918</v>
      </c>
      <c r="P14" s="251"/>
      <c r="Q14" s="251" t="s">
        <v>918</v>
      </c>
      <c r="R14" s="251"/>
      <c r="S14" s="251"/>
      <c r="T14" s="251"/>
      <c r="U14" s="251"/>
      <c r="V14" s="251" t="s">
        <v>918</v>
      </c>
      <c r="W14" s="249"/>
      <c r="X14" s="331"/>
    </row>
    <row r="15" spans="1:26" s="70" customFormat="1" ht="131.25" customHeight="1">
      <c r="A15" s="250" t="s">
        <v>1895</v>
      </c>
      <c r="B15" s="263" t="s">
        <v>1856</v>
      </c>
      <c r="C15" s="251" t="s">
        <v>1208</v>
      </c>
      <c r="D15" s="251" t="s">
        <v>1890</v>
      </c>
      <c r="E15" s="329" t="s">
        <v>1896</v>
      </c>
      <c r="F15" s="247" t="s">
        <v>1897</v>
      </c>
      <c r="G15" s="264">
        <v>44839</v>
      </c>
      <c r="H15" s="247" t="s">
        <v>2551</v>
      </c>
      <c r="I15" s="247" t="s">
        <v>2393</v>
      </c>
      <c r="J15" s="251">
        <v>1</v>
      </c>
      <c r="K15" s="251">
        <v>80</v>
      </c>
      <c r="L15" s="251">
        <v>24</v>
      </c>
      <c r="M15" s="330">
        <v>41</v>
      </c>
      <c r="N15" s="251" t="s">
        <v>918</v>
      </c>
      <c r="O15" s="251"/>
      <c r="P15" s="251"/>
      <c r="Q15" s="251"/>
      <c r="R15" s="251"/>
      <c r="S15" s="251"/>
      <c r="T15" s="251"/>
      <c r="U15" s="251"/>
      <c r="V15" s="251" t="s">
        <v>918</v>
      </c>
      <c r="W15" s="249"/>
      <c r="X15" s="331"/>
    </row>
    <row r="16" spans="1:26" s="70" customFormat="1" ht="131.25" customHeight="1">
      <c r="A16" s="267" t="s">
        <v>1898</v>
      </c>
      <c r="B16" s="263" t="s">
        <v>1856</v>
      </c>
      <c r="C16" s="251" t="s">
        <v>1889</v>
      </c>
      <c r="D16" s="251" t="s">
        <v>1890</v>
      </c>
      <c r="E16" s="329" t="s">
        <v>1899</v>
      </c>
      <c r="F16" s="247" t="s">
        <v>1900</v>
      </c>
      <c r="G16" s="264">
        <v>44839</v>
      </c>
      <c r="H16" s="247" t="s">
        <v>2552</v>
      </c>
      <c r="I16" s="247" t="s">
        <v>2394</v>
      </c>
      <c r="J16" s="251">
        <v>1</v>
      </c>
      <c r="K16" s="251">
        <v>10</v>
      </c>
      <c r="L16" s="251">
        <v>7</v>
      </c>
      <c r="M16" s="330" t="s">
        <v>221</v>
      </c>
      <c r="N16" s="251" t="s">
        <v>918</v>
      </c>
      <c r="O16" s="251"/>
      <c r="P16" s="251"/>
      <c r="Q16" s="251"/>
      <c r="R16" s="251"/>
      <c r="S16" s="251"/>
      <c r="T16" s="251"/>
      <c r="U16" s="251"/>
      <c r="V16" s="251"/>
      <c r="W16" s="249"/>
      <c r="X16" s="331"/>
    </row>
    <row r="17" spans="1:24" s="70" customFormat="1" ht="131.25" customHeight="1">
      <c r="A17" s="250" t="s">
        <v>1901</v>
      </c>
      <c r="B17" s="263" t="s">
        <v>1856</v>
      </c>
      <c r="C17" s="251" t="s">
        <v>1208</v>
      </c>
      <c r="D17" s="251" t="s">
        <v>1521</v>
      </c>
      <c r="E17" s="329" t="s">
        <v>1902</v>
      </c>
      <c r="F17" s="247" t="s">
        <v>1903</v>
      </c>
      <c r="G17" s="264">
        <v>44839</v>
      </c>
      <c r="H17" s="247" t="s">
        <v>1904</v>
      </c>
      <c r="I17" s="247" t="s">
        <v>2395</v>
      </c>
      <c r="J17" s="251">
        <v>3</v>
      </c>
      <c r="K17" s="251">
        <v>31</v>
      </c>
      <c r="L17" s="251">
        <v>1</v>
      </c>
      <c r="M17" s="330">
        <v>3</v>
      </c>
      <c r="N17" s="251" t="s">
        <v>918</v>
      </c>
      <c r="O17" s="251"/>
      <c r="P17" s="251"/>
      <c r="Q17" s="251"/>
      <c r="R17" s="251" t="s">
        <v>918</v>
      </c>
      <c r="S17" s="251"/>
      <c r="T17" s="251"/>
      <c r="U17" s="251"/>
      <c r="V17" s="251"/>
      <c r="W17" s="249"/>
      <c r="X17" s="331"/>
    </row>
    <row r="18" spans="1:24" s="70" customFormat="1" ht="131.25" customHeight="1">
      <c r="A18" s="250" t="s">
        <v>2356</v>
      </c>
      <c r="B18" s="263" t="s">
        <v>1856</v>
      </c>
      <c r="C18" s="251" t="s">
        <v>1208</v>
      </c>
      <c r="D18" s="251" t="s">
        <v>1286</v>
      </c>
      <c r="E18" s="329" t="s">
        <v>1905</v>
      </c>
      <c r="F18" s="247" t="s">
        <v>2662</v>
      </c>
      <c r="G18" s="264">
        <v>44839</v>
      </c>
      <c r="H18" s="247" t="s">
        <v>2553</v>
      </c>
      <c r="I18" s="247" t="s">
        <v>2554</v>
      </c>
      <c r="J18" s="251">
        <v>1</v>
      </c>
      <c r="K18" s="251">
        <v>4</v>
      </c>
      <c r="L18" s="251">
        <v>2</v>
      </c>
      <c r="M18" s="330">
        <v>0</v>
      </c>
      <c r="N18" s="251" t="s">
        <v>918</v>
      </c>
      <c r="O18" s="251"/>
      <c r="P18" s="251"/>
      <c r="Q18" s="251"/>
      <c r="R18" s="251" t="s">
        <v>918</v>
      </c>
      <c r="S18" s="251"/>
      <c r="T18" s="251"/>
      <c r="U18" s="251"/>
      <c r="V18" s="251"/>
      <c r="W18" s="249"/>
      <c r="X18" s="331"/>
    </row>
    <row r="19" spans="1:24" s="70" customFormat="1" ht="131.25" customHeight="1">
      <c r="A19" s="250" t="s">
        <v>1906</v>
      </c>
      <c r="B19" s="263" t="s">
        <v>1856</v>
      </c>
      <c r="C19" s="251" t="s">
        <v>1208</v>
      </c>
      <c r="D19" s="251" t="s">
        <v>1890</v>
      </c>
      <c r="E19" s="329" t="s">
        <v>1907</v>
      </c>
      <c r="F19" s="247" t="s">
        <v>2659</v>
      </c>
      <c r="G19" s="264">
        <v>44839</v>
      </c>
      <c r="H19" s="247" t="s">
        <v>2555</v>
      </c>
      <c r="I19" s="247" t="s">
        <v>2396</v>
      </c>
      <c r="J19" s="251">
        <v>67</v>
      </c>
      <c r="K19" s="251">
        <v>176</v>
      </c>
      <c r="L19" s="251">
        <v>18</v>
      </c>
      <c r="M19" s="330">
        <v>35</v>
      </c>
      <c r="N19" s="251" t="s">
        <v>918</v>
      </c>
      <c r="O19" s="251"/>
      <c r="P19" s="251"/>
      <c r="Q19" s="251"/>
      <c r="R19" s="251" t="s">
        <v>918</v>
      </c>
      <c r="S19" s="251"/>
      <c r="T19" s="251"/>
      <c r="U19" s="251"/>
      <c r="V19" s="251"/>
      <c r="W19" s="249"/>
      <c r="X19" s="331"/>
    </row>
    <row r="20" spans="1:24" ht="131.25" customHeight="1">
      <c r="A20" s="250" t="s">
        <v>1908</v>
      </c>
      <c r="B20" s="263" t="s">
        <v>1856</v>
      </c>
      <c r="C20" s="251" t="s">
        <v>1208</v>
      </c>
      <c r="D20" s="251" t="s">
        <v>1890</v>
      </c>
      <c r="E20" s="329" t="s">
        <v>1909</v>
      </c>
      <c r="F20" s="247" t="s">
        <v>1910</v>
      </c>
      <c r="G20" s="264">
        <v>44839</v>
      </c>
      <c r="H20" s="247" t="s">
        <v>1911</v>
      </c>
      <c r="I20" s="247" t="s">
        <v>2397</v>
      </c>
      <c r="J20" s="251">
        <v>17</v>
      </c>
      <c r="K20" s="251">
        <v>715</v>
      </c>
      <c r="L20" s="251">
        <v>25</v>
      </c>
      <c r="M20" s="330">
        <v>34</v>
      </c>
      <c r="N20" s="251" t="s">
        <v>918</v>
      </c>
      <c r="O20" s="251"/>
      <c r="P20" s="251"/>
      <c r="Q20" s="251"/>
      <c r="R20" s="251"/>
      <c r="S20" s="251"/>
      <c r="T20" s="251"/>
      <c r="U20" s="251"/>
      <c r="V20" s="251"/>
      <c r="W20" s="249"/>
      <c r="X20" s="331"/>
    </row>
    <row r="21" spans="1:24" ht="131.25" customHeight="1">
      <c r="A21" s="250" t="s">
        <v>1912</v>
      </c>
      <c r="B21" s="263" t="s">
        <v>1856</v>
      </c>
      <c r="C21" s="251" t="s">
        <v>1208</v>
      </c>
      <c r="D21" s="251" t="s">
        <v>1206</v>
      </c>
      <c r="E21" s="329" t="s">
        <v>1913</v>
      </c>
      <c r="F21" s="247" t="s">
        <v>1910</v>
      </c>
      <c r="G21" s="264">
        <v>44839</v>
      </c>
      <c r="H21" s="268" t="s">
        <v>2556</v>
      </c>
      <c r="I21" s="247" t="s">
        <v>2398</v>
      </c>
      <c r="J21" s="251">
        <v>2</v>
      </c>
      <c r="K21" s="251">
        <v>389</v>
      </c>
      <c r="L21" s="251">
        <v>16</v>
      </c>
      <c r="M21" s="330">
        <v>13</v>
      </c>
      <c r="N21" s="251"/>
      <c r="O21" s="251"/>
      <c r="P21" s="251"/>
      <c r="Q21" s="251"/>
      <c r="R21" s="251" t="s">
        <v>918</v>
      </c>
      <c r="S21" s="251"/>
      <c r="T21" s="251"/>
      <c r="U21" s="251"/>
      <c r="V21" s="251"/>
      <c r="W21" s="249"/>
      <c r="X21" s="331"/>
    </row>
    <row r="22" spans="1:24" ht="131.25" customHeight="1">
      <c r="A22" s="267" t="s">
        <v>2310</v>
      </c>
      <c r="B22" s="263" t="s">
        <v>1856</v>
      </c>
      <c r="C22" s="251" t="s">
        <v>1857</v>
      </c>
      <c r="D22" s="251" t="s">
        <v>1890</v>
      </c>
      <c r="E22" s="329" t="s">
        <v>1914</v>
      </c>
      <c r="F22" s="247" t="s">
        <v>2309</v>
      </c>
      <c r="G22" s="269" t="s">
        <v>2717</v>
      </c>
      <c r="H22" s="247" t="s">
        <v>2557</v>
      </c>
      <c r="I22" s="247" t="s">
        <v>2399</v>
      </c>
      <c r="J22" s="251">
        <v>6</v>
      </c>
      <c r="K22" s="251">
        <v>78</v>
      </c>
      <c r="L22" s="251">
        <v>0</v>
      </c>
      <c r="M22" s="330">
        <v>11</v>
      </c>
      <c r="N22" s="251"/>
      <c r="O22" s="251"/>
      <c r="P22" s="251"/>
      <c r="Q22" s="251"/>
      <c r="R22" s="251"/>
      <c r="S22" s="251"/>
      <c r="T22" s="251"/>
      <c r="U22" s="251"/>
      <c r="V22" s="251"/>
      <c r="W22" s="249"/>
      <c r="X22" s="331" t="s">
        <v>918</v>
      </c>
    </row>
    <row r="23" spans="1:24" ht="131.25" customHeight="1">
      <c r="A23" s="250" t="s">
        <v>2311</v>
      </c>
      <c r="B23" s="263" t="s">
        <v>1856</v>
      </c>
      <c r="C23" s="251" t="s">
        <v>1857</v>
      </c>
      <c r="D23" s="251" t="s">
        <v>1890</v>
      </c>
      <c r="E23" s="329" t="s">
        <v>1915</v>
      </c>
      <c r="F23" s="247" t="s">
        <v>2309</v>
      </c>
      <c r="G23" s="269" t="s">
        <v>2717</v>
      </c>
      <c r="H23" s="247" t="s">
        <v>2557</v>
      </c>
      <c r="I23" s="247" t="s">
        <v>2400</v>
      </c>
      <c r="J23" s="251">
        <v>19</v>
      </c>
      <c r="K23" s="251">
        <v>10</v>
      </c>
      <c r="L23" s="251">
        <v>0</v>
      </c>
      <c r="M23" s="330">
        <v>1</v>
      </c>
      <c r="N23" s="251"/>
      <c r="O23" s="251"/>
      <c r="P23" s="251"/>
      <c r="Q23" s="251"/>
      <c r="R23" s="251"/>
      <c r="S23" s="251"/>
      <c r="T23" s="251"/>
      <c r="U23" s="251"/>
      <c r="V23" s="251"/>
      <c r="W23" s="249"/>
      <c r="X23" s="331" t="s">
        <v>918</v>
      </c>
    </row>
    <row r="24" spans="1:24" ht="131.25" customHeight="1">
      <c r="A24" s="250" t="s">
        <v>2312</v>
      </c>
      <c r="B24" s="263" t="s">
        <v>1856</v>
      </c>
      <c r="C24" s="251" t="s">
        <v>1857</v>
      </c>
      <c r="D24" s="251" t="s">
        <v>1890</v>
      </c>
      <c r="E24" s="329" t="s">
        <v>1916</v>
      </c>
      <c r="F24" s="247" t="s">
        <v>2309</v>
      </c>
      <c r="G24" s="269" t="s">
        <v>2717</v>
      </c>
      <c r="H24" s="247" t="s">
        <v>2557</v>
      </c>
      <c r="I24" s="247" t="s">
        <v>2401</v>
      </c>
      <c r="J24" s="251">
        <v>10</v>
      </c>
      <c r="K24" s="251">
        <v>4</v>
      </c>
      <c r="L24" s="251">
        <v>1</v>
      </c>
      <c r="M24" s="330">
        <v>1</v>
      </c>
      <c r="N24" s="251"/>
      <c r="O24" s="251"/>
      <c r="P24" s="251"/>
      <c r="Q24" s="251"/>
      <c r="R24" s="251"/>
      <c r="S24" s="251"/>
      <c r="T24" s="251"/>
      <c r="U24" s="251"/>
      <c r="V24" s="251"/>
      <c r="W24" s="249"/>
      <c r="X24" s="331" t="s">
        <v>918</v>
      </c>
    </row>
    <row r="25" spans="1:24" ht="131.25" customHeight="1">
      <c r="A25" s="267" t="s">
        <v>2313</v>
      </c>
      <c r="B25" s="263" t="s">
        <v>1856</v>
      </c>
      <c r="C25" s="251" t="s">
        <v>1857</v>
      </c>
      <c r="D25" s="251" t="s">
        <v>1890</v>
      </c>
      <c r="E25" s="329" t="s">
        <v>1917</v>
      </c>
      <c r="F25" s="247" t="s">
        <v>2309</v>
      </c>
      <c r="G25" s="269" t="s">
        <v>2717</v>
      </c>
      <c r="H25" s="247" t="s">
        <v>2557</v>
      </c>
      <c r="I25" s="247" t="s">
        <v>2402</v>
      </c>
      <c r="J25" s="251">
        <v>27</v>
      </c>
      <c r="K25" s="251">
        <v>15</v>
      </c>
      <c r="L25" s="251">
        <v>1</v>
      </c>
      <c r="M25" s="330">
        <v>3</v>
      </c>
      <c r="N25" s="251"/>
      <c r="O25" s="251"/>
      <c r="P25" s="251"/>
      <c r="Q25" s="251"/>
      <c r="R25" s="251"/>
      <c r="S25" s="251"/>
      <c r="T25" s="251"/>
      <c r="U25" s="251"/>
      <c r="V25" s="251"/>
      <c r="W25" s="249"/>
      <c r="X25" s="331" t="s">
        <v>918</v>
      </c>
    </row>
    <row r="26" spans="1:24" ht="131.25" customHeight="1">
      <c r="A26" s="250" t="s">
        <v>2314</v>
      </c>
      <c r="B26" s="266" t="s">
        <v>1856</v>
      </c>
      <c r="C26" s="251" t="s">
        <v>1857</v>
      </c>
      <c r="D26" s="251" t="s">
        <v>1890</v>
      </c>
      <c r="E26" s="329" t="s">
        <v>1918</v>
      </c>
      <c r="F26" s="247" t="s">
        <v>2309</v>
      </c>
      <c r="G26" s="269" t="s">
        <v>2717</v>
      </c>
      <c r="H26" s="247" t="s">
        <v>2557</v>
      </c>
      <c r="I26" s="247" t="s">
        <v>2403</v>
      </c>
      <c r="J26" s="251">
        <v>11</v>
      </c>
      <c r="K26" s="251">
        <v>10</v>
      </c>
      <c r="L26" s="251">
        <v>3</v>
      </c>
      <c r="M26" s="330">
        <v>3</v>
      </c>
      <c r="N26" s="251"/>
      <c r="O26" s="251"/>
      <c r="P26" s="251"/>
      <c r="Q26" s="251"/>
      <c r="R26" s="251"/>
      <c r="S26" s="251"/>
      <c r="T26" s="251"/>
      <c r="U26" s="251"/>
      <c r="V26" s="251"/>
      <c r="W26" s="249"/>
      <c r="X26" s="331" t="s">
        <v>918</v>
      </c>
    </row>
    <row r="27" spans="1:24" ht="131.25" customHeight="1">
      <c r="A27" s="270" t="s">
        <v>2315</v>
      </c>
      <c r="B27" s="263" t="s">
        <v>1856</v>
      </c>
      <c r="C27" s="271" t="s">
        <v>1857</v>
      </c>
      <c r="D27" s="251" t="s">
        <v>1890</v>
      </c>
      <c r="E27" s="327" t="s">
        <v>1919</v>
      </c>
      <c r="F27" s="245" t="s">
        <v>2309</v>
      </c>
      <c r="G27" s="269" t="s">
        <v>2717</v>
      </c>
      <c r="H27" s="245" t="s">
        <v>2557</v>
      </c>
      <c r="I27" s="247" t="s">
        <v>2404</v>
      </c>
      <c r="J27" s="251">
        <v>24</v>
      </c>
      <c r="K27" s="251">
        <v>54</v>
      </c>
      <c r="L27" s="251">
        <v>0</v>
      </c>
      <c r="M27" s="330">
        <v>0</v>
      </c>
      <c r="N27" s="251"/>
      <c r="O27" s="251"/>
      <c r="P27" s="251"/>
      <c r="Q27" s="251"/>
      <c r="R27" s="251"/>
      <c r="S27" s="251"/>
      <c r="T27" s="251"/>
      <c r="U27" s="251"/>
      <c r="V27" s="251"/>
      <c r="W27" s="249"/>
      <c r="X27" s="331" t="s">
        <v>918</v>
      </c>
    </row>
    <row r="28" spans="1:24" ht="131.25" customHeight="1">
      <c r="A28" s="267" t="s">
        <v>1920</v>
      </c>
      <c r="B28" s="266" t="s">
        <v>1856</v>
      </c>
      <c r="C28" s="251" t="s">
        <v>1208</v>
      </c>
      <c r="D28" s="251" t="s">
        <v>1890</v>
      </c>
      <c r="E28" s="329" t="s">
        <v>1921</v>
      </c>
      <c r="F28" s="247" t="s">
        <v>2073</v>
      </c>
      <c r="G28" s="264">
        <v>44839</v>
      </c>
      <c r="H28" s="247" t="s">
        <v>1922</v>
      </c>
      <c r="I28" s="247" t="s">
        <v>2405</v>
      </c>
      <c r="J28" s="251">
        <v>82</v>
      </c>
      <c r="K28" s="332">
        <v>3274</v>
      </c>
      <c r="L28" s="332">
        <v>209</v>
      </c>
      <c r="M28" s="330">
        <v>219</v>
      </c>
      <c r="N28" s="251" t="s">
        <v>918</v>
      </c>
      <c r="O28" s="251"/>
      <c r="P28" s="251"/>
      <c r="Q28" s="251"/>
      <c r="R28" s="251"/>
      <c r="S28" s="251"/>
      <c r="T28" s="251"/>
      <c r="U28" s="251"/>
      <c r="V28" s="251"/>
      <c r="W28" s="249"/>
      <c r="X28" s="331"/>
    </row>
    <row r="29" spans="1:24" s="72" customFormat="1" ht="131.25" customHeight="1">
      <c r="A29" s="270" t="s">
        <v>2319</v>
      </c>
      <c r="B29" s="263" t="s">
        <v>1856</v>
      </c>
      <c r="C29" s="271" t="s">
        <v>1208</v>
      </c>
      <c r="D29" s="251" t="s">
        <v>1890</v>
      </c>
      <c r="E29" s="327" t="s">
        <v>1923</v>
      </c>
      <c r="F29" s="245" t="s">
        <v>1924</v>
      </c>
      <c r="G29" s="264">
        <v>44839</v>
      </c>
      <c r="H29" s="245" t="s">
        <v>2558</v>
      </c>
      <c r="I29" s="247" t="s">
        <v>2406</v>
      </c>
      <c r="J29" s="251">
        <v>120</v>
      </c>
      <c r="K29" s="251">
        <v>573</v>
      </c>
      <c r="L29" s="251">
        <v>76</v>
      </c>
      <c r="M29" s="330">
        <v>43</v>
      </c>
      <c r="N29" s="251" t="s">
        <v>918</v>
      </c>
      <c r="O29" s="251"/>
      <c r="P29" s="251" t="s">
        <v>918</v>
      </c>
      <c r="Q29" s="251" t="s">
        <v>918</v>
      </c>
      <c r="R29" s="251"/>
      <c r="S29" s="251"/>
      <c r="T29" s="251"/>
      <c r="U29" s="251"/>
      <c r="V29" s="251"/>
      <c r="W29" s="249"/>
      <c r="X29" s="331"/>
    </row>
    <row r="30" spans="1:24" s="72" customFormat="1" ht="131.25" customHeight="1">
      <c r="A30" s="250" t="s">
        <v>1925</v>
      </c>
      <c r="B30" s="263" t="s">
        <v>1856</v>
      </c>
      <c r="C30" s="251" t="s">
        <v>1208</v>
      </c>
      <c r="D30" s="251" t="s">
        <v>1890</v>
      </c>
      <c r="E30" s="329" t="s">
        <v>1926</v>
      </c>
      <c r="F30" s="247" t="s">
        <v>2316</v>
      </c>
      <c r="G30" s="264">
        <v>44839</v>
      </c>
      <c r="H30" s="247" t="s">
        <v>1927</v>
      </c>
      <c r="I30" s="247" t="s">
        <v>2559</v>
      </c>
      <c r="J30" s="251">
        <v>31</v>
      </c>
      <c r="K30" s="251">
        <v>310</v>
      </c>
      <c r="L30" s="251">
        <v>3</v>
      </c>
      <c r="M30" s="330">
        <v>2</v>
      </c>
      <c r="N30" s="251" t="s">
        <v>918</v>
      </c>
      <c r="O30" s="251"/>
      <c r="P30" s="251"/>
      <c r="Q30" s="251"/>
      <c r="R30" s="251"/>
      <c r="S30" s="251"/>
      <c r="T30" s="251"/>
      <c r="U30" s="251"/>
      <c r="V30" s="251"/>
      <c r="W30" s="249"/>
      <c r="X30" s="331"/>
    </row>
    <row r="31" spans="1:24" s="72" customFormat="1" ht="131.25" customHeight="1">
      <c r="A31" s="267" t="s">
        <v>1928</v>
      </c>
      <c r="B31" s="263" t="s">
        <v>1856</v>
      </c>
      <c r="C31" s="251" t="s">
        <v>1857</v>
      </c>
      <c r="D31" s="251" t="s">
        <v>1206</v>
      </c>
      <c r="E31" s="329" t="s">
        <v>1929</v>
      </c>
      <c r="F31" s="247" t="s">
        <v>2317</v>
      </c>
      <c r="G31" s="264">
        <v>44839</v>
      </c>
      <c r="H31" s="247" t="s">
        <v>2560</v>
      </c>
      <c r="I31" s="247" t="s">
        <v>2407</v>
      </c>
      <c r="J31" s="251">
        <v>10</v>
      </c>
      <c r="K31" s="251">
        <v>560</v>
      </c>
      <c r="L31" s="251">
        <v>11</v>
      </c>
      <c r="M31" s="330">
        <v>52</v>
      </c>
      <c r="N31" s="251" t="s">
        <v>918</v>
      </c>
      <c r="O31" s="251"/>
      <c r="P31" s="251"/>
      <c r="Q31" s="251"/>
      <c r="R31" s="251"/>
      <c r="S31" s="251"/>
      <c r="T31" s="251"/>
      <c r="U31" s="251"/>
      <c r="V31" s="251"/>
      <c r="W31" s="249"/>
      <c r="X31" s="331"/>
    </row>
    <row r="32" spans="1:24" s="72" customFormat="1" ht="131.25" customHeight="1">
      <c r="A32" s="250" t="s">
        <v>2318</v>
      </c>
      <c r="B32" s="263" t="s">
        <v>1856</v>
      </c>
      <c r="C32" s="251" t="s">
        <v>1208</v>
      </c>
      <c r="D32" s="251" t="s">
        <v>1206</v>
      </c>
      <c r="E32" s="329" t="s">
        <v>1930</v>
      </c>
      <c r="F32" s="247" t="s">
        <v>1924</v>
      </c>
      <c r="G32" s="264">
        <v>44839</v>
      </c>
      <c r="H32" s="247" t="s">
        <v>2561</v>
      </c>
      <c r="I32" s="247" t="s">
        <v>2408</v>
      </c>
      <c r="J32" s="251">
        <v>10</v>
      </c>
      <c r="K32" s="251">
        <v>21</v>
      </c>
      <c r="L32" s="251">
        <v>15</v>
      </c>
      <c r="M32" s="330">
        <v>12</v>
      </c>
      <c r="N32" s="251" t="s">
        <v>918</v>
      </c>
      <c r="O32" s="251" t="s">
        <v>918</v>
      </c>
      <c r="P32" s="251"/>
      <c r="Q32" s="251"/>
      <c r="R32" s="251"/>
      <c r="S32" s="251"/>
      <c r="T32" s="251"/>
      <c r="U32" s="251"/>
      <c r="V32" s="251" t="s">
        <v>918</v>
      </c>
      <c r="W32" s="249"/>
      <c r="X32" s="331" t="s">
        <v>918</v>
      </c>
    </row>
    <row r="33" spans="1:24" s="72" customFormat="1" ht="131.25" customHeight="1">
      <c r="A33" s="250" t="s">
        <v>1931</v>
      </c>
      <c r="B33" s="263" t="s">
        <v>1856</v>
      </c>
      <c r="C33" s="251" t="s">
        <v>1208</v>
      </c>
      <c r="D33" s="251" t="s">
        <v>1286</v>
      </c>
      <c r="E33" s="329" t="s">
        <v>1932</v>
      </c>
      <c r="F33" s="247" t="s">
        <v>1933</v>
      </c>
      <c r="G33" s="264">
        <v>44839</v>
      </c>
      <c r="H33" s="247" t="s">
        <v>2562</v>
      </c>
      <c r="I33" s="247" t="s">
        <v>2409</v>
      </c>
      <c r="J33" s="251">
        <v>6</v>
      </c>
      <c r="K33" s="251">
        <v>9</v>
      </c>
      <c r="L33" s="251">
        <v>0</v>
      </c>
      <c r="M33" s="330">
        <v>1</v>
      </c>
      <c r="N33" s="251" t="s">
        <v>918</v>
      </c>
      <c r="O33" s="251"/>
      <c r="P33" s="251"/>
      <c r="Q33" s="251" t="s">
        <v>918</v>
      </c>
      <c r="R33" s="251"/>
      <c r="S33" s="251"/>
      <c r="T33" s="251"/>
      <c r="U33" s="251"/>
      <c r="V33" s="251"/>
      <c r="W33" s="249"/>
      <c r="X33" s="331"/>
    </row>
    <row r="34" spans="1:24" s="72" customFormat="1" ht="131.25" customHeight="1">
      <c r="A34" s="267" t="s">
        <v>1934</v>
      </c>
      <c r="B34" s="263" t="s">
        <v>1856</v>
      </c>
      <c r="C34" s="251" t="s">
        <v>1208</v>
      </c>
      <c r="D34" s="251" t="s">
        <v>1890</v>
      </c>
      <c r="E34" s="329" t="s">
        <v>1935</v>
      </c>
      <c r="F34" s="247" t="s">
        <v>2320</v>
      </c>
      <c r="G34" s="264">
        <v>44839</v>
      </c>
      <c r="H34" s="247" t="s">
        <v>1936</v>
      </c>
      <c r="I34" s="247" t="s">
        <v>2410</v>
      </c>
      <c r="J34" s="251">
        <v>9</v>
      </c>
      <c r="K34" s="332">
        <v>1490</v>
      </c>
      <c r="L34" s="332">
        <v>76</v>
      </c>
      <c r="M34" s="330">
        <v>71</v>
      </c>
      <c r="N34" s="251"/>
      <c r="O34" s="251" t="s">
        <v>918</v>
      </c>
      <c r="P34" s="251" t="s">
        <v>918</v>
      </c>
      <c r="Q34" s="251" t="s">
        <v>918</v>
      </c>
      <c r="R34" s="251"/>
      <c r="S34" s="251"/>
      <c r="T34" s="251"/>
      <c r="U34" s="251"/>
      <c r="V34" s="251" t="s">
        <v>918</v>
      </c>
      <c r="W34" s="249"/>
      <c r="X34" s="331"/>
    </row>
    <row r="35" spans="1:24" s="72" customFormat="1" ht="131.25" customHeight="1">
      <c r="A35" s="250" t="s">
        <v>1937</v>
      </c>
      <c r="B35" s="263" t="s">
        <v>1856</v>
      </c>
      <c r="C35" s="251" t="s">
        <v>1208</v>
      </c>
      <c r="D35" s="251" t="s">
        <v>1206</v>
      </c>
      <c r="E35" s="329" t="s">
        <v>1938</v>
      </c>
      <c r="F35" s="247" t="s">
        <v>2321</v>
      </c>
      <c r="G35" s="264">
        <v>44839</v>
      </c>
      <c r="H35" s="247" t="s">
        <v>1939</v>
      </c>
      <c r="I35" s="247" t="s">
        <v>2411</v>
      </c>
      <c r="J35" s="251">
        <v>11</v>
      </c>
      <c r="K35" s="251">
        <v>184</v>
      </c>
      <c r="L35" s="251">
        <v>5</v>
      </c>
      <c r="M35" s="330">
        <v>9</v>
      </c>
      <c r="N35" s="251"/>
      <c r="O35" s="251" t="s">
        <v>918</v>
      </c>
      <c r="P35" s="251" t="s">
        <v>918</v>
      </c>
      <c r="Q35" s="251"/>
      <c r="R35" s="251" t="s">
        <v>918</v>
      </c>
      <c r="S35" s="251"/>
      <c r="T35" s="251"/>
      <c r="U35" s="251" t="s">
        <v>918</v>
      </c>
      <c r="V35" s="251"/>
      <c r="W35" s="249"/>
      <c r="X35" s="331"/>
    </row>
    <row r="36" spans="1:24" s="72" customFormat="1" ht="131.25" customHeight="1">
      <c r="A36" s="250" t="s">
        <v>1940</v>
      </c>
      <c r="B36" s="263" t="s">
        <v>1856</v>
      </c>
      <c r="C36" s="251" t="s">
        <v>1941</v>
      </c>
      <c r="D36" s="251" t="s">
        <v>1286</v>
      </c>
      <c r="E36" s="329" t="s">
        <v>1942</v>
      </c>
      <c r="F36" s="247" t="s">
        <v>2322</v>
      </c>
      <c r="G36" s="264">
        <v>44839</v>
      </c>
      <c r="H36" s="247" t="s">
        <v>2563</v>
      </c>
      <c r="I36" s="247" t="s">
        <v>2412</v>
      </c>
      <c r="J36" s="251">
        <v>198</v>
      </c>
      <c r="K36" s="251">
        <v>11</v>
      </c>
      <c r="L36" s="251">
        <v>0</v>
      </c>
      <c r="M36" s="330">
        <v>2</v>
      </c>
      <c r="N36" s="251" t="s">
        <v>918</v>
      </c>
      <c r="O36" s="251"/>
      <c r="P36" s="251"/>
      <c r="Q36" s="251"/>
      <c r="R36" s="251"/>
      <c r="S36" s="251"/>
      <c r="T36" s="251"/>
      <c r="U36" s="251"/>
      <c r="V36" s="251" t="s">
        <v>918</v>
      </c>
      <c r="W36" s="249"/>
      <c r="X36" s="331"/>
    </row>
    <row r="37" spans="1:24" s="72" customFormat="1" ht="131.25" customHeight="1">
      <c r="A37" s="267" t="s">
        <v>2325</v>
      </c>
      <c r="B37" s="263" t="s">
        <v>1856</v>
      </c>
      <c r="C37" s="251" t="s">
        <v>1941</v>
      </c>
      <c r="D37" s="251" t="s">
        <v>1286</v>
      </c>
      <c r="E37" s="329" t="s">
        <v>1943</v>
      </c>
      <c r="F37" s="247" t="s">
        <v>2324</v>
      </c>
      <c r="G37" s="264">
        <v>44839</v>
      </c>
      <c r="H37" s="247" t="s">
        <v>1944</v>
      </c>
      <c r="I37" s="247" t="s">
        <v>2390</v>
      </c>
      <c r="J37" s="251">
        <v>5</v>
      </c>
      <c r="K37" s="251">
        <v>4</v>
      </c>
      <c r="L37" s="251">
        <v>2</v>
      </c>
      <c r="M37" s="330">
        <v>1</v>
      </c>
      <c r="N37" s="251" t="s">
        <v>918</v>
      </c>
      <c r="O37" s="251"/>
      <c r="P37" s="251"/>
      <c r="Q37" s="251" t="s">
        <v>918</v>
      </c>
      <c r="R37" s="251"/>
      <c r="S37" s="251"/>
      <c r="T37" s="251"/>
      <c r="U37" s="251"/>
      <c r="V37" s="251"/>
      <c r="W37" s="249"/>
      <c r="X37" s="331"/>
    </row>
    <row r="38" spans="1:24" s="72" customFormat="1" ht="131.25" customHeight="1">
      <c r="A38" s="250" t="s">
        <v>2351</v>
      </c>
      <c r="B38" s="263" t="s">
        <v>1856</v>
      </c>
      <c r="C38" s="251" t="s">
        <v>1941</v>
      </c>
      <c r="D38" s="251" t="s">
        <v>1286</v>
      </c>
      <c r="E38" s="329" t="s">
        <v>1945</v>
      </c>
      <c r="F38" s="247" t="s">
        <v>2326</v>
      </c>
      <c r="G38" s="264">
        <v>44839</v>
      </c>
      <c r="H38" s="247" t="s">
        <v>2564</v>
      </c>
      <c r="I38" s="247" t="s">
        <v>2413</v>
      </c>
      <c r="J38" s="251">
        <v>1</v>
      </c>
      <c r="K38" s="251">
        <v>4</v>
      </c>
      <c r="L38" s="251">
        <v>2</v>
      </c>
      <c r="M38" s="330">
        <v>3</v>
      </c>
      <c r="N38" s="251" t="s">
        <v>918</v>
      </c>
      <c r="O38" s="251" t="s">
        <v>918</v>
      </c>
      <c r="P38" s="251"/>
      <c r="Q38" s="251"/>
      <c r="R38" s="251"/>
      <c r="S38" s="251"/>
      <c r="T38" s="251"/>
      <c r="U38" s="251"/>
      <c r="V38" s="251"/>
      <c r="W38" s="249" t="s">
        <v>918</v>
      </c>
      <c r="X38" s="331"/>
    </row>
    <row r="39" spans="1:24" s="72" customFormat="1" ht="131.25" customHeight="1">
      <c r="A39" s="250" t="s">
        <v>1947</v>
      </c>
      <c r="B39" s="263" t="s">
        <v>1856</v>
      </c>
      <c r="C39" s="251" t="s">
        <v>1858</v>
      </c>
      <c r="D39" s="251" t="s">
        <v>1890</v>
      </c>
      <c r="E39" s="329" t="s">
        <v>1948</v>
      </c>
      <c r="F39" s="247" t="s">
        <v>2327</v>
      </c>
      <c r="G39" s="264">
        <v>44839</v>
      </c>
      <c r="H39" s="247" t="s">
        <v>1949</v>
      </c>
      <c r="I39" s="247" t="s">
        <v>2414</v>
      </c>
      <c r="J39" s="251">
        <v>50</v>
      </c>
      <c r="K39" s="332">
        <v>1047</v>
      </c>
      <c r="L39" s="332">
        <v>76</v>
      </c>
      <c r="M39" s="330">
        <v>69</v>
      </c>
      <c r="N39" s="251" t="s">
        <v>918</v>
      </c>
      <c r="O39" s="251" t="s">
        <v>918</v>
      </c>
      <c r="P39" s="251"/>
      <c r="Q39" s="251"/>
      <c r="R39" s="251"/>
      <c r="S39" s="251"/>
      <c r="T39" s="251"/>
      <c r="U39" s="251"/>
      <c r="V39" s="251"/>
      <c r="W39" s="249"/>
      <c r="X39" s="331" t="s">
        <v>918</v>
      </c>
    </row>
    <row r="40" spans="1:24" s="72" customFormat="1" ht="131.25" customHeight="1">
      <c r="A40" s="267" t="s">
        <v>1950</v>
      </c>
      <c r="B40" s="263" t="s">
        <v>1856</v>
      </c>
      <c r="C40" s="251" t="s">
        <v>1941</v>
      </c>
      <c r="D40" s="251" t="s">
        <v>1206</v>
      </c>
      <c r="E40" s="329" t="s">
        <v>1951</v>
      </c>
      <c r="F40" s="247" t="s">
        <v>2328</v>
      </c>
      <c r="G40" s="264">
        <v>44839</v>
      </c>
      <c r="H40" s="247" t="s">
        <v>1952</v>
      </c>
      <c r="I40" s="247" t="s">
        <v>2415</v>
      </c>
      <c r="J40" s="251">
        <v>2</v>
      </c>
      <c r="K40" s="251">
        <v>124</v>
      </c>
      <c r="L40" s="251">
        <v>0</v>
      </c>
      <c r="M40" s="330">
        <v>0</v>
      </c>
      <c r="N40" s="251" t="s">
        <v>918</v>
      </c>
      <c r="O40" s="251"/>
      <c r="P40" s="251"/>
      <c r="Q40" s="251"/>
      <c r="R40" s="251"/>
      <c r="S40" s="251"/>
      <c r="T40" s="251"/>
      <c r="U40" s="251"/>
      <c r="V40" s="251"/>
      <c r="W40" s="249"/>
      <c r="X40" s="331"/>
    </row>
    <row r="41" spans="1:24" s="72" customFormat="1" ht="131.25" customHeight="1">
      <c r="A41" s="250" t="s">
        <v>2329</v>
      </c>
      <c r="B41" s="263" t="s">
        <v>1856</v>
      </c>
      <c r="C41" s="251" t="s">
        <v>1941</v>
      </c>
      <c r="D41" s="251" t="s">
        <v>1206</v>
      </c>
      <c r="E41" s="329" t="s">
        <v>1953</v>
      </c>
      <c r="F41" s="247" t="s">
        <v>1910</v>
      </c>
      <c r="G41" s="264">
        <v>44839</v>
      </c>
      <c r="H41" s="247" t="s">
        <v>2565</v>
      </c>
      <c r="I41" s="247" t="s">
        <v>2416</v>
      </c>
      <c r="J41" s="251">
        <v>26</v>
      </c>
      <c r="K41" s="251">
        <v>352</v>
      </c>
      <c r="L41" s="251">
        <v>96</v>
      </c>
      <c r="M41" s="330">
        <v>141</v>
      </c>
      <c r="N41" s="251" t="s">
        <v>918</v>
      </c>
      <c r="O41" s="251"/>
      <c r="P41" s="251"/>
      <c r="Q41" s="251"/>
      <c r="R41" s="251"/>
      <c r="S41" s="251"/>
      <c r="T41" s="251"/>
      <c r="U41" s="251"/>
      <c r="V41" s="251"/>
      <c r="W41" s="249"/>
      <c r="X41" s="331"/>
    </row>
    <row r="42" spans="1:24" s="72" customFormat="1" ht="131.25" customHeight="1">
      <c r="A42" s="250" t="s">
        <v>1954</v>
      </c>
      <c r="B42" s="263" t="s">
        <v>1856</v>
      </c>
      <c r="C42" s="251" t="s">
        <v>1858</v>
      </c>
      <c r="D42" s="251" t="s">
        <v>1286</v>
      </c>
      <c r="E42" s="329" t="s">
        <v>1955</v>
      </c>
      <c r="F42" s="247" t="s">
        <v>2330</v>
      </c>
      <c r="G42" s="264">
        <v>44839</v>
      </c>
      <c r="H42" s="247" t="s">
        <v>2566</v>
      </c>
      <c r="I42" s="247" t="s">
        <v>2567</v>
      </c>
      <c r="J42" s="251">
        <v>1</v>
      </c>
      <c r="K42" s="251">
        <v>14</v>
      </c>
      <c r="L42" s="251">
        <v>1</v>
      </c>
      <c r="M42" s="330">
        <v>2</v>
      </c>
      <c r="N42" s="251" t="s">
        <v>918</v>
      </c>
      <c r="O42" s="251" t="s">
        <v>918</v>
      </c>
      <c r="P42" s="251" t="s">
        <v>918</v>
      </c>
      <c r="Q42" s="251" t="s">
        <v>918</v>
      </c>
      <c r="R42" s="251"/>
      <c r="S42" s="251"/>
      <c r="T42" s="251"/>
      <c r="U42" s="251"/>
      <c r="V42" s="251"/>
      <c r="W42" s="249"/>
      <c r="X42" s="331"/>
    </row>
    <row r="43" spans="1:24" s="72" customFormat="1" ht="131.25" customHeight="1">
      <c r="A43" s="267" t="s">
        <v>1956</v>
      </c>
      <c r="B43" s="266" t="s">
        <v>1856</v>
      </c>
      <c r="C43" s="251" t="s">
        <v>1858</v>
      </c>
      <c r="D43" s="251" t="s">
        <v>1890</v>
      </c>
      <c r="E43" s="329" t="s">
        <v>1957</v>
      </c>
      <c r="F43" s="247" t="s">
        <v>2331</v>
      </c>
      <c r="G43" s="272">
        <v>44839</v>
      </c>
      <c r="H43" s="247" t="s">
        <v>2568</v>
      </c>
      <c r="I43" s="247" t="s">
        <v>2417</v>
      </c>
      <c r="J43" s="251">
        <v>3</v>
      </c>
      <c r="K43" s="251">
        <v>106</v>
      </c>
      <c r="L43" s="251">
        <v>5</v>
      </c>
      <c r="M43" s="330">
        <v>2</v>
      </c>
      <c r="N43" s="251" t="s">
        <v>918</v>
      </c>
      <c r="O43" s="251"/>
      <c r="P43" s="251"/>
      <c r="Q43" s="251"/>
      <c r="R43" s="251"/>
      <c r="S43" s="251"/>
      <c r="T43" s="251"/>
      <c r="U43" s="251" t="s">
        <v>918</v>
      </c>
      <c r="V43" s="251"/>
      <c r="W43" s="249"/>
      <c r="X43" s="331"/>
    </row>
    <row r="44" spans="1:24" s="72" customFormat="1" ht="131.25" customHeight="1">
      <c r="A44" s="270" t="s">
        <v>2333</v>
      </c>
      <c r="B44" s="263" t="s">
        <v>1856</v>
      </c>
      <c r="C44" s="271" t="s">
        <v>1941</v>
      </c>
      <c r="D44" s="271" t="s">
        <v>1521</v>
      </c>
      <c r="E44" s="327" t="s">
        <v>1958</v>
      </c>
      <c r="F44" s="245" t="s">
        <v>2332</v>
      </c>
      <c r="G44" s="264">
        <v>44839</v>
      </c>
      <c r="H44" s="245" t="s">
        <v>1959</v>
      </c>
      <c r="I44" s="247" t="s">
        <v>2418</v>
      </c>
      <c r="J44" s="251">
        <v>24</v>
      </c>
      <c r="K44" s="251">
        <v>4</v>
      </c>
      <c r="L44" s="251">
        <v>24</v>
      </c>
      <c r="M44" s="330" t="s">
        <v>221</v>
      </c>
      <c r="N44" s="251" t="s">
        <v>918</v>
      </c>
      <c r="O44" s="251" t="s">
        <v>918</v>
      </c>
      <c r="P44" s="251"/>
      <c r="Q44" s="251"/>
      <c r="R44" s="251"/>
      <c r="S44" s="251"/>
      <c r="T44" s="251"/>
      <c r="U44" s="251" t="s">
        <v>918</v>
      </c>
      <c r="V44" s="251"/>
      <c r="W44" s="249"/>
      <c r="X44" s="331"/>
    </row>
    <row r="45" spans="1:24" s="72" customFormat="1" ht="131.25" customHeight="1">
      <c r="A45" s="250" t="s">
        <v>2334</v>
      </c>
      <c r="B45" s="263" t="s">
        <v>1856</v>
      </c>
      <c r="C45" s="251" t="s">
        <v>1941</v>
      </c>
      <c r="D45" s="251" t="s">
        <v>1521</v>
      </c>
      <c r="E45" s="329" t="s">
        <v>1960</v>
      </c>
      <c r="F45" s="247" t="s">
        <v>2332</v>
      </c>
      <c r="G45" s="264">
        <v>44839</v>
      </c>
      <c r="H45" s="247" t="s">
        <v>1961</v>
      </c>
      <c r="I45" s="247" t="s">
        <v>2419</v>
      </c>
      <c r="J45" s="251">
        <v>12</v>
      </c>
      <c r="K45" s="251">
        <v>7</v>
      </c>
      <c r="L45" s="251">
        <v>18</v>
      </c>
      <c r="M45" s="362" t="s">
        <v>221</v>
      </c>
      <c r="N45" s="251" t="s">
        <v>918</v>
      </c>
      <c r="O45" s="251" t="s">
        <v>918</v>
      </c>
      <c r="P45" s="251"/>
      <c r="Q45" s="251"/>
      <c r="R45" s="251"/>
      <c r="S45" s="251"/>
      <c r="T45" s="251"/>
      <c r="U45" s="251"/>
      <c r="V45" s="251"/>
      <c r="W45" s="249"/>
      <c r="X45" s="331"/>
    </row>
    <row r="46" spans="1:24" ht="131.25" customHeight="1">
      <c r="A46" s="267" t="s">
        <v>2335</v>
      </c>
      <c r="B46" s="263" t="s">
        <v>1856</v>
      </c>
      <c r="C46" s="251" t="s">
        <v>1941</v>
      </c>
      <c r="D46" s="251" t="s">
        <v>1521</v>
      </c>
      <c r="E46" s="329" t="s">
        <v>1962</v>
      </c>
      <c r="F46" s="247" t="s">
        <v>2332</v>
      </c>
      <c r="G46" s="264">
        <v>44839</v>
      </c>
      <c r="H46" s="247" t="s">
        <v>1963</v>
      </c>
      <c r="I46" s="247" t="s">
        <v>2420</v>
      </c>
      <c r="J46" s="251">
        <v>9</v>
      </c>
      <c r="K46" s="251">
        <v>2</v>
      </c>
      <c r="L46" s="251">
        <v>62</v>
      </c>
      <c r="M46" s="330" t="s">
        <v>221</v>
      </c>
      <c r="N46" s="251" t="s">
        <v>918</v>
      </c>
      <c r="O46" s="251" t="s">
        <v>918</v>
      </c>
      <c r="P46" s="251"/>
      <c r="Q46" s="251"/>
      <c r="R46" s="251"/>
      <c r="S46" s="251"/>
      <c r="T46" s="251"/>
      <c r="U46" s="251"/>
      <c r="V46" s="251"/>
      <c r="W46" s="249"/>
      <c r="X46" s="331"/>
    </row>
    <row r="47" spans="1:24" ht="131.25" customHeight="1">
      <c r="A47" s="250" t="s">
        <v>2336</v>
      </c>
      <c r="B47" s="266" t="s">
        <v>1856</v>
      </c>
      <c r="C47" s="251" t="s">
        <v>1941</v>
      </c>
      <c r="D47" s="251" t="s">
        <v>1521</v>
      </c>
      <c r="E47" s="329" t="s">
        <v>1964</v>
      </c>
      <c r="F47" s="247" t="s">
        <v>2332</v>
      </c>
      <c r="G47" s="264">
        <v>44839</v>
      </c>
      <c r="H47" s="247" t="s">
        <v>2569</v>
      </c>
      <c r="I47" s="247" t="s">
        <v>2421</v>
      </c>
      <c r="J47" s="251">
        <v>16</v>
      </c>
      <c r="K47" s="251">
        <v>6</v>
      </c>
      <c r="L47" s="251">
        <v>29</v>
      </c>
      <c r="M47" s="330" t="s">
        <v>221</v>
      </c>
      <c r="N47" s="251" t="s">
        <v>918</v>
      </c>
      <c r="O47" s="251"/>
      <c r="P47" s="251"/>
      <c r="Q47" s="251"/>
      <c r="R47" s="251"/>
      <c r="S47" s="251"/>
      <c r="T47" s="251"/>
      <c r="U47" s="251"/>
      <c r="V47" s="251"/>
      <c r="W47" s="249"/>
      <c r="X47" s="331"/>
    </row>
    <row r="48" spans="1:24" ht="131.25" customHeight="1">
      <c r="A48" s="270" t="s">
        <v>1965</v>
      </c>
      <c r="B48" s="263" t="s">
        <v>1856</v>
      </c>
      <c r="C48" s="271" t="s">
        <v>1941</v>
      </c>
      <c r="D48" s="251" t="s">
        <v>1890</v>
      </c>
      <c r="E48" s="327" t="s">
        <v>1966</v>
      </c>
      <c r="F48" s="245" t="s">
        <v>2337</v>
      </c>
      <c r="G48" s="264">
        <v>44839</v>
      </c>
      <c r="H48" s="245" t="s">
        <v>2570</v>
      </c>
      <c r="I48" s="247" t="s">
        <v>2422</v>
      </c>
      <c r="J48" s="251">
        <v>65</v>
      </c>
      <c r="K48" s="251">
        <v>62</v>
      </c>
      <c r="L48" s="251">
        <v>104</v>
      </c>
      <c r="M48" s="330">
        <v>104</v>
      </c>
      <c r="N48" s="251" t="s">
        <v>918</v>
      </c>
      <c r="O48" s="251"/>
      <c r="P48" s="251" t="s">
        <v>918</v>
      </c>
      <c r="Q48" s="251" t="s">
        <v>918</v>
      </c>
      <c r="R48" s="251"/>
      <c r="S48" s="251"/>
      <c r="T48" s="251"/>
      <c r="U48" s="251"/>
      <c r="V48" s="251"/>
      <c r="W48" s="249" t="s">
        <v>918</v>
      </c>
      <c r="X48" s="331"/>
    </row>
    <row r="49" spans="1:24" ht="131.25" customHeight="1">
      <c r="A49" s="267" t="s">
        <v>2338</v>
      </c>
      <c r="B49" s="263" t="s">
        <v>1856</v>
      </c>
      <c r="C49" s="251" t="s">
        <v>1941</v>
      </c>
      <c r="D49" s="251" t="s">
        <v>1839</v>
      </c>
      <c r="E49" s="329" t="s">
        <v>1967</v>
      </c>
      <c r="F49" s="247" t="s">
        <v>2332</v>
      </c>
      <c r="G49" s="264">
        <v>44839</v>
      </c>
      <c r="H49" s="247" t="s">
        <v>1968</v>
      </c>
      <c r="I49" s="247" t="s">
        <v>2423</v>
      </c>
      <c r="J49" s="251">
        <v>0</v>
      </c>
      <c r="K49" s="251">
        <v>3</v>
      </c>
      <c r="L49" s="251">
        <v>9</v>
      </c>
      <c r="M49" s="330">
        <v>12</v>
      </c>
      <c r="N49" s="251" t="s">
        <v>918</v>
      </c>
      <c r="O49" s="251" t="s">
        <v>918</v>
      </c>
      <c r="P49" s="251"/>
      <c r="Q49" s="251"/>
      <c r="R49" s="251"/>
      <c r="S49" s="251" t="s">
        <v>918</v>
      </c>
      <c r="T49" s="251"/>
      <c r="U49" s="251"/>
      <c r="V49" s="251"/>
      <c r="W49" s="249"/>
      <c r="X49" s="331"/>
    </row>
    <row r="50" spans="1:24" ht="131.25" customHeight="1">
      <c r="A50" s="250" t="s">
        <v>2339</v>
      </c>
      <c r="B50" s="263" t="s">
        <v>1856</v>
      </c>
      <c r="C50" s="251" t="s">
        <v>1941</v>
      </c>
      <c r="D50" s="251" t="s">
        <v>1839</v>
      </c>
      <c r="E50" s="329" t="s">
        <v>1969</v>
      </c>
      <c r="F50" s="247" t="s">
        <v>2332</v>
      </c>
      <c r="G50" s="264">
        <v>44839</v>
      </c>
      <c r="H50" s="247" t="s">
        <v>1970</v>
      </c>
      <c r="I50" s="247" t="s">
        <v>2424</v>
      </c>
      <c r="J50" s="251">
        <v>1</v>
      </c>
      <c r="K50" s="251">
        <v>3</v>
      </c>
      <c r="L50" s="251">
        <v>1</v>
      </c>
      <c r="M50" s="330" t="s">
        <v>221</v>
      </c>
      <c r="N50" s="251"/>
      <c r="O50" s="251"/>
      <c r="P50" s="251"/>
      <c r="Q50" s="251"/>
      <c r="R50" s="251"/>
      <c r="S50" s="251"/>
      <c r="T50" s="251"/>
      <c r="U50" s="251"/>
      <c r="V50" s="251"/>
      <c r="W50" s="249" t="s">
        <v>918</v>
      </c>
      <c r="X50" s="331"/>
    </row>
    <row r="51" spans="1:24" ht="131.25" customHeight="1">
      <c r="A51" s="250" t="s">
        <v>2340</v>
      </c>
      <c r="B51" s="263" t="s">
        <v>1856</v>
      </c>
      <c r="C51" s="251" t="s">
        <v>1941</v>
      </c>
      <c r="D51" s="251" t="s">
        <v>1839</v>
      </c>
      <c r="E51" s="329" t="s">
        <v>1971</v>
      </c>
      <c r="F51" s="247" t="s">
        <v>2332</v>
      </c>
      <c r="G51" s="264">
        <v>44839</v>
      </c>
      <c r="H51" s="247" t="s">
        <v>1972</v>
      </c>
      <c r="I51" s="247" t="s">
        <v>2425</v>
      </c>
      <c r="J51" s="251">
        <v>42</v>
      </c>
      <c r="K51" s="251">
        <v>2</v>
      </c>
      <c r="L51" s="251">
        <v>51</v>
      </c>
      <c r="M51" s="330" t="s">
        <v>221</v>
      </c>
      <c r="N51" s="251" t="s">
        <v>918</v>
      </c>
      <c r="O51" s="251" t="s">
        <v>918</v>
      </c>
      <c r="P51" s="251"/>
      <c r="Q51" s="251"/>
      <c r="R51" s="251"/>
      <c r="S51" s="251" t="s">
        <v>918</v>
      </c>
      <c r="T51" s="251"/>
      <c r="U51" s="251"/>
      <c r="V51" s="251" t="s">
        <v>918</v>
      </c>
      <c r="W51" s="249"/>
      <c r="X51" s="331"/>
    </row>
    <row r="52" spans="1:24" ht="131.25" customHeight="1">
      <c r="A52" s="267" t="s">
        <v>2341</v>
      </c>
      <c r="B52" s="263" t="s">
        <v>1856</v>
      </c>
      <c r="C52" s="251" t="s">
        <v>1941</v>
      </c>
      <c r="D52" s="251" t="s">
        <v>1206</v>
      </c>
      <c r="E52" s="329" t="s">
        <v>1973</v>
      </c>
      <c r="F52" s="247" t="s">
        <v>1974</v>
      </c>
      <c r="G52" s="264">
        <v>44839</v>
      </c>
      <c r="H52" s="247" t="s">
        <v>2571</v>
      </c>
      <c r="I52" s="247" t="s">
        <v>2426</v>
      </c>
      <c r="J52" s="251">
        <v>143</v>
      </c>
      <c r="K52" s="332">
        <v>4169</v>
      </c>
      <c r="L52" s="332">
        <v>501</v>
      </c>
      <c r="M52" s="330">
        <v>572</v>
      </c>
      <c r="N52" s="251" t="s">
        <v>918</v>
      </c>
      <c r="O52" s="251"/>
      <c r="P52" s="251"/>
      <c r="Q52" s="251"/>
      <c r="R52" s="251"/>
      <c r="S52" s="251"/>
      <c r="T52" s="251"/>
      <c r="U52" s="251"/>
      <c r="V52" s="251"/>
      <c r="W52" s="249"/>
      <c r="X52" s="331"/>
    </row>
    <row r="53" spans="1:24" ht="131.25" customHeight="1">
      <c r="A53" s="250" t="s">
        <v>2348</v>
      </c>
      <c r="B53" s="263" t="s">
        <v>1856</v>
      </c>
      <c r="C53" s="251" t="s">
        <v>1941</v>
      </c>
      <c r="D53" s="251" t="s">
        <v>1890</v>
      </c>
      <c r="E53" s="329" t="s">
        <v>1975</v>
      </c>
      <c r="F53" s="247" t="s">
        <v>2342</v>
      </c>
      <c r="G53" s="264">
        <v>44839</v>
      </c>
      <c r="H53" s="247" t="s">
        <v>2572</v>
      </c>
      <c r="I53" s="247" t="s">
        <v>2427</v>
      </c>
      <c r="J53" s="251">
        <v>204</v>
      </c>
      <c r="K53" s="251">
        <v>727</v>
      </c>
      <c r="L53" s="251">
        <v>20</v>
      </c>
      <c r="M53" s="330">
        <v>70</v>
      </c>
      <c r="N53" s="251"/>
      <c r="O53" s="251"/>
      <c r="P53" s="251"/>
      <c r="Q53" s="251"/>
      <c r="R53" s="251"/>
      <c r="S53" s="251"/>
      <c r="T53" s="251"/>
      <c r="U53" s="251"/>
      <c r="V53" s="251"/>
      <c r="W53" s="249"/>
      <c r="X53" s="331" t="s">
        <v>918</v>
      </c>
    </row>
    <row r="54" spans="1:24" ht="131.25" customHeight="1">
      <c r="A54" s="250" t="s">
        <v>2343</v>
      </c>
      <c r="B54" s="263" t="s">
        <v>1856</v>
      </c>
      <c r="C54" s="251" t="s">
        <v>1941</v>
      </c>
      <c r="D54" s="251" t="s">
        <v>1890</v>
      </c>
      <c r="E54" s="329" t="s">
        <v>1976</v>
      </c>
      <c r="F54" s="247" t="s">
        <v>1977</v>
      </c>
      <c r="G54" s="264">
        <v>44839</v>
      </c>
      <c r="H54" s="247" t="s">
        <v>2573</v>
      </c>
      <c r="I54" s="247" t="s">
        <v>2428</v>
      </c>
      <c r="J54" s="251">
        <v>281</v>
      </c>
      <c r="K54" s="332">
        <v>23614</v>
      </c>
      <c r="L54" s="332">
        <v>35500</v>
      </c>
      <c r="M54" s="363">
        <v>32436</v>
      </c>
      <c r="N54" s="251" t="s">
        <v>918</v>
      </c>
      <c r="O54" s="251"/>
      <c r="P54" s="251"/>
      <c r="Q54" s="251"/>
      <c r="R54" s="251"/>
      <c r="S54" s="251"/>
      <c r="T54" s="251"/>
      <c r="U54" s="251"/>
      <c r="V54" s="251"/>
      <c r="W54" s="249"/>
      <c r="X54" s="331"/>
    </row>
    <row r="55" spans="1:24" ht="131.25" customHeight="1">
      <c r="A55" s="267" t="s">
        <v>2344</v>
      </c>
      <c r="B55" s="263" t="s">
        <v>1856</v>
      </c>
      <c r="C55" s="251" t="s">
        <v>1941</v>
      </c>
      <c r="D55" s="251" t="s">
        <v>1890</v>
      </c>
      <c r="E55" s="329" t="s">
        <v>1978</v>
      </c>
      <c r="F55" s="247" t="s">
        <v>1977</v>
      </c>
      <c r="G55" s="264">
        <v>44839</v>
      </c>
      <c r="H55" s="247" t="s">
        <v>2574</v>
      </c>
      <c r="I55" s="247" t="s">
        <v>2429</v>
      </c>
      <c r="J55" s="251">
        <v>13</v>
      </c>
      <c r="K55" s="332">
        <v>1405</v>
      </c>
      <c r="L55" s="332">
        <v>59</v>
      </c>
      <c r="M55" s="330">
        <v>72</v>
      </c>
      <c r="N55" s="251" t="s">
        <v>918</v>
      </c>
      <c r="O55" s="251"/>
      <c r="P55" s="251"/>
      <c r="Q55" s="251"/>
      <c r="R55" s="251"/>
      <c r="S55" s="251"/>
      <c r="T55" s="251"/>
      <c r="U55" s="251"/>
      <c r="V55" s="251"/>
      <c r="W55" s="249"/>
      <c r="X55" s="331"/>
    </row>
    <row r="56" spans="1:24" ht="131.25" customHeight="1">
      <c r="A56" s="250" t="s">
        <v>2345</v>
      </c>
      <c r="B56" s="263" t="s">
        <v>1856</v>
      </c>
      <c r="C56" s="251" t="s">
        <v>1941</v>
      </c>
      <c r="D56" s="251" t="s">
        <v>1890</v>
      </c>
      <c r="E56" s="329" t="s">
        <v>1979</v>
      </c>
      <c r="F56" s="247" t="s">
        <v>1980</v>
      </c>
      <c r="G56" s="264">
        <v>44839</v>
      </c>
      <c r="H56" s="247" t="s">
        <v>2575</v>
      </c>
      <c r="I56" s="247" t="s">
        <v>2430</v>
      </c>
      <c r="J56" s="251">
        <v>0</v>
      </c>
      <c r="K56" s="251">
        <v>294</v>
      </c>
      <c r="L56" s="251">
        <v>53</v>
      </c>
      <c r="M56" s="330">
        <v>32</v>
      </c>
      <c r="N56" s="251" t="s">
        <v>918</v>
      </c>
      <c r="O56" s="251" t="s">
        <v>918</v>
      </c>
      <c r="P56" s="251" t="s">
        <v>918</v>
      </c>
      <c r="Q56" s="251" t="s">
        <v>918</v>
      </c>
      <c r="R56" s="251" t="s">
        <v>918</v>
      </c>
      <c r="S56" s="251"/>
      <c r="T56" s="251"/>
      <c r="U56" s="251" t="s">
        <v>918</v>
      </c>
      <c r="V56" s="251"/>
      <c r="W56" s="249"/>
      <c r="X56" s="331"/>
    </row>
    <row r="57" spans="1:24" ht="131.25" customHeight="1">
      <c r="A57" s="250" t="s">
        <v>2346</v>
      </c>
      <c r="B57" s="263" t="s">
        <v>1856</v>
      </c>
      <c r="C57" s="251" t="s">
        <v>1941</v>
      </c>
      <c r="D57" s="251" t="s">
        <v>1890</v>
      </c>
      <c r="E57" s="329" t="s">
        <v>1981</v>
      </c>
      <c r="F57" s="247" t="s">
        <v>1980</v>
      </c>
      <c r="G57" s="264">
        <v>44839</v>
      </c>
      <c r="H57" s="247" t="s">
        <v>2576</v>
      </c>
      <c r="I57" s="247" t="s">
        <v>2431</v>
      </c>
      <c r="J57" s="251">
        <v>1</v>
      </c>
      <c r="K57" s="332">
        <v>1009</v>
      </c>
      <c r="L57" s="332">
        <v>106</v>
      </c>
      <c r="M57" s="330">
        <v>89</v>
      </c>
      <c r="N57" s="251" t="s">
        <v>918</v>
      </c>
      <c r="O57" s="251" t="s">
        <v>918</v>
      </c>
      <c r="P57" s="251" t="s">
        <v>918</v>
      </c>
      <c r="Q57" s="251" t="s">
        <v>918</v>
      </c>
      <c r="R57" s="251" t="s">
        <v>918</v>
      </c>
      <c r="S57" s="251"/>
      <c r="T57" s="251"/>
      <c r="U57" s="251" t="s">
        <v>918</v>
      </c>
      <c r="V57" s="251"/>
      <c r="W57" s="249"/>
      <c r="X57" s="331"/>
    </row>
    <row r="58" spans="1:24" ht="131.25" customHeight="1">
      <c r="A58" s="267" t="s">
        <v>2347</v>
      </c>
      <c r="B58" s="263" t="s">
        <v>1856</v>
      </c>
      <c r="C58" s="251" t="s">
        <v>1941</v>
      </c>
      <c r="D58" s="251" t="s">
        <v>1890</v>
      </c>
      <c r="E58" s="329" t="s">
        <v>1982</v>
      </c>
      <c r="F58" s="247" t="s">
        <v>2342</v>
      </c>
      <c r="G58" s="264">
        <v>44839</v>
      </c>
      <c r="H58" s="247" t="s">
        <v>2577</v>
      </c>
      <c r="I58" s="247" t="s">
        <v>2432</v>
      </c>
      <c r="J58" s="251">
        <v>204</v>
      </c>
      <c r="K58" s="251">
        <v>727</v>
      </c>
      <c r="L58" s="251">
        <v>20</v>
      </c>
      <c r="M58" s="330" t="s">
        <v>221</v>
      </c>
      <c r="N58" s="251"/>
      <c r="O58" s="251"/>
      <c r="P58" s="251"/>
      <c r="Q58" s="251"/>
      <c r="R58" s="251"/>
      <c r="S58" s="251"/>
      <c r="T58" s="251"/>
      <c r="U58" s="251"/>
      <c r="V58" s="251"/>
      <c r="W58" s="249"/>
      <c r="X58" s="331" t="s">
        <v>918</v>
      </c>
    </row>
    <row r="59" spans="1:24" ht="131.25" customHeight="1">
      <c r="A59" s="250" t="s">
        <v>2350</v>
      </c>
      <c r="B59" s="263" t="s">
        <v>1856</v>
      </c>
      <c r="C59" s="251" t="s">
        <v>1941</v>
      </c>
      <c r="D59" s="251" t="s">
        <v>1890</v>
      </c>
      <c r="E59" s="329" t="s">
        <v>1983</v>
      </c>
      <c r="F59" s="247" t="s">
        <v>1984</v>
      </c>
      <c r="G59" s="264">
        <v>44839</v>
      </c>
      <c r="H59" s="247" t="s">
        <v>1985</v>
      </c>
      <c r="I59" s="247" t="s">
        <v>2433</v>
      </c>
      <c r="J59" s="251">
        <v>273</v>
      </c>
      <c r="K59" s="251">
        <v>532</v>
      </c>
      <c r="L59" s="251">
        <v>67</v>
      </c>
      <c r="M59" s="330">
        <v>40</v>
      </c>
      <c r="N59" s="251"/>
      <c r="O59" s="251"/>
      <c r="P59" s="251"/>
      <c r="Q59" s="251"/>
      <c r="R59" s="251"/>
      <c r="S59" s="251"/>
      <c r="T59" s="251"/>
      <c r="U59" s="251"/>
      <c r="V59" s="251"/>
      <c r="W59" s="249"/>
      <c r="X59" s="331" t="s">
        <v>918</v>
      </c>
    </row>
    <row r="60" spans="1:24" ht="131.25" customHeight="1">
      <c r="A60" s="250" t="s">
        <v>1986</v>
      </c>
      <c r="B60" s="266" t="s">
        <v>1856</v>
      </c>
      <c r="C60" s="251" t="s">
        <v>1941</v>
      </c>
      <c r="D60" s="251" t="s">
        <v>1890</v>
      </c>
      <c r="E60" s="329" t="s">
        <v>1987</v>
      </c>
      <c r="F60" s="247" t="s">
        <v>2349</v>
      </c>
      <c r="G60" s="272">
        <v>44839</v>
      </c>
      <c r="H60" s="247" t="s">
        <v>2578</v>
      </c>
      <c r="I60" s="247" t="s">
        <v>2434</v>
      </c>
      <c r="J60" s="251">
        <v>7</v>
      </c>
      <c r="K60" s="251">
        <v>586</v>
      </c>
      <c r="L60" s="251">
        <v>3</v>
      </c>
      <c r="M60" s="330">
        <v>5</v>
      </c>
      <c r="N60" s="251" t="s">
        <v>918</v>
      </c>
      <c r="O60" s="251"/>
      <c r="P60" s="251" t="s">
        <v>918</v>
      </c>
      <c r="Q60" s="251"/>
      <c r="R60" s="251"/>
      <c r="S60" s="251"/>
      <c r="T60" s="251"/>
      <c r="U60" s="251"/>
      <c r="V60" s="251"/>
      <c r="W60" s="249"/>
      <c r="X60" s="331"/>
    </row>
    <row r="61" spans="1:24" ht="131.25" customHeight="1">
      <c r="A61" s="273" t="s">
        <v>1988</v>
      </c>
      <c r="B61" s="263" t="s">
        <v>1856</v>
      </c>
      <c r="C61" s="271" t="s">
        <v>1941</v>
      </c>
      <c r="D61" s="271" t="s">
        <v>1206</v>
      </c>
      <c r="E61" s="327" t="s">
        <v>1989</v>
      </c>
      <c r="F61" s="245" t="s">
        <v>1990</v>
      </c>
      <c r="G61" s="264">
        <v>44839</v>
      </c>
      <c r="H61" s="274" t="s">
        <v>2579</v>
      </c>
      <c r="I61" s="247" t="s">
        <v>2435</v>
      </c>
      <c r="J61" s="251">
        <v>52</v>
      </c>
      <c r="K61" s="251">
        <v>894</v>
      </c>
      <c r="L61" s="251">
        <v>29</v>
      </c>
      <c r="M61" s="330">
        <v>155</v>
      </c>
      <c r="N61" s="251" t="s">
        <v>918</v>
      </c>
      <c r="O61" s="251" t="s">
        <v>918</v>
      </c>
      <c r="P61" s="251"/>
      <c r="Q61" s="251"/>
      <c r="R61" s="251" t="s">
        <v>918</v>
      </c>
      <c r="S61" s="251" t="s">
        <v>918</v>
      </c>
      <c r="T61" s="251" t="s">
        <v>918</v>
      </c>
      <c r="U61" s="251"/>
      <c r="V61" s="251"/>
      <c r="W61" s="249"/>
      <c r="X61" s="331"/>
    </row>
    <row r="62" spans="1:24" ht="131.25" customHeight="1">
      <c r="A62" s="250" t="s">
        <v>1991</v>
      </c>
      <c r="B62" s="263" t="s">
        <v>1856</v>
      </c>
      <c r="C62" s="251" t="s">
        <v>1941</v>
      </c>
      <c r="D62" s="251" t="s">
        <v>1206</v>
      </c>
      <c r="E62" s="329" t="s">
        <v>1992</v>
      </c>
      <c r="F62" s="247" t="s">
        <v>2352</v>
      </c>
      <c r="G62" s="264">
        <v>44839</v>
      </c>
      <c r="H62" s="247" t="s">
        <v>1993</v>
      </c>
      <c r="I62" s="247" t="s">
        <v>2436</v>
      </c>
      <c r="J62" s="251">
        <v>93</v>
      </c>
      <c r="K62" s="332">
        <v>1845</v>
      </c>
      <c r="L62" s="332">
        <v>86</v>
      </c>
      <c r="M62" s="330">
        <v>124</v>
      </c>
      <c r="N62" s="251" t="s">
        <v>918</v>
      </c>
      <c r="O62" s="251" t="s">
        <v>918</v>
      </c>
      <c r="P62" s="251" t="s">
        <v>918</v>
      </c>
      <c r="Q62" s="251" t="s">
        <v>918</v>
      </c>
      <c r="R62" s="251" t="s">
        <v>918</v>
      </c>
      <c r="S62" s="251"/>
      <c r="T62" s="251"/>
      <c r="U62" s="251"/>
      <c r="V62" s="251"/>
      <c r="W62" s="249"/>
      <c r="X62" s="331"/>
    </row>
    <row r="63" spans="1:24" ht="131.25" customHeight="1">
      <c r="A63" s="250" t="s">
        <v>2353</v>
      </c>
      <c r="B63" s="263" t="s">
        <v>1856</v>
      </c>
      <c r="C63" s="251" t="s">
        <v>1941</v>
      </c>
      <c r="D63" s="251" t="s">
        <v>1206</v>
      </c>
      <c r="E63" s="329" t="s">
        <v>1994</v>
      </c>
      <c r="F63" s="247" t="s">
        <v>2326</v>
      </c>
      <c r="G63" s="264">
        <v>44839</v>
      </c>
      <c r="H63" s="247" t="s">
        <v>1995</v>
      </c>
      <c r="I63" s="247" t="s">
        <v>2437</v>
      </c>
      <c r="J63" s="251">
        <v>7</v>
      </c>
      <c r="K63" s="251">
        <v>257</v>
      </c>
      <c r="L63" s="251">
        <v>75</v>
      </c>
      <c r="M63" s="330">
        <v>54</v>
      </c>
      <c r="N63" s="251" t="s">
        <v>918</v>
      </c>
      <c r="O63" s="251" t="s">
        <v>918</v>
      </c>
      <c r="P63" s="251"/>
      <c r="Q63" s="251"/>
      <c r="R63" s="251"/>
      <c r="S63" s="251"/>
      <c r="T63" s="251"/>
      <c r="U63" s="251"/>
      <c r="V63" s="251"/>
      <c r="W63" s="249"/>
      <c r="X63" s="331"/>
    </row>
    <row r="64" spans="1:24" ht="131.25" customHeight="1">
      <c r="A64" s="267" t="s">
        <v>2354</v>
      </c>
      <c r="B64" s="263" t="s">
        <v>1856</v>
      </c>
      <c r="C64" s="251" t="s">
        <v>1941</v>
      </c>
      <c r="D64" s="251" t="s">
        <v>1286</v>
      </c>
      <c r="E64" s="329" t="s">
        <v>1996</v>
      </c>
      <c r="F64" s="247" t="s">
        <v>1984</v>
      </c>
      <c r="G64" s="264">
        <v>44839</v>
      </c>
      <c r="H64" s="247" t="s">
        <v>1997</v>
      </c>
      <c r="I64" s="247" t="s">
        <v>2438</v>
      </c>
      <c r="J64" s="251">
        <v>27</v>
      </c>
      <c r="K64" s="251">
        <v>507</v>
      </c>
      <c r="L64" s="251">
        <v>111</v>
      </c>
      <c r="M64" s="330">
        <v>61</v>
      </c>
      <c r="N64" s="251"/>
      <c r="O64" s="251"/>
      <c r="P64" s="251"/>
      <c r="Q64" s="251"/>
      <c r="R64" s="251"/>
      <c r="S64" s="251"/>
      <c r="T64" s="251"/>
      <c r="U64" s="251"/>
      <c r="V64" s="251"/>
      <c r="W64" s="249"/>
      <c r="X64" s="331" t="s">
        <v>918</v>
      </c>
    </row>
    <row r="65" spans="1:24" ht="131.25" customHeight="1">
      <c r="A65" s="250" t="s">
        <v>2355</v>
      </c>
      <c r="B65" s="263" t="s">
        <v>1856</v>
      </c>
      <c r="C65" s="251" t="s">
        <v>1941</v>
      </c>
      <c r="D65" s="251" t="s">
        <v>1521</v>
      </c>
      <c r="E65" s="329" t="s">
        <v>1998</v>
      </c>
      <c r="F65" s="247" t="s">
        <v>1984</v>
      </c>
      <c r="G65" s="264">
        <v>44839</v>
      </c>
      <c r="H65" s="247" t="s">
        <v>2580</v>
      </c>
      <c r="I65" s="247" t="s">
        <v>2439</v>
      </c>
      <c r="J65" s="251">
        <v>15</v>
      </c>
      <c r="K65" s="251">
        <v>99</v>
      </c>
      <c r="L65" s="251">
        <v>17</v>
      </c>
      <c r="M65" s="330">
        <v>7</v>
      </c>
      <c r="N65" s="251"/>
      <c r="O65" s="251"/>
      <c r="P65" s="251"/>
      <c r="Q65" s="251"/>
      <c r="R65" s="251"/>
      <c r="S65" s="251"/>
      <c r="T65" s="251"/>
      <c r="U65" s="251"/>
      <c r="V65" s="251"/>
      <c r="W65" s="249"/>
      <c r="X65" s="331" t="s">
        <v>918</v>
      </c>
    </row>
    <row r="66" spans="1:24" ht="131.25" customHeight="1">
      <c r="A66" s="250" t="s">
        <v>1999</v>
      </c>
      <c r="B66" s="266" t="s">
        <v>1856</v>
      </c>
      <c r="C66" s="251" t="s">
        <v>1941</v>
      </c>
      <c r="D66" s="251" t="s">
        <v>1890</v>
      </c>
      <c r="E66" s="329" t="s">
        <v>2000</v>
      </c>
      <c r="F66" s="247" t="s">
        <v>2001</v>
      </c>
      <c r="G66" s="264">
        <v>44839</v>
      </c>
      <c r="H66" s="247" t="s">
        <v>2581</v>
      </c>
      <c r="I66" s="247" t="s">
        <v>2440</v>
      </c>
      <c r="J66" s="251">
        <v>19</v>
      </c>
      <c r="K66" s="251">
        <v>479</v>
      </c>
      <c r="L66" s="251">
        <v>50</v>
      </c>
      <c r="M66" s="330">
        <v>37</v>
      </c>
      <c r="N66" s="251" t="s">
        <v>918</v>
      </c>
      <c r="O66" s="251"/>
      <c r="P66" s="251"/>
      <c r="Q66" s="251" t="s">
        <v>918</v>
      </c>
      <c r="R66" s="251"/>
      <c r="S66" s="251"/>
      <c r="T66" s="251"/>
      <c r="U66" s="251"/>
      <c r="V66" s="251"/>
      <c r="W66" s="249"/>
      <c r="X66" s="331"/>
    </row>
    <row r="67" spans="1:24" ht="131.25" customHeight="1">
      <c r="A67" s="273" t="s">
        <v>2357</v>
      </c>
      <c r="B67" s="263" t="s">
        <v>1856</v>
      </c>
      <c r="C67" s="271" t="s">
        <v>1941</v>
      </c>
      <c r="D67" s="263" t="s">
        <v>1890</v>
      </c>
      <c r="E67" s="327" t="s">
        <v>2002</v>
      </c>
      <c r="F67" s="245" t="s">
        <v>2662</v>
      </c>
      <c r="G67" s="264">
        <v>44839</v>
      </c>
      <c r="H67" s="274" t="s">
        <v>2003</v>
      </c>
      <c r="I67" s="247" t="s">
        <v>2582</v>
      </c>
      <c r="J67" s="251">
        <v>3</v>
      </c>
      <c r="K67" s="251">
        <v>109</v>
      </c>
      <c r="L67" s="251">
        <v>5</v>
      </c>
      <c r="M67" s="330">
        <v>3</v>
      </c>
      <c r="N67" s="251" t="s">
        <v>918</v>
      </c>
      <c r="O67" s="251"/>
      <c r="P67" s="251"/>
      <c r="Q67" s="251"/>
      <c r="R67" s="251" t="s">
        <v>918</v>
      </c>
      <c r="S67" s="251"/>
      <c r="T67" s="251"/>
      <c r="U67" s="251"/>
      <c r="V67" s="251"/>
      <c r="W67" s="249"/>
      <c r="X67" s="331"/>
    </row>
    <row r="68" spans="1:24" ht="131.25" customHeight="1">
      <c r="A68" s="250" t="s">
        <v>2004</v>
      </c>
      <c r="B68" s="263" t="s">
        <v>1856</v>
      </c>
      <c r="C68" s="251" t="s">
        <v>1941</v>
      </c>
      <c r="D68" s="251" t="s">
        <v>1839</v>
      </c>
      <c r="E68" s="329" t="s">
        <v>2005</v>
      </c>
      <c r="F68" s="247" t="s">
        <v>2358</v>
      </c>
      <c r="G68" s="264">
        <v>44839</v>
      </c>
      <c r="H68" s="247" t="s">
        <v>2583</v>
      </c>
      <c r="I68" s="247" t="s">
        <v>2441</v>
      </c>
      <c r="J68" s="251">
        <v>10</v>
      </c>
      <c r="K68" s="251">
        <v>10</v>
      </c>
      <c r="L68" s="251">
        <v>3</v>
      </c>
      <c r="M68" s="330">
        <v>14</v>
      </c>
      <c r="N68" s="251" t="s">
        <v>918</v>
      </c>
      <c r="O68" s="251" t="s">
        <v>918</v>
      </c>
      <c r="P68" s="251"/>
      <c r="Q68" s="251"/>
      <c r="R68" s="251"/>
      <c r="S68" s="251"/>
      <c r="T68" s="251"/>
      <c r="U68" s="251"/>
      <c r="V68" s="251"/>
      <c r="W68" s="249"/>
      <c r="X68" s="331"/>
    </row>
    <row r="69" spans="1:24" ht="131.25" customHeight="1">
      <c r="A69" s="267" t="s">
        <v>2006</v>
      </c>
      <c r="B69" s="263" t="s">
        <v>1856</v>
      </c>
      <c r="C69" s="251" t="s">
        <v>1858</v>
      </c>
      <c r="D69" s="251" t="s">
        <v>1890</v>
      </c>
      <c r="E69" s="329" t="s">
        <v>2007</v>
      </c>
      <c r="F69" s="247" t="s">
        <v>2359</v>
      </c>
      <c r="G69" s="264">
        <v>44839</v>
      </c>
      <c r="H69" s="247" t="s">
        <v>2584</v>
      </c>
      <c r="I69" s="247" t="s">
        <v>2585</v>
      </c>
      <c r="J69" s="251">
        <v>8</v>
      </c>
      <c r="K69" s="251">
        <v>150</v>
      </c>
      <c r="L69" s="251">
        <v>10</v>
      </c>
      <c r="M69" s="330">
        <v>11</v>
      </c>
      <c r="N69" s="251" t="s">
        <v>918</v>
      </c>
      <c r="O69" s="251"/>
      <c r="P69" s="251"/>
      <c r="Q69" s="251"/>
      <c r="R69" s="251"/>
      <c r="S69" s="251"/>
      <c r="T69" s="251"/>
      <c r="U69" s="251"/>
      <c r="V69" s="251"/>
      <c r="W69" s="249"/>
      <c r="X69" s="331"/>
    </row>
    <row r="70" spans="1:24" ht="131.25" customHeight="1">
      <c r="A70" s="267" t="s">
        <v>2008</v>
      </c>
      <c r="B70" s="263" t="s">
        <v>1856</v>
      </c>
      <c r="C70" s="251" t="s">
        <v>1941</v>
      </c>
      <c r="D70" s="251" t="s">
        <v>1890</v>
      </c>
      <c r="E70" s="329" t="s">
        <v>2009</v>
      </c>
      <c r="F70" s="247" t="s">
        <v>2360</v>
      </c>
      <c r="G70" s="264">
        <v>44839</v>
      </c>
      <c r="H70" s="247" t="s">
        <v>2586</v>
      </c>
      <c r="I70" s="247" t="s">
        <v>2442</v>
      </c>
      <c r="J70" s="251">
        <v>20</v>
      </c>
      <c r="K70" s="251">
        <v>263</v>
      </c>
      <c r="L70" s="251">
        <v>6</v>
      </c>
      <c r="M70" s="330">
        <v>16</v>
      </c>
      <c r="N70" s="251" t="s">
        <v>918</v>
      </c>
      <c r="O70" s="251"/>
      <c r="P70" s="251"/>
      <c r="Q70" s="251"/>
      <c r="R70" s="251"/>
      <c r="S70" s="251"/>
      <c r="T70" s="251"/>
      <c r="U70" s="251"/>
      <c r="V70" s="251"/>
      <c r="W70" s="249"/>
      <c r="X70" s="331"/>
    </row>
    <row r="71" spans="1:24" ht="131.25" customHeight="1">
      <c r="A71" s="275" t="s">
        <v>2361</v>
      </c>
      <c r="B71" s="276" t="s">
        <v>1856</v>
      </c>
      <c r="C71" s="277" t="s">
        <v>1941</v>
      </c>
      <c r="D71" s="276" t="s">
        <v>1890</v>
      </c>
      <c r="E71" s="333" t="s">
        <v>2010</v>
      </c>
      <c r="F71" s="278" t="s">
        <v>2011</v>
      </c>
      <c r="G71" s="279">
        <v>44839</v>
      </c>
      <c r="H71" s="278" t="s">
        <v>2587</v>
      </c>
      <c r="I71" s="247" t="s">
        <v>2588</v>
      </c>
      <c r="J71" s="251">
        <v>2</v>
      </c>
      <c r="K71" s="251">
        <v>11</v>
      </c>
      <c r="L71" s="251">
        <v>5</v>
      </c>
      <c r="M71" s="330">
        <v>24</v>
      </c>
      <c r="N71" s="251" t="s">
        <v>918</v>
      </c>
      <c r="O71" s="251"/>
      <c r="P71" s="251"/>
      <c r="Q71" s="251"/>
      <c r="R71" s="251"/>
      <c r="S71" s="251"/>
      <c r="T71" s="251"/>
      <c r="U71" s="251"/>
      <c r="V71" s="251"/>
      <c r="W71" s="249"/>
      <c r="X71" s="331"/>
    </row>
    <row r="72" spans="1:24" ht="131.25" customHeight="1">
      <c r="A72" s="275" t="s">
        <v>2363</v>
      </c>
      <c r="B72" s="276" t="s">
        <v>2012</v>
      </c>
      <c r="C72" s="277" t="s">
        <v>427</v>
      </c>
      <c r="D72" s="276" t="s">
        <v>1839</v>
      </c>
      <c r="E72" s="333" t="s">
        <v>2013</v>
      </c>
      <c r="F72" s="278" t="s">
        <v>2362</v>
      </c>
      <c r="G72" s="279">
        <v>45217</v>
      </c>
      <c r="H72" s="278" t="s">
        <v>2589</v>
      </c>
      <c r="I72" s="247" t="s">
        <v>2590</v>
      </c>
      <c r="J72" s="251">
        <v>1</v>
      </c>
      <c r="K72" s="251">
        <v>10</v>
      </c>
      <c r="L72" s="251" t="s">
        <v>221</v>
      </c>
      <c r="M72" s="362">
        <v>4</v>
      </c>
      <c r="N72" s="251" t="s">
        <v>918</v>
      </c>
      <c r="O72" s="251"/>
      <c r="P72" s="251"/>
      <c r="Q72" s="251"/>
      <c r="R72" s="251"/>
      <c r="S72" s="251"/>
      <c r="T72" s="251"/>
      <c r="U72" s="251"/>
      <c r="V72" s="251"/>
      <c r="W72" s="249"/>
      <c r="X72" s="331"/>
    </row>
    <row r="73" spans="1:24" ht="131.25" customHeight="1">
      <c r="A73" s="250" t="s">
        <v>2364</v>
      </c>
      <c r="B73" s="276" t="s">
        <v>2012</v>
      </c>
      <c r="C73" s="251" t="s">
        <v>427</v>
      </c>
      <c r="D73" s="251" t="s">
        <v>1890</v>
      </c>
      <c r="E73" s="329" t="s">
        <v>2014</v>
      </c>
      <c r="F73" s="247" t="s">
        <v>2015</v>
      </c>
      <c r="G73" s="279">
        <v>45217</v>
      </c>
      <c r="H73" s="247" t="s">
        <v>2591</v>
      </c>
      <c r="I73" s="247" t="s">
        <v>2443</v>
      </c>
      <c r="J73" s="251">
        <v>2</v>
      </c>
      <c r="K73" s="251">
        <v>969</v>
      </c>
      <c r="L73" s="251" t="s">
        <v>221</v>
      </c>
      <c r="M73" s="362">
        <v>87</v>
      </c>
      <c r="N73" s="251" t="s">
        <v>918</v>
      </c>
      <c r="O73" s="251"/>
      <c r="P73" s="251"/>
      <c r="Q73" s="251"/>
      <c r="R73" s="251"/>
      <c r="S73" s="251"/>
      <c r="T73" s="251"/>
      <c r="U73" s="251"/>
      <c r="V73" s="251"/>
      <c r="W73" s="249"/>
      <c r="X73" s="331"/>
    </row>
    <row r="74" spans="1:24" ht="131.25" customHeight="1">
      <c r="A74" s="250" t="s">
        <v>2366</v>
      </c>
      <c r="B74" s="276" t="s">
        <v>2012</v>
      </c>
      <c r="C74" s="251" t="s">
        <v>427</v>
      </c>
      <c r="D74" s="266" t="s">
        <v>1839</v>
      </c>
      <c r="E74" s="329" t="s">
        <v>2016</v>
      </c>
      <c r="F74" s="247" t="s">
        <v>2365</v>
      </c>
      <c r="G74" s="279">
        <v>45217</v>
      </c>
      <c r="H74" s="247" t="s">
        <v>2592</v>
      </c>
      <c r="I74" s="247" t="s">
        <v>2444</v>
      </c>
      <c r="J74" s="251">
        <v>1</v>
      </c>
      <c r="K74" s="251">
        <v>0</v>
      </c>
      <c r="L74" s="251" t="s">
        <v>221</v>
      </c>
      <c r="M74" s="362">
        <v>0</v>
      </c>
      <c r="N74" s="251" t="s">
        <v>918</v>
      </c>
      <c r="O74" s="251"/>
      <c r="P74" s="251"/>
      <c r="Q74" s="251"/>
      <c r="R74" s="251"/>
      <c r="S74" s="251"/>
      <c r="T74" s="251"/>
      <c r="U74" s="251"/>
      <c r="V74" s="251"/>
      <c r="W74" s="249"/>
      <c r="X74" s="331"/>
    </row>
    <row r="75" spans="1:24" ht="131.25" customHeight="1">
      <c r="A75" s="250" t="s">
        <v>2367</v>
      </c>
      <c r="B75" s="266" t="s">
        <v>2012</v>
      </c>
      <c r="C75" s="251" t="s">
        <v>427</v>
      </c>
      <c r="D75" s="266" t="s">
        <v>1839</v>
      </c>
      <c r="E75" s="329" t="s">
        <v>2017</v>
      </c>
      <c r="F75" s="247" t="s">
        <v>2018</v>
      </c>
      <c r="G75" s="272">
        <v>45217</v>
      </c>
      <c r="H75" s="247" t="s">
        <v>2593</v>
      </c>
      <c r="I75" s="247" t="s">
        <v>2445</v>
      </c>
      <c r="J75" s="251">
        <v>0</v>
      </c>
      <c r="K75" s="251">
        <v>8</v>
      </c>
      <c r="L75" s="251" t="s">
        <v>221</v>
      </c>
      <c r="M75" s="362">
        <v>1</v>
      </c>
      <c r="N75" s="251" t="s">
        <v>918</v>
      </c>
      <c r="O75" s="251" t="s">
        <v>918</v>
      </c>
      <c r="P75" s="251"/>
      <c r="Q75" s="251"/>
      <c r="R75" s="251"/>
      <c r="S75" s="251"/>
      <c r="T75" s="251"/>
      <c r="U75" s="251"/>
      <c r="V75" s="251" t="s">
        <v>918</v>
      </c>
      <c r="W75" s="249"/>
      <c r="X75" s="331"/>
    </row>
    <row r="76" spans="1:24" ht="131.25" customHeight="1">
      <c r="A76" s="250" t="s">
        <v>2019</v>
      </c>
      <c r="B76" s="266" t="s">
        <v>2012</v>
      </c>
      <c r="C76" s="251" t="s">
        <v>427</v>
      </c>
      <c r="D76" s="266" t="s">
        <v>1521</v>
      </c>
      <c r="E76" s="329" t="s">
        <v>2020</v>
      </c>
      <c r="F76" s="247" t="s">
        <v>2021</v>
      </c>
      <c r="G76" s="272">
        <v>45217</v>
      </c>
      <c r="H76" s="247" t="s">
        <v>2594</v>
      </c>
      <c r="I76" s="247" t="s">
        <v>2446</v>
      </c>
      <c r="J76" s="251">
        <v>6</v>
      </c>
      <c r="K76" s="251">
        <v>54</v>
      </c>
      <c r="L76" s="251" t="s">
        <v>221</v>
      </c>
      <c r="M76" s="362">
        <v>29</v>
      </c>
      <c r="N76" s="251" t="s">
        <v>918</v>
      </c>
      <c r="O76" s="251"/>
      <c r="P76" s="251"/>
      <c r="Q76" s="251"/>
      <c r="R76" s="251"/>
      <c r="S76" s="251"/>
      <c r="T76" s="251"/>
      <c r="U76" s="251"/>
      <c r="V76" s="251"/>
      <c r="W76" s="249"/>
      <c r="X76" s="331"/>
    </row>
    <row r="77" spans="1:24" ht="131.25" customHeight="1">
      <c r="A77" s="250" t="s">
        <v>2368</v>
      </c>
      <c r="B77" s="266" t="s">
        <v>2012</v>
      </c>
      <c r="C77" s="251" t="s">
        <v>427</v>
      </c>
      <c r="D77" s="251" t="s">
        <v>1890</v>
      </c>
      <c r="E77" s="329" t="s">
        <v>2022</v>
      </c>
      <c r="F77" s="247" t="s">
        <v>2023</v>
      </c>
      <c r="G77" s="272">
        <v>45217</v>
      </c>
      <c r="H77" s="247" t="s">
        <v>2595</v>
      </c>
      <c r="I77" s="247" t="s">
        <v>2447</v>
      </c>
      <c r="J77" s="251">
        <v>24</v>
      </c>
      <c r="K77" s="332">
        <v>8582</v>
      </c>
      <c r="L77" s="251" t="s">
        <v>221</v>
      </c>
      <c r="M77" s="362">
        <v>119</v>
      </c>
      <c r="N77" s="251"/>
      <c r="O77" s="251"/>
      <c r="P77" s="251"/>
      <c r="Q77" s="251"/>
      <c r="R77" s="251"/>
      <c r="S77" s="251"/>
      <c r="T77" s="251"/>
      <c r="U77" s="251"/>
      <c r="V77" s="251"/>
      <c r="W77" s="249"/>
      <c r="X77" s="331" t="s">
        <v>918</v>
      </c>
    </row>
    <row r="78" spans="1:24" ht="131.25" customHeight="1">
      <c r="A78" s="250" t="s">
        <v>2370</v>
      </c>
      <c r="B78" s="266" t="s">
        <v>2012</v>
      </c>
      <c r="C78" s="251" t="s">
        <v>427</v>
      </c>
      <c r="D78" s="251" t="s">
        <v>1890</v>
      </c>
      <c r="E78" s="329" t="s">
        <v>2374</v>
      </c>
      <c r="F78" s="247" t="s">
        <v>2369</v>
      </c>
      <c r="G78" s="272">
        <v>45217</v>
      </c>
      <c r="H78" s="247" t="s">
        <v>2596</v>
      </c>
      <c r="I78" s="247" t="s">
        <v>2448</v>
      </c>
      <c r="J78" s="251">
        <v>358</v>
      </c>
      <c r="K78" s="332">
        <v>5337</v>
      </c>
      <c r="L78" s="251" t="s">
        <v>221</v>
      </c>
      <c r="M78" s="362">
        <v>750</v>
      </c>
      <c r="N78" s="251" t="s">
        <v>918</v>
      </c>
      <c r="O78" s="251"/>
      <c r="P78" s="251"/>
      <c r="Q78" s="251"/>
      <c r="R78" s="251"/>
      <c r="S78" s="251"/>
      <c r="T78" s="251"/>
      <c r="U78" s="251"/>
      <c r="V78" s="251"/>
      <c r="W78" s="249"/>
      <c r="X78" s="331"/>
    </row>
    <row r="79" spans="1:24" ht="131.25" customHeight="1">
      <c r="A79" s="280" t="s">
        <v>2024</v>
      </c>
      <c r="B79" s="281" t="s">
        <v>1856</v>
      </c>
      <c r="C79" s="282" t="s">
        <v>427</v>
      </c>
      <c r="D79" s="281" t="s">
        <v>1839</v>
      </c>
      <c r="E79" s="333" t="s">
        <v>2025</v>
      </c>
      <c r="F79" s="278" t="s">
        <v>2026</v>
      </c>
      <c r="G79" s="279">
        <v>45217</v>
      </c>
      <c r="H79" s="283" t="s">
        <v>2597</v>
      </c>
      <c r="I79" s="247" t="s">
        <v>2449</v>
      </c>
      <c r="J79" s="251">
        <v>0</v>
      </c>
      <c r="K79" s="251">
        <v>10</v>
      </c>
      <c r="L79" s="251" t="s">
        <v>221</v>
      </c>
      <c r="M79" s="364" t="s">
        <v>2702</v>
      </c>
      <c r="N79" s="251" t="s">
        <v>918</v>
      </c>
      <c r="O79" s="251"/>
      <c r="P79" s="251"/>
      <c r="Q79" s="251"/>
      <c r="R79" s="251"/>
      <c r="S79" s="251"/>
      <c r="T79" s="251"/>
      <c r="U79" s="251"/>
      <c r="V79" s="251"/>
      <c r="W79" s="249"/>
      <c r="X79" s="331"/>
    </row>
    <row r="80" spans="1:24" ht="131.25" customHeight="1">
      <c r="A80" s="250" t="s">
        <v>2027</v>
      </c>
      <c r="B80" s="266" t="s">
        <v>1856</v>
      </c>
      <c r="C80" s="251" t="s">
        <v>427</v>
      </c>
      <c r="D80" s="266" t="s">
        <v>1521</v>
      </c>
      <c r="E80" s="329" t="s">
        <v>2028</v>
      </c>
      <c r="F80" s="247" t="s">
        <v>2029</v>
      </c>
      <c r="G80" s="365" t="s">
        <v>2703</v>
      </c>
      <c r="H80" s="247" t="s">
        <v>2598</v>
      </c>
      <c r="I80" s="247" t="s">
        <v>2450</v>
      </c>
      <c r="J80" s="251">
        <v>4</v>
      </c>
      <c r="K80" s="251">
        <v>42</v>
      </c>
      <c r="L80" s="251" t="s">
        <v>221</v>
      </c>
      <c r="M80" s="251" t="s">
        <v>221</v>
      </c>
      <c r="N80" s="251" t="s">
        <v>918</v>
      </c>
      <c r="O80" s="251"/>
      <c r="P80" s="251"/>
      <c r="Q80" s="251"/>
      <c r="R80" s="251"/>
      <c r="S80" s="251"/>
      <c r="T80" s="251"/>
      <c r="U80" s="251"/>
      <c r="V80" s="251"/>
      <c r="W80" s="249"/>
      <c r="X80" s="331"/>
    </row>
    <row r="81" spans="1:24" ht="131.25" customHeight="1">
      <c r="A81" s="250" t="s">
        <v>2371</v>
      </c>
      <c r="B81" s="266" t="s">
        <v>1856</v>
      </c>
      <c r="C81" s="251" t="s">
        <v>427</v>
      </c>
      <c r="D81" s="266" t="s">
        <v>1839</v>
      </c>
      <c r="E81" s="329" t="s">
        <v>2030</v>
      </c>
      <c r="F81" s="247" t="s">
        <v>1984</v>
      </c>
      <c r="G81" s="365" t="s">
        <v>2703</v>
      </c>
      <c r="H81" s="247" t="s">
        <v>2599</v>
      </c>
      <c r="I81" s="247" t="s">
        <v>2451</v>
      </c>
      <c r="J81" s="251">
        <v>0</v>
      </c>
      <c r="K81" s="251">
        <v>2</v>
      </c>
      <c r="L81" s="251" t="s">
        <v>221</v>
      </c>
      <c r="M81" s="251" t="s">
        <v>427</v>
      </c>
      <c r="N81" s="251"/>
      <c r="O81" s="251"/>
      <c r="P81" s="251"/>
      <c r="Q81" s="251"/>
      <c r="R81" s="251"/>
      <c r="S81" s="251"/>
      <c r="T81" s="251"/>
      <c r="U81" s="251"/>
      <c r="V81" s="251"/>
      <c r="W81" s="249"/>
      <c r="X81" s="331" t="s">
        <v>918</v>
      </c>
    </row>
    <row r="82" spans="1:24" ht="131.25" customHeight="1">
      <c r="A82" s="280" t="s">
        <v>2372</v>
      </c>
      <c r="B82" s="281" t="s">
        <v>1856</v>
      </c>
      <c r="C82" s="282" t="s">
        <v>427</v>
      </c>
      <c r="D82" s="281" t="s">
        <v>1521</v>
      </c>
      <c r="E82" s="334" t="s">
        <v>2031</v>
      </c>
      <c r="F82" s="283" t="s">
        <v>2032</v>
      </c>
      <c r="G82" s="365" t="s">
        <v>2703</v>
      </c>
      <c r="H82" s="283" t="s">
        <v>2600</v>
      </c>
      <c r="I82" s="247" t="s">
        <v>2452</v>
      </c>
      <c r="J82" s="251">
        <v>1</v>
      </c>
      <c r="K82" s="251">
        <v>98</v>
      </c>
      <c r="L82" s="251" t="s">
        <v>221</v>
      </c>
      <c r="M82" s="251" t="s">
        <v>427</v>
      </c>
      <c r="N82" s="251" t="s">
        <v>918</v>
      </c>
      <c r="O82" s="251"/>
      <c r="P82" s="251"/>
      <c r="Q82" s="251" t="s">
        <v>918</v>
      </c>
      <c r="R82" s="251"/>
      <c r="S82" s="251"/>
      <c r="T82" s="251"/>
      <c r="U82" s="251"/>
      <c r="V82" s="251"/>
      <c r="W82" s="249"/>
      <c r="X82" s="331"/>
    </row>
    <row r="83" spans="1:24" ht="131.25" customHeight="1">
      <c r="A83" s="250" t="s">
        <v>2033</v>
      </c>
      <c r="B83" s="266" t="s">
        <v>1856</v>
      </c>
      <c r="C83" s="251" t="s">
        <v>427</v>
      </c>
      <c r="D83" s="266" t="s">
        <v>1521</v>
      </c>
      <c r="E83" s="329" t="s">
        <v>2034</v>
      </c>
      <c r="F83" s="247" t="s">
        <v>2035</v>
      </c>
      <c r="G83" s="365" t="s">
        <v>2036</v>
      </c>
      <c r="H83" s="247" t="s">
        <v>2601</v>
      </c>
      <c r="I83" s="247" t="s">
        <v>2453</v>
      </c>
      <c r="J83" s="251">
        <v>11</v>
      </c>
      <c r="K83" s="251">
        <v>243</v>
      </c>
      <c r="L83" s="251" t="s">
        <v>221</v>
      </c>
      <c r="M83" s="251" t="s">
        <v>427</v>
      </c>
      <c r="N83" s="251" t="s">
        <v>918</v>
      </c>
      <c r="O83" s="251"/>
      <c r="P83" s="251"/>
      <c r="Q83" s="251"/>
      <c r="R83" s="251"/>
      <c r="S83" s="251"/>
      <c r="T83" s="251"/>
      <c r="U83" s="251"/>
      <c r="V83" s="251"/>
      <c r="W83" s="249"/>
      <c r="X83" s="331"/>
    </row>
    <row r="84" spans="1:24" ht="131.25" customHeight="1">
      <c r="A84" s="250" t="s">
        <v>2037</v>
      </c>
      <c r="B84" s="266" t="s">
        <v>1856</v>
      </c>
      <c r="C84" s="251" t="s">
        <v>427</v>
      </c>
      <c r="D84" s="251" t="s">
        <v>1890</v>
      </c>
      <c r="E84" s="329" t="s">
        <v>2038</v>
      </c>
      <c r="F84" s="247" t="s">
        <v>2039</v>
      </c>
      <c r="G84" s="365" t="s">
        <v>2036</v>
      </c>
      <c r="H84" s="247" t="s">
        <v>2602</v>
      </c>
      <c r="I84" s="247" t="s">
        <v>2454</v>
      </c>
      <c r="J84" s="251">
        <v>8</v>
      </c>
      <c r="K84" s="251">
        <v>776</v>
      </c>
      <c r="L84" s="251" t="s">
        <v>221</v>
      </c>
      <c r="M84" s="251" t="s">
        <v>427</v>
      </c>
      <c r="N84" s="251" t="s">
        <v>918</v>
      </c>
      <c r="O84" s="251"/>
      <c r="P84" s="251"/>
      <c r="Q84" s="251"/>
      <c r="R84" s="251"/>
      <c r="S84" s="251"/>
      <c r="T84" s="251" t="s">
        <v>918</v>
      </c>
      <c r="U84" s="251"/>
      <c r="V84" s="251"/>
      <c r="W84" s="249"/>
      <c r="X84" s="331"/>
    </row>
    <row r="85" spans="1:24" ht="131.25" customHeight="1">
      <c r="A85" s="250" t="s">
        <v>2040</v>
      </c>
      <c r="B85" s="266" t="s">
        <v>1856</v>
      </c>
      <c r="C85" s="251" t="s">
        <v>427</v>
      </c>
      <c r="D85" s="251" t="s">
        <v>1890</v>
      </c>
      <c r="E85" s="329" t="s">
        <v>2041</v>
      </c>
      <c r="F85" s="247" t="s">
        <v>2042</v>
      </c>
      <c r="G85" s="365" t="s">
        <v>2036</v>
      </c>
      <c r="H85" s="247" t="s">
        <v>2603</v>
      </c>
      <c r="I85" s="247" t="s">
        <v>2455</v>
      </c>
      <c r="J85" s="251">
        <v>62</v>
      </c>
      <c r="K85" s="251">
        <v>423</v>
      </c>
      <c r="L85" s="251" t="s">
        <v>221</v>
      </c>
      <c r="M85" s="251" t="s">
        <v>427</v>
      </c>
      <c r="N85" s="251" t="s">
        <v>918</v>
      </c>
      <c r="O85" s="251" t="s">
        <v>918</v>
      </c>
      <c r="P85" s="251" t="s">
        <v>918</v>
      </c>
      <c r="Q85" s="251"/>
      <c r="R85" s="251" t="s">
        <v>918</v>
      </c>
      <c r="S85" s="251" t="s">
        <v>918</v>
      </c>
      <c r="T85" s="251"/>
      <c r="U85" s="251" t="s">
        <v>918</v>
      </c>
      <c r="V85" s="251"/>
      <c r="W85" s="249"/>
      <c r="X85" s="331"/>
    </row>
    <row r="86" spans="1:24" ht="131.25" customHeight="1">
      <c r="A86" s="250" t="s">
        <v>2043</v>
      </c>
      <c r="B86" s="266" t="s">
        <v>1856</v>
      </c>
      <c r="C86" s="251" t="s">
        <v>427</v>
      </c>
      <c r="D86" s="266" t="s">
        <v>1521</v>
      </c>
      <c r="E86" s="329" t="s">
        <v>2044</v>
      </c>
      <c r="F86" s="247" t="s">
        <v>2032</v>
      </c>
      <c r="G86" s="365" t="s">
        <v>2036</v>
      </c>
      <c r="H86" s="247" t="s">
        <v>2604</v>
      </c>
      <c r="I86" s="247" t="s">
        <v>2456</v>
      </c>
      <c r="J86" s="251">
        <v>4</v>
      </c>
      <c r="K86" s="251">
        <v>287</v>
      </c>
      <c r="L86" s="251" t="s">
        <v>221</v>
      </c>
      <c r="M86" s="251" t="s">
        <v>427</v>
      </c>
      <c r="N86" s="251" t="s">
        <v>918</v>
      </c>
      <c r="O86" s="251" t="s">
        <v>918</v>
      </c>
      <c r="P86" s="251" t="s">
        <v>918</v>
      </c>
      <c r="Q86" s="251" t="s">
        <v>918</v>
      </c>
      <c r="R86" s="251"/>
      <c r="S86" s="251"/>
      <c r="T86" s="251"/>
      <c r="U86" s="251"/>
      <c r="V86" s="251"/>
      <c r="W86" s="249"/>
      <c r="X86" s="331"/>
    </row>
    <row r="87" spans="1:24" ht="131.25" customHeight="1">
      <c r="A87" s="250" t="s">
        <v>2664</v>
      </c>
      <c r="B87" s="266" t="s">
        <v>1856</v>
      </c>
      <c r="C87" s="251" t="s">
        <v>210</v>
      </c>
      <c r="D87" s="266" t="s">
        <v>1521</v>
      </c>
      <c r="E87" s="329" t="s">
        <v>2716</v>
      </c>
      <c r="F87" s="247" t="s">
        <v>2666</v>
      </c>
      <c r="G87" s="365" t="s">
        <v>2705</v>
      </c>
      <c r="H87" s="247" t="s">
        <v>2706</v>
      </c>
      <c r="I87" s="247" t="s">
        <v>2707</v>
      </c>
      <c r="J87" s="251">
        <v>1</v>
      </c>
      <c r="K87" s="251">
        <v>25</v>
      </c>
      <c r="L87" s="251" t="s">
        <v>221</v>
      </c>
      <c r="M87" s="251" t="s">
        <v>427</v>
      </c>
      <c r="N87" s="251" t="s">
        <v>918</v>
      </c>
      <c r="O87" s="251"/>
      <c r="P87" s="251"/>
      <c r="Q87" s="251"/>
      <c r="R87" s="251"/>
      <c r="S87" s="251"/>
      <c r="T87" s="251"/>
      <c r="U87" s="251"/>
      <c r="V87" s="251"/>
      <c r="W87" s="249"/>
      <c r="X87" s="331"/>
    </row>
    <row r="88" spans="1:24" ht="131.25" customHeight="1">
      <c r="A88" s="250" t="s">
        <v>2665</v>
      </c>
      <c r="B88" s="266" t="s">
        <v>1856</v>
      </c>
      <c r="C88" s="251" t="s">
        <v>210</v>
      </c>
      <c r="D88" s="266" t="s">
        <v>1521</v>
      </c>
      <c r="E88" s="329" t="s">
        <v>2667</v>
      </c>
      <c r="F88" s="247" t="s">
        <v>2668</v>
      </c>
      <c r="G88" s="365" t="s">
        <v>2704</v>
      </c>
      <c r="H88" s="247" t="s">
        <v>2669</v>
      </c>
      <c r="I88" s="247" t="s">
        <v>2708</v>
      </c>
      <c r="J88" s="251">
        <v>0</v>
      </c>
      <c r="K88" s="251">
        <v>35</v>
      </c>
      <c r="L88" s="251" t="s">
        <v>221</v>
      </c>
      <c r="M88" s="251" t="s">
        <v>427</v>
      </c>
      <c r="N88" s="251"/>
      <c r="O88" s="251"/>
      <c r="P88" s="251"/>
      <c r="Q88" s="251"/>
      <c r="R88" s="251"/>
      <c r="S88" s="251"/>
      <c r="T88" s="251"/>
      <c r="U88" s="251" t="s">
        <v>918</v>
      </c>
      <c r="V88" s="251" t="s">
        <v>918</v>
      </c>
      <c r="W88" s="249"/>
      <c r="X88" s="331"/>
    </row>
    <row r="89" spans="1:24" ht="131.25" customHeight="1">
      <c r="A89" s="250" t="s">
        <v>2722</v>
      </c>
      <c r="B89" s="266" t="s">
        <v>2723</v>
      </c>
      <c r="C89" s="251" t="s">
        <v>97</v>
      </c>
      <c r="D89" s="263" t="s">
        <v>2724</v>
      </c>
      <c r="E89" s="329" t="s">
        <v>2783</v>
      </c>
      <c r="F89" s="245" t="s">
        <v>2725</v>
      </c>
      <c r="G89" s="365">
        <v>45947</v>
      </c>
      <c r="H89" s="245" t="s">
        <v>2729</v>
      </c>
      <c r="I89" s="247" t="s">
        <v>2731</v>
      </c>
      <c r="J89" s="251">
        <v>0</v>
      </c>
      <c r="K89" s="251">
        <v>23</v>
      </c>
      <c r="L89" s="251" t="s">
        <v>221</v>
      </c>
      <c r="M89" s="251" t="s">
        <v>427</v>
      </c>
      <c r="N89" s="251" t="s">
        <v>918</v>
      </c>
      <c r="O89" s="251"/>
      <c r="P89" s="251"/>
      <c r="Q89" s="251"/>
      <c r="R89" s="251"/>
      <c r="S89" s="251"/>
      <c r="T89" s="251"/>
      <c r="U89" s="251"/>
      <c r="V89" s="251"/>
      <c r="W89" s="249"/>
      <c r="X89" s="331"/>
    </row>
    <row r="90" spans="1:24" ht="131.25" customHeight="1">
      <c r="A90" s="250" t="s">
        <v>2726</v>
      </c>
      <c r="B90" s="266" t="s">
        <v>2723</v>
      </c>
      <c r="C90" s="251" t="s">
        <v>97</v>
      </c>
      <c r="D90" s="263" t="s">
        <v>2724</v>
      </c>
      <c r="E90" s="329" t="s">
        <v>2727</v>
      </c>
      <c r="F90" s="245" t="s">
        <v>2728</v>
      </c>
      <c r="G90" s="365">
        <v>45947</v>
      </c>
      <c r="H90" s="245" t="s">
        <v>2730</v>
      </c>
      <c r="I90" s="247" t="s">
        <v>2732</v>
      </c>
      <c r="J90" s="251">
        <v>6</v>
      </c>
      <c r="K90" s="251">
        <v>286</v>
      </c>
      <c r="L90" s="251" t="s">
        <v>221</v>
      </c>
      <c r="M90" s="251" t="s">
        <v>427</v>
      </c>
      <c r="N90" s="251" t="s">
        <v>918</v>
      </c>
      <c r="O90" s="251" t="s">
        <v>918</v>
      </c>
      <c r="P90" s="251"/>
      <c r="Q90" s="251"/>
      <c r="R90" s="251" t="s">
        <v>918</v>
      </c>
      <c r="S90" s="251" t="s">
        <v>918</v>
      </c>
      <c r="T90" s="251"/>
      <c r="U90" s="251"/>
      <c r="V90" s="251"/>
      <c r="W90" s="251" t="s">
        <v>918</v>
      </c>
      <c r="X90" s="331"/>
    </row>
    <row r="91" spans="1:24" ht="131.25" customHeight="1">
      <c r="A91" s="252" t="s">
        <v>2375</v>
      </c>
      <c r="B91" s="253" t="s">
        <v>1858</v>
      </c>
      <c r="C91" s="253" t="s">
        <v>2045</v>
      </c>
      <c r="D91" s="288" t="s">
        <v>1521</v>
      </c>
      <c r="E91" s="338" t="s">
        <v>1868</v>
      </c>
      <c r="F91" s="289" t="s">
        <v>1860</v>
      </c>
      <c r="G91" s="284">
        <v>44839</v>
      </c>
      <c r="H91" s="289" t="s">
        <v>2605</v>
      </c>
      <c r="I91" s="289" t="s">
        <v>2405</v>
      </c>
      <c r="J91" s="253">
        <v>2</v>
      </c>
      <c r="K91" s="253">
        <v>97</v>
      </c>
      <c r="L91" s="253">
        <v>101</v>
      </c>
      <c r="M91" s="336">
        <v>70</v>
      </c>
      <c r="N91" s="253"/>
      <c r="O91" s="253"/>
      <c r="P91" s="253"/>
      <c r="Q91" s="253"/>
      <c r="R91" s="253"/>
      <c r="S91" s="253"/>
      <c r="T91" s="253"/>
      <c r="U91" s="253"/>
      <c r="V91" s="253"/>
      <c r="W91" s="253" t="s">
        <v>918</v>
      </c>
      <c r="X91" s="323"/>
    </row>
    <row r="92" spans="1:24" ht="131.25" customHeight="1">
      <c r="A92" s="252" t="s">
        <v>2376</v>
      </c>
      <c r="B92" s="253" t="s">
        <v>1858</v>
      </c>
      <c r="C92" s="253" t="s">
        <v>2046</v>
      </c>
      <c r="D92" s="253" t="s">
        <v>1521</v>
      </c>
      <c r="E92" s="335" t="s">
        <v>1861</v>
      </c>
      <c r="F92" s="254" t="s">
        <v>2047</v>
      </c>
      <c r="G92" s="284">
        <v>44839</v>
      </c>
      <c r="H92" s="254" t="s">
        <v>2606</v>
      </c>
      <c r="I92" s="254" t="s">
        <v>2457</v>
      </c>
      <c r="J92" s="253">
        <v>11</v>
      </c>
      <c r="K92" s="253">
        <f>446+61</f>
        <v>507</v>
      </c>
      <c r="L92" s="253">
        <v>84</v>
      </c>
      <c r="M92" s="336">
        <v>135</v>
      </c>
      <c r="N92" s="253"/>
      <c r="O92" s="253"/>
      <c r="P92" s="253"/>
      <c r="Q92" s="253"/>
      <c r="R92" s="253"/>
      <c r="S92" s="253"/>
      <c r="T92" s="253"/>
      <c r="U92" s="253"/>
      <c r="V92" s="253"/>
      <c r="W92" s="337"/>
      <c r="X92" s="323" t="s">
        <v>918</v>
      </c>
    </row>
    <row r="93" spans="1:24" ht="131.25" customHeight="1">
      <c r="A93" s="252" t="s">
        <v>2377</v>
      </c>
      <c r="B93" s="253" t="s">
        <v>1858</v>
      </c>
      <c r="C93" s="253" t="s">
        <v>2046</v>
      </c>
      <c r="D93" s="253" t="s">
        <v>1521</v>
      </c>
      <c r="E93" s="335" t="s">
        <v>1844</v>
      </c>
      <c r="F93" s="254" t="s">
        <v>2048</v>
      </c>
      <c r="G93" s="284">
        <v>44839</v>
      </c>
      <c r="H93" s="254" t="s">
        <v>2607</v>
      </c>
      <c r="I93" s="254" t="s">
        <v>2458</v>
      </c>
      <c r="J93" s="253">
        <v>4</v>
      </c>
      <c r="K93" s="253">
        <f>391+15</f>
        <v>406</v>
      </c>
      <c r="L93" s="253">
        <v>65</v>
      </c>
      <c r="M93" s="336">
        <v>78</v>
      </c>
      <c r="N93" s="253" t="s">
        <v>918</v>
      </c>
      <c r="O93" s="253"/>
      <c r="P93" s="253"/>
      <c r="Q93" s="253" t="s">
        <v>918</v>
      </c>
      <c r="R93" s="253"/>
      <c r="S93" s="253"/>
      <c r="T93" s="253"/>
      <c r="U93" s="253"/>
      <c r="V93" s="253"/>
      <c r="W93" s="337"/>
      <c r="X93" s="323"/>
    </row>
    <row r="94" spans="1:24" ht="131.25" customHeight="1">
      <c r="A94" s="252" t="s">
        <v>2049</v>
      </c>
      <c r="B94" s="253" t="s">
        <v>1858</v>
      </c>
      <c r="C94" s="253" t="s">
        <v>2046</v>
      </c>
      <c r="D94" s="253" t="s">
        <v>1521</v>
      </c>
      <c r="E94" s="335" t="s">
        <v>2050</v>
      </c>
      <c r="F94" s="254" t="s">
        <v>2051</v>
      </c>
      <c r="G94" s="284">
        <v>44839</v>
      </c>
      <c r="H94" s="254" t="s">
        <v>2608</v>
      </c>
      <c r="I94" s="254" t="s">
        <v>2459</v>
      </c>
      <c r="J94" s="253">
        <v>2</v>
      </c>
      <c r="K94" s="253">
        <v>24</v>
      </c>
      <c r="L94" s="253">
        <v>7</v>
      </c>
      <c r="M94" s="336" t="s">
        <v>221</v>
      </c>
      <c r="N94" s="253" t="s">
        <v>918</v>
      </c>
      <c r="O94" s="253"/>
      <c r="P94" s="253"/>
      <c r="Q94" s="253" t="s">
        <v>918</v>
      </c>
      <c r="R94" s="253"/>
      <c r="S94" s="253"/>
      <c r="T94" s="253"/>
      <c r="U94" s="253"/>
      <c r="V94" s="253"/>
      <c r="W94" s="337"/>
      <c r="X94" s="323"/>
    </row>
    <row r="95" spans="1:24" ht="131.25" customHeight="1">
      <c r="A95" s="252" t="s">
        <v>2378</v>
      </c>
      <c r="B95" s="253" t="s">
        <v>1858</v>
      </c>
      <c r="C95" s="253" t="s">
        <v>2046</v>
      </c>
      <c r="D95" s="253" t="s">
        <v>1521</v>
      </c>
      <c r="E95" s="335" t="s">
        <v>2052</v>
      </c>
      <c r="F95" s="254" t="s">
        <v>2051</v>
      </c>
      <c r="G95" s="284">
        <v>44839</v>
      </c>
      <c r="H95" s="254" t="s">
        <v>2609</v>
      </c>
      <c r="I95" s="254" t="s">
        <v>2460</v>
      </c>
      <c r="J95" s="253">
        <v>10</v>
      </c>
      <c r="K95" s="253">
        <v>279</v>
      </c>
      <c r="L95" s="253">
        <v>14</v>
      </c>
      <c r="M95" s="336">
        <v>59</v>
      </c>
      <c r="N95" s="253" t="s">
        <v>918</v>
      </c>
      <c r="O95" s="253"/>
      <c r="P95" s="253"/>
      <c r="Q95" s="253" t="s">
        <v>918</v>
      </c>
      <c r="R95" s="253"/>
      <c r="S95" s="253"/>
      <c r="T95" s="253"/>
      <c r="U95" s="253"/>
      <c r="V95" s="253" t="s">
        <v>918</v>
      </c>
      <c r="W95" s="337" t="s">
        <v>918</v>
      </c>
      <c r="X95" s="323"/>
    </row>
    <row r="96" spans="1:24" ht="131.25" customHeight="1">
      <c r="A96" s="252" t="s">
        <v>2379</v>
      </c>
      <c r="B96" s="253" t="s">
        <v>1858</v>
      </c>
      <c r="C96" s="253" t="s">
        <v>2046</v>
      </c>
      <c r="D96" s="253" t="s">
        <v>1206</v>
      </c>
      <c r="E96" s="335" t="s">
        <v>2053</v>
      </c>
      <c r="F96" s="254" t="s">
        <v>2054</v>
      </c>
      <c r="G96" s="284">
        <v>44839</v>
      </c>
      <c r="H96" s="285" t="s">
        <v>2610</v>
      </c>
      <c r="I96" s="254" t="s">
        <v>2461</v>
      </c>
      <c r="J96" s="253">
        <v>1</v>
      </c>
      <c r="K96" s="253">
        <v>98</v>
      </c>
      <c r="L96" s="253">
        <v>0</v>
      </c>
      <c r="M96" s="336">
        <v>0</v>
      </c>
      <c r="N96" s="253" t="s">
        <v>918</v>
      </c>
      <c r="O96" s="253"/>
      <c r="P96" s="253"/>
      <c r="Q96" s="253"/>
      <c r="R96" s="253"/>
      <c r="S96" s="253"/>
      <c r="T96" s="253"/>
      <c r="U96" s="253"/>
      <c r="V96" s="253"/>
      <c r="W96" s="337"/>
      <c r="X96" s="323"/>
    </row>
    <row r="97" spans="1:24" ht="131.25" customHeight="1">
      <c r="A97" s="252" t="s">
        <v>2380</v>
      </c>
      <c r="B97" s="253" t="s">
        <v>1858</v>
      </c>
      <c r="C97" s="253" t="s">
        <v>2046</v>
      </c>
      <c r="D97" s="253" t="s">
        <v>1521</v>
      </c>
      <c r="E97" s="335" t="s">
        <v>2055</v>
      </c>
      <c r="F97" s="254" t="s">
        <v>2056</v>
      </c>
      <c r="G97" s="284">
        <v>44839</v>
      </c>
      <c r="H97" s="254" t="s">
        <v>2611</v>
      </c>
      <c r="I97" s="254" t="s">
        <v>2462</v>
      </c>
      <c r="J97" s="253">
        <v>10</v>
      </c>
      <c r="K97" s="253">
        <v>6</v>
      </c>
      <c r="L97" s="253">
        <v>1</v>
      </c>
      <c r="M97" s="336">
        <v>0</v>
      </c>
      <c r="N97" s="253" t="s">
        <v>918</v>
      </c>
      <c r="O97" s="253" t="s">
        <v>918</v>
      </c>
      <c r="P97" s="253"/>
      <c r="Q97" s="253"/>
      <c r="R97" s="253" t="s">
        <v>918</v>
      </c>
      <c r="S97" s="253" t="s">
        <v>918</v>
      </c>
      <c r="T97" s="253"/>
      <c r="U97" s="253"/>
      <c r="V97" s="253"/>
      <c r="W97" s="337"/>
      <c r="X97" s="323"/>
    </row>
    <row r="98" spans="1:24" ht="131.25" customHeight="1">
      <c r="A98" s="252" t="s">
        <v>2057</v>
      </c>
      <c r="B98" s="253" t="s">
        <v>1858</v>
      </c>
      <c r="C98" s="253" t="s">
        <v>2046</v>
      </c>
      <c r="D98" s="286" t="s">
        <v>1890</v>
      </c>
      <c r="E98" s="335" t="s">
        <v>2661</v>
      </c>
      <c r="F98" s="254" t="s">
        <v>2660</v>
      </c>
      <c r="G98" s="284">
        <v>44839</v>
      </c>
      <c r="H98" s="254" t="s">
        <v>2612</v>
      </c>
      <c r="I98" s="254" t="s">
        <v>2463</v>
      </c>
      <c r="J98" s="253">
        <v>4</v>
      </c>
      <c r="K98" s="253">
        <f>37+36</f>
        <v>73</v>
      </c>
      <c r="L98" s="253">
        <v>13</v>
      </c>
      <c r="M98" s="336">
        <v>10</v>
      </c>
      <c r="N98" s="253"/>
      <c r="O98" s="253"/>
      <c r="P98" s="253"/>
      <c r="Q98" s="253"/>
      <c r="R98" s="253"/>
      <c r="S98" s="253"/>
      <c r="T98" s="253" t="s">
        <v>918</v>
      </c>
      <c r="U98" s="253" t="s">
        <v>918</v>
      </c>
      <c r="V98" s="253"/>
      <c r="W98" s="337"/>
      <c r="X98" s="323"/>
    </row>
    <row r="99" spans="1:24" ht="131.25" customHeight="1">
      <c r="A99" s="252" t="s">
        <v>2058</v>
      </c>
      <c r="B99" s="253" t="s">
        <v>1858</v>
      </c>
      <c r="C99" s="253" t="s">
        <v>2046</v>
      </c>
      <c r="D99" s="253" t="s">
        <v>1521</v>
      </c>
      <c r="E99" s="335" t="s">
        <v>2059</v>
      </c>
      <c r="F99" s="254" t="s">
        <v>2060</v>
      </c>
      <c r="G99" s="284">
        <v>44839</v>
      </c>
      <c r="H99" s="254" t="s">
        <v>2061</v>
      </c>
      <c r="I99" s="254" t="s">
        <v>2464</v>
      </c>
      <c r="J99" s="253">
        <f>27+64+2</f>
        <v>93</v>
      </c>
      <c r="K99" s="253">
        <f>165+14</f>
        <v>179</v>
      </c>
      <c r="L99" s="253">
        <v>38</v>
      </c>
      <c r="M99" s="336">
        <v>34</v>
      </c>
      <c r="N99" s="253" t="s">
        <v>918</v>
      </c>
      <c r="O99" s="253" t="s">
        <v>918</v>
      </c>
      <c r="P99" s="253" t="s">
        <v>918</v>
      </c>
      <c r="Q99" s="253" t="s">
        <v>918</v>
      </c>
      <c r="R99" s="253"/>
      <c r="S99" s="253"/>
      <c r="T99" s="253"/>
      <c r="U99" s="253"/>
      <c r="V99" s="253"/>
      <c r="W99" s="337" t="s">
        <v>918</v>
      </c>
      <c r="X99" s="323"/>
    </row>
    <row r="100" spans="1:24" ht="131.25" customHeight="1">
      <c r="A100" s="252" t="s">
        <v>2062</v>
      </c>
      <c r="B100" s="253" t="s">
        <v>1858</v>
      </c>
      <c r="C100" s="253" t="s">
        <v>2046</v>
      </c>
      <c r="D100" s="253" t="s">
        <v>1521</v>
      </c>
      <c r="E100" s="335" t="s">
        <v>2063</v>
      </c>
      <c r="F100" s="254" t="s">
        <v>2064</v>
      </c>
      <c r="G100" s="284">
        <v>44839</v>
      </c>
      <c r="H100" s="254" t="s">
        <v>2613</v>
      </c>
      <c r="I100" s="254" t="s">
        <v>2465</v>
      </c>
      <c r="J100" s="253">
        <v>13</v>
      </c>
      <c r="K100" s="253">
        <v>8</v>
      </c>
      <c r="L100" s="253">
        <v>3</v>
      </c>
      <c r="M100" s="336">
        <v>6</v>
      </c>
      <c r="N100" s="253" t="s">
        <v>2381</v>
      </c>
      <c r="O100" s="253"/>
      <c r="P100" s="253"/>
      <c r="Q100" s="253" t="s">
        <v>918</v>
      </c>
      <c r="R100" s="253"/>
      <c r="S100" s="253"/>
      <c r="T100" s="253"/>
      <c r="U100" s="253"/>
      <c r="V100" s="253"/>
      <c r="W100" s="337" t="s">
        <v>918</v>
      </c>
      <c r="X100" s="323"/>
    </row>
    <row r="101" spans="1:24" ht="131.25" customHeight="1">
      <c r="A101" s="252" t="s">
        <v>2065</v>
      </c>
      <c r="B101" s="253" t="s">
        <v>1858</v>
      </c>
      <c r="C101" s="253" t="s">
        <v>2046</v>
      </c>
      <c r="D101" s="253" t="s">
        <v>1521</v>
      </c>
      <c r="E101" s="335" t="s">
        <v>2066</v>
      </c>
      <c r="F101" s="254" t="s">
        <v>2067</v>
      </c>
      <c r="G101" s="284">
        <v>44839</v>
      </c>
      <c r="H101" s="254" t="s">
        <v>2614</v>
      </c>
      <c r="I101" s="254" t="s">
        <v>2466</v>
      </c>
      <c r="J101" s="253">
        <f>16+14+5</f>
        <v>35</v>
      </c>
      <c r="K101" s="253">
        <f>741+91</f>
        <v>832</v>
      </c>
      <c r="L101" s="253">
        <v>5</v>
      </c>
      <c r="M101" s="336">
        <v>171</v>
      </c>
      <c r="N101" s="253"/>
      <c r="O101" s="253"/>
      <c r="P101" s="253"/>
      <c r="Q101" s="253"/>
      <c r="R101" s="253"/>
      <c r="S101" s="253"/>
      <c r="T101" s="253"/>
      <c r="U101" s="253"/>
      <c r="V101" s="253"/>
      <c r="W101" s="337"/>
      <c r="X101" s="323" t="s">
        <v>918</v>
      </c>
    </row>
    <row r="102" spans="1:24" ht="131.25" customHeight="1">
      <c r="A102" s="252" t="s">
        <v>2068</v>
      </c>
      <c r="B102" s="253" t="s">
        <v>1858</v>
      </c>
      <c r="C102" s="253" t="s">
        <v>2046</v>
      </c>
      <c r="D102" s="253" t="s">
        <v>1521</v>
      </c>
      <c r="E102" s="335" t="s">
        <v>2069</v>
      </c>
      <c r="F102" s="254" t="s">
        <v>2070</v>
      </c>
      <c r="G102" s="284">
        <v>44839</v>
      </c>
      <c r="H102" s="254" t="s">
        <v>2615</v>
      </c>
      <c r="I102" s="254" t="s">
        <v>2467</v>
      </c>
      <c r="J102" s="253">
        <v>0</v>
      </c>
      <c r="K102" s="253">
        <v>154</v>
      </c>
      <c r="L102" s="253">
        <v>2</v>
      </c>
      <c r="M102" s="336">
        <v>2</v>
      </c>
      <c r="N102" s="253"/>
      <c r="O102" s="253"/>
      <c r="P102" s="253"/>
      <c r="Q102" s="253"/>
      <c r="R102" s="253"/>
      <c r="S102" s="253"/>
      <c r="T102" s="253"/>
      <c r="U102" s="253"/>
      <c r="V102" s="253"/>
      <c r="W102" s="337"/>
      <c r="X102" s="323" t="s">
        <v>918</v>
      </c>
    </row>
    <row r="103" spans="1:24" ht="131.25" customHeight="1">
      <c r="A103" s="252" t="s">
        <v>2071</v>
      </c>
      <c r="B103" s="253" t="s">
        <v>1858</v>
      </c>
      <c r="C103" s="253" t="s">
        <v>2046</v>
      </c>
      <c r="D103" s="253" t="s">
        <v>1521</v>
      </c>
      <c r="E103" s="335" t="s">
        <v>2072</v>
      </c>
      <c r="F103" s="254" t="s">
        <v>2073</v>
      </c>
      <c r="G103" s="284" t="s">
        <v>2074</v>
      </c>
      <c r="H103" s="254" t="s">
        <v>2616</v>
      </c>
      <c r="I103" s="254" t="s">
        <v>2468</v>
      </c>
      <c r="J103" s="253">
        <v>25</v>
      </c>
      <c r="K103" s="253">
        <v>700</v>
      </c>
      <c r="L103" s="253">
        <v>58</v>
      </c>
      <c r="M103" s="336">
        <v>81</v>
      </c>
      <c r="N103" s="253" t="s">
        <v>918</v>
      </c>
      <c r="O103" s="253" t="s">
        <v>918</v>
      </c>
      <c r="P103" s="253" t="s">
        <v>918</v>
      </c>
      <c r="Q103" s="253" t="s">
        <v>918</v>
      </c>
      <c r="R103" s="253"/>
      <c r="S103" s="253" t="s">
        <v>918</v>
      </c>
      <c r="T103" s="253"/>
      <c r="U103" s="253"/>
      <c r="V103" s="253" t="s">
        <v>918</v>
      </c>
      <c r="W103" s="337"/>
      <c r="X103" s="323"/>
    </row>
    <row r="104" spans="1:24" ht="131.25" customHeight="1">
      <c r="A104" s="252" t="s">
        <v>2075</v>
      </c>
      <c r="B104" s="253" t="s">
        <v>1858</v>
      </c>
      <c r="C104" s="253" t="s">
        <v>2046</v>
      </c>
      <c r="D104" s="253" t="s">
        <v>1521</v>
      </c>
      <c r="E104" s="335" t="s">
        <v>2076</v>
      </c>
      <c r="F104" s="254" t="s">
        <v>2077</v>
      </c>
      <c r="G104" s="290" t="s">
        <v>2074</v>
      </c>
      <c r="H104" s="254" t="s">
        <v>2617</v>
      </c>
      <c r="I104" s="254" t="s">
        <v>2469</v>
      </c>
      <c r="J104" s="253">
        <f>69+228</f>
        <v>297</v>
      </c>
      <c r="K104" s="253">
        <f>4525+559</f>
        <v>5084</v>
      </c>
      <c r="L104" s="253">
        <v>100</v>
      </c>
      <c r="M104" s="336">
        <v>774</v>
      </c>
      <c r="N104" s="253" t="s">
        <v>918</v>
      </c>
      <c r="O104" s="253" t="s">
        <v>918</v>
      </c>
      <c r="P104" s="253"/>
      <c r="Q104" s="253"/>
      <c r="R104" s="253"/>
      <c r="S104" s="253"/>
      <c r="T104" s="253"/>
      <c r="U104" s="253"/>
      <c r="V104" s="253"/>
      <c r="W104" s="337"/>
      <c r="X104" s="323"/>
    </row>
    <row r="105" spans="1:24" ht="131.25" customHeight="1">
      <c r="A105" s="287" t="s">
        <v>2078</v>
      </c>
      <c r="B105" s="288" t="s">
        <v>1858</v>
      </c>
      <c r="C105" s="288" t="s">
        <v>2079</v>
      </c>
      <c r="D105" s="288" t="s">
        <v>1839</v>
      </c>
      <c r="E105" s="338" t="s">
        <v>2080</v>
      </c>
      <c r="F105" s="289" t="s">
        <v>2081</v>
      </c>
      <c r="G105" s="284" t="s">
        <v>2074</v>
      </c>
      <c r="H105" s="289" t="s">
        <v>2618</v>
      </c>
      <c r="I105" s="254" t="s">
        <v>2470</v>
      </c>
      <c r="J105" s="253">
        <v>5</v>
      </c>
      <c r="K105" s="253">
        <v>0</v>
      </c>
      <c r="L105" s="253">
        <v>4</v>
      </c>
      <c r="M105" s="336">
        <v>10</v>
      </c>
      <c r="N105" s="253"/>
      <c r="O105" s="253"/>
      <c r="P105" s="253"/>
      <c r="Q105" s="253"/>
      <c r="R105" s="253"/>
      <c r="S105" s="253"/>
      <c r="T105" s="253"/>
      <c r="U105" s="253"/>
      <c r="V105" s="253"/>
      <c r="W105" s="337"/>
      <c r="X105" s="323" t="s">
        <v>918</v>
      </c>
    </row>
    <row r="106" spans="1:24" ht="131.25" customHeight="1">
      <c r="A106" s="252" t="s">
        <v>2082</v>
      </c>
      <c r="B106" s="253" t="s">
        <v>1858</v>
      </c>
      <c r="C106" s="253" t="s">
        <v>2046</v>
      </c>
      <c r="D106" s="253" t="s">
        <v>1286</v>
      </c>
      <c r="E106" s="335" t="s">
        <v>2083</v>
      </c>
      <c r="F106" s="254" t="s">
        <v>1924</v>
      </c>
      <c r="G106" s="284" t="s">
        <v>2074</v>
      </c>
      <c r="H106" s="254" t="s">
        <v>2619</v>
      </c>
      <c r="I106" s="254" t="s">
        <v>2471</v>
      </c>
      <c r="J106" s="253">
        <v>3</v>
      </c>
      <c r="K106" s="253">
        <v>28</v>
      </c>
      <c r="L106" s="253">
        <v>47</v>
      </c>
      <c r="M106" s="336">
        <v>28</v>
      </c>
      <c r="N106" s="253" t="s">
        <v>918</v>
      </c>
      <c r="O106" s="253" t="s">
        <v>918</v>
      </c>
      <c r="P106" s="253" t="s">
        <v>918</v>
      </c>
      <c r="Q106" s="253" t="s">
        <v>918</v>
      </c>
      <c r="R106" s="253"/>
      <c r="S106" s="253"/>
      <c r="T106" s="253"/>
      <c r="U106" s="253"/>
      <c r="V106" s="253" t="s">
        <v>918</v>
      </c>
      <c r="W106" s="337"/>
      <c r="X106" s="323" t="s">
        <v>918</v>
      </c>
    </row>
    <row r="107" spans="1:24" ht="131.25" customHeight="1">
      <c r="A107" s="252" t="s">
        <v>2084</v>
      </c>
      <c r="B107" s="253" t="s">
        <v>1858</v>
      </c>
      <c r="C107" s="253" t="s">
        <v>2046</v>
      </c>
      <c r="D107" s="253" t="s">
        <v>1839</v>
      </c>
      <c r="E107" s="335" t="s">
        <v>2085</v>
      </c>
      <c r="F107" s="254" t="s">
        <v>1910</v>
      </c>
      <c r="G107" s="290" t="s">
        <v>2074</v>
      </c>
      <c r="H107" s="254" t="s">
        <v>2620</v>
      </c>
      <c r="I107" s="254" t="s">
        <v>2472</v>
      </c>
      <c r="J107" s="253">
        <v>3</v>
      </c>
      <c r="K107" s="253">
        <v>35</v>
      </c>
      <c r="L107" s="253">
        <v>85</v>
      </c>
      <c r="M107" s="336">
        <v>32</v>
      </c>
      <c r="N107" s="253" t="s">
        <v>918</v>
      </c>
      <c r="O107" s="253"/>
      <c r="P107" s="253"/>
      <c r="Q107" s="253"/>
      <c r="R107" s="253"/>
      <c r="S107" s="253"/>
      <c r="T107" s="253"/>
      <c r="U107" s="253"/>
      <c r="V107" s="253"/>
      <c r="W107" s="337"/>
      <c r="X107" s="323"/>
    </row>
    <row r="108" spans="1:24" ht="131.25" customHeight="1">
      <c r="A108" s="287" t="s">
        <v>2086</v>
      </c>
      <c r="B108" s="288" t="s">
        <v>1858</v>
      </c>
      <c r="C108" s="288" t="s">
        <v>2046</v>
      </c>
      <c r="D108" s="253" t="s">
        <v>1521</v>
      </c>
      <c r="E108" s="338" t="s">
        <v>2087</v>
      </c>
      <c r="F108" s="289" t="s">
        <v>2088</v>
      </c>
      <c r="G108" s="284" t="s">
        <v>2074</v>
      </c>
      <c r="H108" s="289" t="s">
        <v>2621</v>
      </c>
      <c r="I108" s="254" t="s">
        <v>2473</v>
      </c>
      <c r="J108" s="253">
        <v>7</v>
      </c>
      <c r="K108" s="253">
        <v>178</v>
      </c>
      <c r="L108" s="253">
        <v>7</v>
      </c>
      <c r="M108" s="336">
        <v>5</v>
      </c>
      <c r="N108" s="253"/>
      <c r="O108" s="253"/>
      <c r="P108" s="253"/>
      <c r="Q108" s="253"/>
      <c r="R108" s="253"/>
      <c r="S108" s="253"/>
      <c r="T108" s="253"/>
      <c r="U108" s="253"/>
      <c r="V108" s="253"/>
      <c r="W108" s="337"/>
      <c r="X108" s="323" t="s">
        <v>918</v>
      </c>
    </row>
    <row r="109" spans="1:24" ht="131.25" customHeight="1">
      <c r="A109" s="252" t="s">
        <v>2089</v>
      </c>
      <c r="B109" s="253" t="s">
        <v>1858</v>
      </c>
      <c r="C109" s="253" t="s">
        <v>2046</v>
      </c>
      <c r="D109" s="253" t="s">
        <v>1521</v>
      </c>
      <c r="E109" s="335" t="s">
        <v>2090</v>
      </c>
      <c r="F109" s="254" t="s">
        <v>1710</v>
      </c>
      <c r="G109" s="284">
        <v>44839</v>
      </c>
      <c r="H109" s="254" t="s">
        <v>2622</v>
      </c>
      <c r="I109" s="254" t="s">
        <v>2474</v>
      </c>
      <c r="J109" s="253">
        <f>20+34+2</f>
        <v>56</v>
      </c>
      <c r="K109" s="253">
        <f>1717+26</f>
        <v>1743</v>
      </c>
      <c r="L109" s="253">
        <v>3</v>
      </c>
      <c r="M109" s="336">
        <v>2</v>
      </c>
      <c r="N109" s="253" t="s">
        <v>918</v>
      </c>
      <c r="O109" s="253"/>
      <c r="P109" s="253"/>
      <c r="Q109" s="253"/>
      <c r="R109" s="253"/>
      <c r="S109" s="253"/>
      <c r="T109" s="253"/>
      <c r="U109" s="253"/>
      <c r="V109" s="253"/>
      <c r="W109" s="337"/>
      <c r="X109" s="323"/>
    </row>
    <row r="110" spans="1:24" ht="131.25" customHeight="1">
      <c r="A110" s="287" t="s">
        <v>2091</v>
      </c>
      <c r="B110" s="288" t="s">
        <v>1858</v>
      </c>
      <c r="C110" s="288" t="s">
        <v>2046</v>
      </c>
      <c r="D110" s="288" t="s">
        <v>1206</v>
      </c>
      <c r="E110" s="338" t="s">
        <v>2092</v>
      </c>
      <c r="F110" s="289" t="s">
        <v>1710</v>
      </c>
      <c r="G110" s="284">
        <v>44839</v>
      </c>
      <c r="H110" s="289" t="s">
        <v>2623</v>
      </c>
      <c r="I110" s="254" t="s">
        <v>2475</v>
      </c>
      <c r="J110" s="253">
        <v>4</v>
      </c>
      <c r="K110" s="253">
        <v>5</v>
      </c>
      <c r="L110" s="253">
        <v>1</v>
      </c>
      <c r="M110" s="336">
        <v>7</v>
      </c>
      <c r="N110" s="253" t="s">
        <v>918</v>
      </c>
      <c r="O110" s="253"/>
      <c r="P110" s="253"/>
      <c r="Q110" s="253"/>
      <c r="R110" s="253"/>
      <c r="S110" s="253"/>
      <c r="T110" s="253"/>
      <c r="U110" s="253"/>
      <c r="V110" s="253"/>
      <c r="W110" s="337"/>
      <c r="X110" s="323"/>
    </row>
    <row r="111" spans="1:24" ht="131.25" customHeight="1">
      <c r="A111" s="252" t="s">
        <v>2382</v>
      </c>
      <c r="B111" s="253" t="s">
        <v>1858</v>
      </c>
      <c r="C111" s="253" t="s">
        <v>2046</v>
      </c>
      <c r="D111" s="286" t="s">
        <v>1890</v>
      </c>
      <c r="E111" s="335" t="s">
        <v>2093</v>
      </c>
      <c r="F111" s="254" t="s">
        <v>2094</v>
      </c>
      <c r="G111" s="284">
        <v>44839</v>
      </c>
      <c r="H111" s="254" t="s">
        <v>2624</v>
      </c>
      <c r="I111" s="254" t="s">
        <v>2476</v>
      </c>
      <c r="J111" s="253">
        <v>6</v>
      </c>
      <c r="K111" s="253">
        <v>55</v>
      </c>
      <c r="L111" s="253">
        <v>1</v>
      </c>
      <c r="M111" s="336">
        <v>1</v>
      </c>
      <c r="N111" s="253"/>
      <c r="O111" s="253"/>
      <c r="P111" s="253"/>
      <c r="Q111" s="253"/>
      <c r="R111" s="253"/>
      <c r="S111" s="253"/>
      <c r="T111" s="253"/>
      <c r="U111" s="253"/>
      <c r="V111" s="253"/>
      <c r="W111" s="337"/>
      <c r="X111" s="323" t="s">
        <v>918</v>
      </c>
    </row>
    <row r="112" spans="1:24" ht="131.25" customHeight="1">
      <c r="A112" s="252" t="s">
        <v>2095</v>
      </c>
      <c r="B112" s="253" t="s">
        <v>1858</v>
      </c>
      <c r="C112" s="253" t="s">
        <v>2046</v>
      </c>
      <c r="D112" s="253" t="s">
        <v>1206</v>
      </c>
      <c r="E112" s="335" t="s">
        <v>2096</v>
      </c>
      <c r="F112" s="254" t="s">
        <v>2097</v>
      </c>
      <c r="G112" s="284">
        <v>44839</v>
      </c>
      <c r="H112" s="254" t="s">
        <v>2098</v>
      </c>
      <c r="I112" s="254" t="s">
        <v>2477</v>
      </c>
      <c r="J112" s="253">
        <v>8</v>
      </c>
      <c r="K112" s="253">
        <v>59</v>
      </c>
      <c r="L112" s="253">
        <v>6</v>
      </c>
      <c r="M112" s="336">
        <v>3</v>
      </c>
      <c r="N112" s="253"/>
      <c r="O112" s="253"/>
      <c r="P112" s="253"/>
      <c r="Q112" s="253"/>
      <c r="R112" s="253"/>
      <c r="S112" s="253"/>
      <c r="T112" s="253"/>
      <c r="U112" s="253"/>
      <c r="V112" s="253"/>
      <c r="W112" s="337"/>
      <c r="X112" s="323" t="s">
        <v>918</v>
      </c>
    </row>
    <row r="113" spans="1:24" ht="131.25" customHeight="1">
      <c r="A113" s="252" t="s">
        <v>2099</v>
      </c>
      <c r="B113" s="253" t="s">
        <v>1858</v>
      </c>
      <c r="C113" s="253" t="s">
        <v>2046</v>
      </c>
      <c r="D113" s="253" t="s">
        <v>1521</v>
      </c>
      <c r="E113" s="335" t="s">
        <v>2100</v>
      </c>
      <c r="F113" s="254" t="s">
        <v>1910</v>
      </c>
      <c r="G113" s="284">
        <v>44839</v>
      </c>
      <c r="H113" s="254" t="s">
        <v>2625</v>
      </c>
      <c r="I113" s="254" t="s">
        <v>2478</v>
      </c>
      <c r="J113" s="253">
        <v>13</v>
      </c>
      <c r="K113" s="253">
        <f>518+110</f>
        <v>628</v>
      </c>
      <c r="L113" s="253">
        <v>23</v>
      </c>
      <c r="M113" s="336">
        <v>43</v>
      </c>
      <c r="N113" s="253" t="s">
        <v>918</v>
      </c>
      <c r="O113" s="253"/>
      <c r="P113" s="253"/>
      <c r="Q113" s="253"/>
      <c r="R113" s="253"/>
      <c r="S113" s="253"/>
      <c r="T113" s="253"/>
      <c r="U113" s="253"/>
      <c r="V113" s="253"/>
      <c r="W113" s="337"/>
      <c r="X113" s="323"/>
    </row>
    <row r="114" spans="1:24" ht="131.25" customHeight="1">
      <c r="A114" s="287" t="s">
        <v>2101</v>
      </c>
      <c r="B114" s="288" t="s">
        <v>1858</v>
      </c>
      <c r="C114" s="288" t="s">
        <v>2046</v>
      </c>
      <c r="D114" s="288" t="s">
        <v>1521</v>
      </c>
      <c r="E114" s="335" t="s">
        <v>2102</v>
      </c>
      <c r="F114" s="289" t="s">
        <v>2719</v>
      </c>
      <c r="G114" s="284">
        <v>45014</v>
      </c>
      <c r="H114" s="289" t="s">
        <v>2103</v>
      </c>
      <c r="I114" s="254" t="s">
        <v>2479</v>
      </c>
      <c r="J114" s="253">
        <v>2</v>
      </c>
      <c r="K114" s="253">
        <v>47</v>
      </c>
      <c r="L114" s="253" t="s">
        <v>221</v>
      </c>
      <c r="M114" s="336">
        <v>35</v>
      </c>
      <c r="N114" s="253" t="s">
        <v>918</v>
      </c>
      <c r="O114" s="253"/>
      <c r="P114" s="253" t="s">
        <v>918</v>
      </c>
      <c r="Q114" s="253" t="s">
        <v>918</v>
      </c>
      <c r="R114" s="253"/>
      <c r="S114" s="253"/>
      <c r="T114" s="253"/>
      <c r="U114" s="253"/>
      <c r="V114" s="253" t="s">
        <v>918</v>
      </c>
      <c r="W114" s="337" t="s">
        <v>918</v>
      </c>
      <c r="X114" s="323"/>
    </row>
    <row r="115" spans="1:24" ht="131.25" customHeight="1">
      <c r="A115" s="252" t="s">
        <v>2104</v>
      </c>
      <c r="B115" s="253" t="s">
        <v>2105</v>
      </c>
      <c r="C115" s="253" t="s">
        <v>2046</v>
      </c>
      <c r="D115" s="253" t="s">
        <v>1521</v>
      </c>
      <c r="E115" s="335" t="s">
        <v>2784</v>
      </c>
      <c r="F115" s="254" t="s">
        <v>2106</v>
      </c>
      <c r="G115" s="284">
        <v>45014</v>
      </c>
      <c r="H115" s="254" t="s">
        <v>2626</v>
      </c>
      <c r="I115" s="254" t="s">
        <v>2480</v>
      </c>
      <c r="J115" s="253">
        <v>0</v>
      </c>
      <c r="K115" s="253">
        <v>15</v>
      </c>
      <c r="L115" s="253" t="s">
        <v>221</v>
      </c>
      <c r="M115" s="336">
        <v>0</v>
      </c>
      <c r="N115" s="253" t="s">
        <v>918</v>
      </c>
      <c r="O115" s="253"/>
      <c r="P115" s="253"/>
      <c r="Q115" s="253" t="s">
        <v>918</v>
      </c>
      <c r="R115" s="253"/>
      <c r="S115" s="253"/>
      <c r="T115" s="253"/>
      <c r="U115" s="253"/>
      <c r="V115" s="253"/>
      <c r="W115" s="337" t="s">
        <v>918</v>
      </c>
      <c r="X115" s="323"/>
    </row>
    <row r="116" spans="1:24" ht="131.25" customHeight="1">
      <c r="A116" s="252" t="s">
        <v>2107</v>
      </c>
      <c r="B116" s="253" t="s">
        <v>2105</v>
      </c>
      <c r="C116" s="286" t="s">
        <v>2108</v>
      </c>
      <c r="D116" s="253" t="s">
        <v>1521</v>
      </c>
      <c r="E116" s="335" t="s">
        <v>2109</v>
      </c>
      <c r="F116" s="254" t="s">
        <v>1946</v>
      </c>
      <c r="G116" s="284">
        <v>45014</v>
      </c>
      <c r="H116" s="254" t="s">
        <v>2627</v>
      </c>
      <c r="I116" s="254" t="s">
        <v>2481</v>
      </c>
      <c r="J116" s="253">
        <f>101+49+48</f>
        <v>198</v>
      </c>
      <c r="K116" s="253">
        <f>4799+1048</f>
        <v>5847</v>
      </c>
      <c r="L116" s="253" t="s">
        <v>221</v>
      </c>
      <c r="M116" s="336">
        <v>282</v>
      </c>
      <c r="N116" s="253"/>
      <c r="O116" s="253"/>
      <c r="P116" s="253"/>
      <c r="Q116" s="253" t="s">
        <v>918</v>
      </c>
      <c r="R116" s="253"/>
      <c r="S116" s="253"/>
      <c r="T116" s="253"/>
      <c r="U116" s="253"/>
      <c r="V116" s="253"/>
      <c r="W116" s="337" t="s">
        <v>918</v>
      </c>
      <c r="X116" s="323"/>
    </row>
    <row r="117" spans="1:24" ht="131.25" customHeight="1">
      <c r="A117" s="287" t="s">
        <v>2110</v>
      </c>
      <c r="B117" s="288" t="s">
        <v>2105</v>
      </c>
      <c r="C117" s="288" t="s">
        <v>2046</v>
      </c>
      <c r="D117" s="253" t="s">
        <v>1521</v>
      </c>
      <c r="E117" s="338" t="s">
        <v>2111</v>
      </c>
      <c r="F117" s="289" t="s">
        <v>2112</v>
      </c>
      <c r="G117" s="284">
        <v>45014</v>
      </c>
      <c r="H117" s="289" t="s">
        <v>2113</v>
      </c>
      <c r="I117" s="254" t="s">
        <v>2482</v>
      </c>
      <c r="J117" s="253">
        <f>3+9+2</f>
        <v>14</v>
      </c>
      <c r="K117" s="253">
        <f>671+49</f>
        <v>720</v>
      </c>
      <c r="L117" s="253" t="s">
        <v>221</v>
      </c>
      <c r="M117" s="336">
        <v>2</v>
      </c>
      <c r="N117" s="253" t="s">
        <v>918</v>
      </c>
      <c r="O117" s="253"/>
      <c r="P117" s="253"/>
      <c r="Q117" s="253" t="s">
        <v>918</v>
      </c>
      <c r="R117" s="253"/>
      <c r="S117" s="253"/>
      <c r="T117" s="253"/>
      <c r="U117" s="253"/>
      <c r="V117" s="253" t="s">
        <v>918</v>
      </c>
      <c r="W117" s="337"/>
      <c r="X117" s="323"/>
    </row>
    <row r="118" spans="1:24" ht="131.25" customHeight="1">
      <c r="A118" s="252" t="s">
        <v>2114</v>
      </c>
      <c r="B118" s="253" t="s">
        <v>2105</v>
      </c>
      <c r="C118" s="253" t="s">
        <v>2046</v>
      </c>
      <c r="D118" s="253" t="s">
        <v>1521</v>
      </c>
      <c r="E118" s="335" t="s">
        <v>2115</v>
      </c>
      <c r="F118" s="254" t="s">
        <v>2116</v>
      </c>
      <c r="G118" s="290">
        <v>45014</v>
      </c>
      <c r="H118" s="254" t="s">
        <v>2117</v>
      </c>
      <c r="I118" s="254" t="s">
        <v>2483</v>
      </c>
      <c r="J118" s="253">
        <v>9</v>
      </c>
      <c r="K118" s="253">
        <f>579+70</f>
        <v>649</v>
      </c>
      <c r="L118" s="253" t="s">
        <v>221</v>
      </c>
      <c r="M118" s="336">
        <v>84</v>
      </c>
      <c r="N118" s="253" t="s">
        <v>918</v>
      </c>
      <c r="O118" s="253" t="s">
        <v>918</v>
      </c>
      <c r="P118" s="253" t="s">
        <v>918</v>
      </c>
      <c r="Q118" s="253" t="s">
        <v>918</v>
      </c>
      <c r="R118" s="253"/>
      <c r="S118" s="253"/>
      <c r="T118" s="253"/>
      <c r="U118" s="253"/>
      <c r="V118" s="253" t="s">
        <v>918</v>
      </c>
      <c r="W118" s="337"/>
      <c r="X118" s="323"/>
    </row>
    <row r="119" spans="1:24" ht="131.25" customHeight="1">
      <c r="A119" s="287" t="s">
        <v>2118</v>
      </c>
      <c r="B119" s="288" t="s">
        <v>2105</v>
      </c>
      <c r="C119" s="288" t="s">
        <v>2046</v>
      </c>
      <c r="D119" s="253" t="s">
        <v>1521</v>
      </c>
      <c r="E119" s="338" t="s">
        <v>2785</v>
      </c>
      <c r="F119" s="289" t="s">
        <v>2119</v>
      </c>
      <c r="G119" s="284">
        <v>45014</v>
      </c>
      <c r="H119" s="289" t="s">
        <v>2628</v>
      </c>
      <c r="I119" s="254" t="s">
        <v>2484</v>
      </c>
      <c r="J119" s="253">
        <f>30+20+21</f>
        <v>71</v>
      </c>
      <c r="K119" s="253">
        <f>251+60</f>
        <v>311</v>
      </c>
      <c r="L119" s="253" t="s">
        <v>221</v>
      </c>
      <c r="M119" s="336">
        <v>59</v>
      </c>
      <c r="N119" s="253" t="s">
        <v>918</v>
      </c>
      <c r="O119" s="253" t="s">
        <v>918</v>
      </c>
      <c r="P119" s="253" t="s">
        <v>918</v>
      </c>
      <c r="Q119" s="253" t="s">
        <v>918</v>
      </c>
      <c r="R119" s="253"/>
      <c r="S119" s="253"/>
      <c r="T119" s="253"/>
      <c r="U119" s="253"/>
      <c r="V119" s="253" t="s">
        <v>918</v>
      </c>
      <c r="W119" s="337"/>
      <c r="X119" s="323"/>
    </row>
    <row r="120" spans="1:24" ht="131.25" customHeight="1">
      <c r="A120" s="252" t="s">
        <v>2120</v>
      </c>
      <c r="B120" s="291" t="s">
        <v>2121</v>
      </c>
      <c r="C120" s="253" t="s">
        <v>2046</v>
      </c>
      <c r="D120" s="253" t="s">
        <v>1521</v>
      </c>
      <c r="E120" s="335" t="s">
        <v>2122</v>
      </c>
      <c r="F120" s="289" t="s">
        <v>2116</v>
      </c>
      <c r="G120" s="284">
        <v>45014</v>
      </c>
      <c r="H120" s="254" t="s">
        <v>2123</v>
      </c>
      <c r="I120" s="254" t="s">
        <v>2485</v>
      </c>
      <c r="J120" s="253">
        <f>11+16+1</f>
        <v>28</v>
      </c>
      <c r="K120" s="253">
        <f>207+7</f>
        <v>214</v>
      </c>
      <c r="L120" s="253" t="s">
        <v>221</v>
      </c>
      <c r="M120" s="336">
        <v>13</v>
      </c>
      <c r="N120" s="253" t="s">
        <v>918</v>
      </c>
      <c r="O120" s="253" t="s">
        <v>918</v>
      </c>
      <c r="P120" s="253" t="s">
        <v>918</v>
      </c>
      <c r="Q120" s="253" t="s">
        <v>918</v>
      </c>
      <c r="R120" s="253"/>
      <c r="S120" s="253"/>
      <c r="T120" s="253"/>
      <c r="U120" s="253"/>
      <c r="V120" s="253" t="s">
        <v>918</v>
      </c>
      <c r="W120" s="337"/>
      <c r="X120" s="323" t="s">
        <v>918</v>
      </c>
    </row>
    <row r="121" spans="1:24" ht="131.25" customHeight="1">
      <c r="A121" s="252" t="s">
        <v>2124</v>
      </c>
      <c r="B121" s="253" t="s">
        <v>2105</v>
      </c>
      <c r="C121" s="253" t="s">
        <v>2046</v>
      </c>
      <c r="D121" s="253" t="s">
        <v>1839</v>
      </c>
      <c r="E121" s="335" t="s">
        <v>2125</v>
      </c>
      <c r="F121" s="254" t="s">
        <v>2126</v>
      </c>
      <c r="G121" s="284">
        <v>45014</v>
      </c>
      <c r="H121" s="254" t="s">
        <v>2629</v>
      </c>
      <c r="I121" s="254" t="s">
        <v>2486</v>
      </c>
      <c r="J121" s="253">
        <v>1</v>
      </c>
      <c r="K121" s="253">
        <v>7</v>
      </c>
      <c r="L121" s="253" t="s">
        <v>221</v>
      </c>
      <c r="M121" s="336">
        <v>0</v>
      </c>
      <c r="N121" s="253" t="s">
        <v>918</v>
      </c>
      <c r="O121" s="253"/>
      <c r="P121" s="253"/>
      <c r="Q121" s="253" t="s">
        <v>918</v>
      </c>
      <c r="R121" s="253"/>
      <c r="S121" s="253"/>
      <c r="T121" s="253"/>
      <c r="U121" s="253"/>
      <c r="V121" s="253" t="s">
        <v>918</v>
      </c>
      <c r="W121" s="337"/>
      <c r="X121" s="323"/>
    </row>
    <row r="122" spans="1:24" ht="131.25" customHeight="1">
      <c r="A122" s="252" t="s">
        <v>2127</v>
      </c>
      <c r="B122" s="253" t="s">
        <v>2105</v>
      </c>
      <c r="C122" s="253" t="s">
        <v>2046</v>
      </c>
      <c r="D122" s="253" t="s">
        <v>1521</v>
      </c>
      <c r="E122" s="335" t="s">
        <v>2128</v>
      </c>
      <c r="F122" s="254" t="s">
        <v>2129</v>
      </c>
      <c r="G122" s="284">
        <v>45014</v>
      </c>
      <c r="H122" s="254" t="s">
        <v>2630</v>
      </c>
      <c r="I122" s="254" t="s">
        <v>2487</v>
      </c>
      <c r="J122" s="253">
        <v>0</v>
      </c>
      <c r="K122" s="253">
        <f>626+11</f>
        <v>637</v>
      </c>
      <c r="L122" s="253" t="s">
        <v>221</v>
      </c>
      <c r="M122" s="336">
        <v>74</v>
      </c>
      <c r="N122" s="253" t="s">
        <v>918</v>
      </c>
      <c r="O122" s="253"/>
      <c r="P122" s="253"/>
      <c r="Q122" s="253" t="s">
        <v>918</v>
      </c>
      <c r="R122" s="253"/>
      <c r="S122" s="253"/>
      <c r="T122" s="253"/>
      <c r="U122" s="253"/>
      <c r="V122" s="253"/>
      <c r="W122" s="337"/>
      <c r="X122" s="323"/>
    </row>
    <row r="123" spans="1:24" ht="131.25" customHeight="1">
      <c r="A123" s="287" t="s">
        <v>2130</v>
      </c>
      <c r="B123" s="292" t="s">
        <v>2105</v>
      </c>
      <c r="C123" s="292" t="s">
        <v>2046</v>
      </c>
      <c r="D123" s="253" t="s">
        <v>1521</v>
      </c>
      <c r="E123" s="339" t="s">
        <v>2786</v>
      </c>
      <c r="F123" s="293" t="s">
        <v>2131</v>
      </c>
      <c r="G123" s="284">
        <v>45014</v>
      </c>
      <c r="H123" s="289" t="s">
        <v>2631</v>
      </c>
      <c r="I123" s="254" t="s">
        <v>2488</v>
      </c>
      <c r="J123" s="253">
        <f>8+23+436</f>
        <v>467</v>
      </c>
      <c r="K123" s="253">
        <f>1426+20226</f>
        <v>21652</v>
      </c>
      <c r="L123" s="253" t="s">
        <v>221</v>
      </c>
      <c r="M123" s="336">
        <v>1</v>
      </c>
      <c r="N123" s="253"/>
      <c r="O123" s="253"/>
      <c r="P123" s="253"/>
      <c r="Q123" s="253"/>
      <c r="R123" s="253"/>
      <c r="S123" s="253"/>
      <c r="T123" s="253"/>
      <c r="U123" s="253"/>
      <c r="V123" s="253"/>
      <c r="W123" s="337"/>
      <c r="X123" s="323" t="s">
        <v>918</v>
      </c>
    </row>
    <row r="124" spans="1:24" ht="131.25" customHeight="1">
      <c r="A124" s="287" t="s">
        <v>2132</v>
      </c>
      <c r="B124" s="292" t="s">
        <v>2105</v>
      </c>
      <c r="C124" s="292" t="s">
        <v>2046</v>
      </c>
      <c r="D124" s="292" t="s">
        <v>1521</v>
      </c>
      <c r="E124" s="339" t="s">
        <v>2787</v>
      </c>
      <c r="F124" s="293" t="s">
        <v>2131</v>
      </c>
      <c r="G124" s="284">
        <v>45014</v>
      </c>
      <c r="H124" s="293" t="s">
        <v>2133</v>
      </c>
      <c r="I124" s="254" t="s">
        <v>2489</v>
      </c>
      <c r="J124" s="253">
        <v>13</v>
      </c>
      <c r="K124" s="253">
        <f>67+912</f>
        <v>979</v>
      </c>
      <c r="L124" s="253" t="s">
        <v>221</v>
      </c>
      <c r="M124" s="336">
        <v>0</v>
      </c>
      <c r="N124" s="253"/>
      <c r="O124" s="253"/>
      <c r="P124" s="253"/>
      <c r="Q124" s="253"/>
      <c r="R124" s="253"/>
      <c r="S124" s="253"/>
      <c r="T124" s="253"/>
      <c r="U124" s="253"/>
      <c r="V124" s="253"/>
      <c r="W124" s="337"/>
      <c r="X124" s="323" t="s">
        <v>918</v>
      </c>
    </row>
    <row r="125" spans="1:24" ht="131.25" customHeight="1">
      <c r="A125" s="287" t="s">
        <v>2134</v>
      </c>
      <c r="B125" s="288" t="s">
        <v>2105</v>
      </c>
      <c r="C125" s="288" t="s">
        <v>2046</v>
      </c>
      <c r="D125" s="253" t="s">
        <v>1521</v>
      </c>
      <c r="E125" s="338" t="s">
        <v>2135</v>
      </c>
      <c r="F125" s="289" t="s">
        <v>2136</v>
      </c>
      <c r="G125" s="284">
        <v>45014</v>
      </c>
      <c r="H125" s="289" t="s">
        <v>2632</v>
      </c>
      <c r="I125" s="254" t="s">
        <v>2490</v>
      </c>
      <c r="J125" s="253">
        <f>46+37+5</f>
        <v>88</v>
      </c>
      <c r="K125" s="253">
        <f>932+121</f>
        <v>1053</v>
      </c>
      <c r="L125" s="253" t="s">
        <v>221</v>
      </c>
      <c r="M125" s="336">
        <v>76</v>
      </c>
      <c r="N125" s="253" t="s">
        <v>918</v>
      </c>
      <c r="O125" s="253" t="s">
        <v>918</v>
      </c>
      <c r="P125" s="253" t="s">
        <v>918</v>
      </c>
      <c r="Q125" s="253" t="s">
        <v>918</v>
      </c>
      <c r="R125" s="253"/>
      <c r="S125" s="253"/>
      <c r="T125" s="253" t="s">
        <v>918</v>
      </c>
      <c r="U125" s="253"/>
      <c r="V125" s="253"/>
      <c r="W125" s="337" t="s">
        <v>918</v>
      </c>
      <c r="X125" s="323"/>
    </row>
    <row r="126" spans="1:24" ht="131.25" customHeight="1">
      <c r="A126" s="294" t="s">
        <v>2137</v>
      </c>
      <c r="B126" s="253" t="s">
        <v>2105</v>
      </c>
      <c r="C126" s="286" t="s">
        <v>2108</v>
      </c>
      <c r="D126" s="253" t="s">
        <v>1521</v>
      </c>
      <c r="E126" s="338" t="s">
        <v>2138</v>
      </c>
      <c r="F126" s="289" t="s">
        <v>2139</v>
      </c>
      <c r="G126" s="284">
        <v>45014</v>
      </c>
      <c r="H126" s="289" t="s">
        <v>2140</v>
      </c>
      <c r="I126" s="254" t="s">
        <v>2491</v>
      </c>
      <c r="J126" s="253">
        <f>16+161+3</f>
        <v>180</v>
      </c>
      <c r="K126" s="253">
        <f>4100+336</f>
        <v>4436</v>
      </c>
      <c r="L126" s="253" t="s">
        <v>221</v>
      </c>
      <c r="M126" s="336">
        <v>12</v>
      </c>
      <c r="N126" s="253" t="s">
        <v>918</v>
      </c>
      <c r="O126" s="253"/>
      <c r="P126" s="253"/>
      <c r="Q126" s="253"/>
      <c r="R126" s="253"/>
      <c r="S126" s="253"/>
      <c r="T126" s="253"/>
      <c r="U126" s="253"/>
      <c r="V126" s="253" t="s">
        <v>918</v>
      </c>
      <c r="W126" s="337" t="s">
        <v>918</v>
      </c>
      <c r="X126" s="323"/>
    </row>
    <row r="127" spans="1:24" ht="131.25" customHeight="1">
      <c r="A127" s="287" t="s">
        <v>2141</v>
      </c>
      <c r="B127" s="253" t="s">
        <v>2105</v>
      </c>
      <c r="C127" s="286" t="s">
        <v>2108</v>
      </c>
      <c r="D127" s="253" t="s">
        <v>1521</v>
      </c>
      <c r="E127" s="335" t="s">
        <v>2142</v>
      </c>
      <c r="F127" s="289" t="s">
        <v>2139</v>
      </c>
      <c r="G127" s="284">
        <v>45014</v>
      </c>
      <c r="H127" s="254" t="s">
        <v>2143</v>
      </c>
      <c r="I127" s="254" t="s">
        <v>2492</v>
      </c>
      <c r="J127" s="253">
        <f>3+8+1</f>
        <v>12</v>
      </c>
      <c r="K127" s="253">
        <f>700+32</f>
        <v>732</v>
      </c>
      <c r="L127" s="253" t="s">
        <v>221</v>
      </c>
      <c r="M127" s="336">
        <v>3</v>
      </c>
      <c r="N127" s="253"/>
      <c r="O127" s="253" t="s">
        <v>918</v>
      </c>
      <c r="P127" s="253"/>
      <c r="Q127" s="253" t="s">
        <v>918</v>
      </c>
      <c r="R127" s="253"/>
      <c r="S127" s="253"/>
      <c r="T127" s="253"/>
      <c r="U127" s="253"/>
      <c r="V127" s="253"/>
      <c r="W127" s="337"/>
      <c r="X127" s="323"/>
    </row>
    <row r="128" spans="1:24" ht="131.25" customHeight="1">
      <c r="A128" s="287" t="s">
        <v>2144</v>
      </c>
      <c r="B128" s="253" t="s">
        <v>2105</v>
      </c>
      <c r="C128" s="286" t="s">
        <v>2108</v>
      </c>
      <c r="D128" s="253" t="s">
        <v>1521</v>
      </c>
      <c r="E128" s="335" t="s">
        <v>2145</v>
      </c>
      <c r="F128" s="289" t="s">
        <v>2139</v>
      </c>
      <c r="G128" s="284">
        <v>45014</v>
      </c>
      <c r="H128" s="254" t="s">
        <v>2146</v>
      </c>
      <c r="I128" s="254" t="s">
        <v>2493</v>
      </c>
      <c r="J128" s="253">
        <f>3+104+12</f>
        <v>119</v>
      </c>
      <c r="K128" s="253">
        <f>300+80</f>
        <v>380</v>
      </c>
      <c r="L128" s="253" t="s">
        <v>221</v>
      </c>
      <c r="M128" s="336">
        <v>60</v>
      </c>
      <c r="N128" s="253" t="s">
        <v>918</v>
      </c>
      <c r="O128" s="253"/>
      <c r="P128" s="253"/>
      <c r="Q128" s="253"/>
      <c r="R128" s="253"/>
      <c r="S128" s="253"/>
      <c r="T128" s="253"/>
      <c r="U128" s="253"/>
      <c r="V128" s="253" t="s">
        <v>918</v>
      </c>
      <c r="W128" s="337" t="s">
        <v>918</v>
      </c>
      <c r="X128" s="323"/>
    </row>
    <row r="129" spans="1:24" ht="131.25" customHeight="1">
      <c r="A129" s="294" t="s">
        <v>2147</v>
      </c>
      <c r="B129" s="253" t="s">
        <v>2105</v>
      </c>
      <c r="C129" s="253" t="s">
        <v>2046</v>
      </c>
      <c r="D129" s="253" t="s">
        <v>1521</v>
      </c>
      <c r="E129" s="335" t="s">
        <v>2148</v>
      </c>
      <c r="F129" s="254" t="s">
        <v>2149</v>
      </c>
      <c r="G129" s="284">
        <v>45014</v>
      </c>
      <c r="H129" s="254" t="s">
        <v>2150</v>
      </c>
      <c r="I129" s="254" t="s">
        <v>2494</v>
      </c>
      <c r="J129" s="253">
        <f>60+30+14</f>
        <v>104</v>
      </c>
      <c r="K129" s="253">
        <f>1729+257</f>
        <v>1986</v>
      </c>
      <c r="L129" s="253" t="s">
        <v>221</v>
      </c>
      <c r="M129" s="336">
        <v>198</v>
      </c>
      <c r="N129" s="253" t="s">
        <v>918</v>
      </c>
      <c r="O129" s="253" t="s">
        <v>918</v>
      </c>
      <c r="P129" s="253" t="s">
        <v>918</v>
      </c>
      <c r="Q129" s="253" t="s">
        <v>918</v>
      </c>
      <c r="R129" s="253" t="s">
        <v>918</v>
      </c>
      <c r="S129" s="253" t="s">
        <v>918</v>
      </c>
      <c r="T129" s="253"/>
      <c r="U129" s="253"/>
      <c r="V129" s="253"/>
      <c r="W129" s="337"/>
      <c r="X129" s="323"/>
    </row>
    <row r="130" spans="1:24" ht="131.25" customHeight="1">
      <c r="A130" s="294" t="s">
        <v>2151</v>
      </c>
      <c r="B130" s="253" t="s">
        <v>2105</v>
      </c>
      <c r="C130" s="253" t="s">
        <v>2046</v>
      </c>
      <c r="D130" s="253" t="s">
        <v>1521</v>
      </c>
      <c r="E130" s="335" t="s">
        <v>2152</v>
      </c>
      <c r="F130" s="254" t="s">
        <v>2153</v>
      </c>
      <c r="G130" s="284">
        <v>45014</v>
      </c>
      <c r="H130" s="254" t="s">
        <v>2633</v>
      </c>
      <c r="I130" s="254" t="s">
        <v>2495</v>
      </c>
      <c r="J130" s="253">
        <f>8+18</f>
        <v>26</v>
      </c>
      <c r="K130" s="253">
        <f>574+762</f>
        <v>1336</v>
      </c>
      <c r="L130" s="253" t="s">
        <v>221</v>
      </c>
      <c r="M130" s="336">
        <v>3</v>
      </c>
      <c r="N130" s="253" t="s">
        <v>918</v>
      </c>
      <c r="O130" s="253" t="s">
        <v>918</v>
      </c>
      <c r="P130" s="253" t="s">
        <v>918</v>
      </c>
      <c r="Q130" s="253"/>
      <c r="R130" s="253" t="s">
        <v>918</v>
      </c>
      <c r="S130" s="253"/>
      <c r="T130" s="253"/>
      <c r="U130" s="253"/>
      <c r="V130" s="253"/>
      <c r="W130" s="337" t="s">
        <v>918</v>
      </c>
      <c r="X130" s="323"/>
    </row>
    <row r="131" spans="1:24" ht="131.25" customHeight="1">
      <c r="A131" s="295" t="s">
        <v>2154</v>
      </c>
      <c r="B131" s="296" t="s">
        <v>2105</v>
      </c>
      <c r="C131" s="296" t="s">
        <v>2046</v>
      </c>
      <c r="D131" s="253" t="s">
        <v>1521</v>
      </c>
      <c r="E131" s="340" t="s">
        <v>2155</v>
      </c>
      <c r="F131" s="297" t="s">
        <v>2153</v>
      </c>
      <c r="G131" s="284">
        <v>45014</v>
      </c>
      <c r="H131" s="297" t="s">
        <v>2634</v>
      </c>
      <c r="I131" s="254" t="s">
        <v>2496</v>
      </c>
      <c r="J131" s="253">
        <f>2+50+100</f>
        <v>152</v>
      </c>
      <c r="K131" s="253">
        <f>600+1900</f>
        <v>2500</v>
      </c>
      <c r="L131" s="253" t="s">
        <v>221</v>
      </c>
      <c r="M131" s="336">
        <v>0</v>
      </c>
      <c r="N131" s="253" t="s">
        <v>918</v>
      </c>
      <c r="O131" s="253" t="s">
        <v>918</v>
      </c>
      <c r="P131" s="253" t="s">
        <v>918</v>
      </c>
      <c r="Q131" s="253" t="s">
        <v>918</v>
      </c>
      <c r="R131" s="253" t="s">
        <v>918</v>
      </c>
      <c r="S131" s="253"/>
      <c r="T131" s="253"/>
      <c r="U131" s="253"/>
      <c r="V131" s="253"/>
      <c r="W131" s="337" t="s">
        <v>918</v>
      </c>
      <c r="X131" s="323"/>
    </row>
    <row r="132" spans="1:24" ht="131.25" customHeight="1">
      <c r="A132" s="252" t="s">
        <v>2156</v>
      </c>
      <c r="B132" s="253" t="s">
        <v>2105</v>
      </c>
      <c r="C132" s="253" t="s">
        <v>2046</v>
      </c>
      <c r="D132" s="253" t="s">
        <v>1839</v>
      </c>
      <c r="E132" s="335" t="s">
        <v>2157</v>
      </c>
      <c r="F132" s="254" t="s">
        <v>2158</v>
      </c>
      <c r="G132" s="290">
        <v>45014</v>
      </c>
      <c r="H132" s="254" t="s">
        <v>2159</v>
      </c>
      <c r="I132" s="254" t="s">
        <v>2497</v>
      </c>
      <c r="J132" s="253">
        <v>0</v>
      </c>
      <c r="K132" s="253">
        <v>13</v>
      </c>
      <c r="L132" s="253" t="s">
        <v>221</v>
      </c>
      <c r="M132" s="336">
        <v>0</v>
      </c>
      <c r="N132" s="253" t="s">
        <v>2381</v>
      </c>
      <c r="O132" s="253" t="s">
        <v>918</v>
      </c>
      <c r="P132" s="253"/>
      <c r="Q132" s="253" t="s">
        <v>918</v>
      </c>
      <c r="R132" s="253"/>
      <c r="S132" s="253"/>
      <c r="T132" s="253"/>
      <c r="U132" s="253" t="s">
        <v>918</v>
      </c>
      <c r="V132" s="253"/>
      <c r="W132" s="337"/>
      <c r="X132" s="323"/>
    </row>
    <row r="133" spans="1:24" ht="131.25" customHeight="1">
      <c r="A133" s="294" t="s">
        <v>2160</v>
      </c>
      <c r="B133" s="288" t="s">
        <v>2105</v>
      </c>
      <c r="C133" s="288" t="s">
        <v>2046</v>
      </c>
      <c r="D133" s="288" t="s">
        <v>1839</v>
      </c>
      <c r="E133" s="338" t="s">
        <v>2161</v>
      </c>
      <c r="F133" s="289" t="s">
        <v>2158</v>
      </c>
      <c r="G133" s="284">
        <v>45014</v>
      </c>
      <c r="H133" s="289" t="s">
        <v>2162</v>
      </c>
      <c r="I133" s="254" t="s">
        <v>2498</v>
      </c>
      <c r="J133" s="253">
        <v>1</v>
      </c>
      <c r="K133" s="253">
        <v>9</v>
      </c>
      <c r="L133" s="253" t="s">
        <v>221</v>
      </c>
      <c r="M133" s="336">
        <v>0</v>
      </c>
      <c r="N133" s="253" t="s">
        <v>918</v>
      </c>
      <c r="O133" s="253" t="s">
        <v>918</v>
      </c>
      <c r="P133" s="253" t="s">
        <v>918</v>
      </c>
      <c r="Q133" s="253" t="s">
        <v>918</v>
      </c>
      <c r="R133" s="253" t="s">
        <v>918</v>
      </c>
      <c r="S133" s="253"/>
      <c r="T133" s="253"/>
      <c r="U133" s="253" t="s">
        <v>918</v>
      </c>
      <c r="V133" s="253" t="s">
        <v>918</v>
      </c>
      <c r="W133" s="253" t="s">
        <v>918</v>
      </c>
      <c r="X133" s="323"/>
    </row>
    <row r="134" spans="1:24" ht="131.25" customHeight="1">
      <c r="A134" s="287" t="s">
        <v>2163</v>
      </c>
      <c r="B134" s="288" t="s">
        <v>2105</v>
      </c>
      <c r="C134" s="288" t="s">
        <v>2046</v>
      </c>
      <c r="D134" s="288" t="s">
        <v>1839</v>
      </c>
      <c r="E134" s="338" t="s">
        <v>2788</v>
      </c>
      <c r="F134" s="289" t="s">
        <v>2116</v>
      </c>
      <c r="G134" s="290">
        <v>45014</v>
      </c>
      <c r="H134" s="289" t="s">
        <v>2164</v>
      </c>
      <c r="I134" s="254" t="s">
        <v>2499</v>
      </c>
      <c r="J134" s="253">
        <f>5+11+2</f>
        <v>18</v>
      </c>
      <c r="K134" s="253">
        <f>269+41</f>
        <v>310</v>
      </c>
      <c r="L134" s="253" t="s">
        <v>221</v>
      </c>
      <c r="M134" s="336">
        <v>25</v>
      </c>
      <c r="N134" s="253" t="s">
        <v>918</v>
      </c>
      <c r="O134" s="253" t="s">
        <v>918</v>
      </c>
      <c r="P134" s="253" t="s">
        <v>918</v>
      </c>
      <c r="Q134" s="253" t="s">
        <v>918</v>
      </c>
      <c r="R134" s="253"/>
      <c r="S134" s="253"/>
      <c r="T134" s="253"/>
      <c r="U134" s="253"/>
      <c r="V134" s="253" t="s">
        <v>918</v>
      </c>
      <c r="W134" s="253"/>
      <c r="X134" s="323" t="s">
        <v>918</v>
      </c>
    </row>
    <row r="135" spans="1:24" ht="131.25" customHeight="1">
      <c r="A135" s="294" t="s">
        <v>2165</v>
      </c>
      <c r="B135" s="253" t="s">
        <v>2105</v>
      </c>
      <c r="C135" s="286" t="s">
        <v>2108</v>
      </c>
      <c r="D135" s="253" t="s">
        <v>1521</v>
      </c>
      <c r="E135" s="335" t="s">
        <v>2789</v>
      </c>
      <c r="F135" s="254" t="s">
        <v>2166</v>
      </c>
      <c r="G135" s="290">
        <v>45014</v>
      </c>
      <c r="H135" s="254" t="s">
        <v>2635</v>
      </c>
      <c r="I135" s="254" t="s">
        <v>2500</v>
      </c>
      <c r="J135" s="253">
        <f>14+10+9</f>
        <v>33</v>
      </c>
      <c r="K135" s="253">
        <f>88+32</f>
        <v>120</v>
      </c>
      <c r="L135" s="253" t="s">
        <v>221</v>
      </c>
      <c r="M135" s="336">
        <v>148</v>
      </c>
      <c r="N135" s="253" t="s">
        <v>918</v>
      </c>
      <c r="O135" s="253"/>
      <c r="P135" s="253"/>
      <c r="Q135" s="253"/>
      <c r="R135" s="253"/>
      <c r="S135" s="253"/>
      <c r="T135" s="253"/>
      <c r="U135" s="253"/>
      <c r="V135" s="253"/>
      <c r="W135" s="337"/>
      <c r="X135" s="323"/>
    </row>
    <row r="136" spans="1:24" ht="131.25" customHeight="1">
      <c r="A136" s="252" t="s">
        <v>2167</v>
      </c>
      <c r="B136" s="253" t="s">
        <v>2105</v>
      </c>
      <c r="C136" s="253" t="s">
        <v>2046</v>
      </c>
      <c r="D136" s="253" t="s">
        <v>1521</v>
      </c>
      <c r="E136" s="335" t="s">
        <v>2168</v>
      </c>
      <c r="F136" s="254" t="s">
        <v>2169</v>
      </c>
      <c r="G136" s="290">
        <v>45014</v>
      </c>
      <c r="H136" s="254" t="s">
        <v>2636</v>
      </c>
      <c r="I136" s="254" t="s">
        <v>2501</v>
      </c>
      <c r="J136" s="253">
        <v>7</v>
      </c>
      <c r="K136" s="253">
        <f>29+265</f>
        <v>294</v>
      </c>
      <c r="L136" s="253" t="s">
        <v>221</v>
      </c>
      <c r="M136" s="336">
        <v>75</v>
      </c>
      <c r="N136" s="253"/>
      <c r="O136" s="253"/>
      <c r="P136" s="253"/>
      <c r="Q136" s="253"/>
      <c r="R136" s="253"/>
      <c r="S136" s="253"/>
      <c r="T136" s="253"/>
      <c r="U136" s="253"/>
      <c r="V136" s="253"/>
      <c r="W136" s="337"/>
      <c r="X136" s="323" t="s">
        <v>918</v>
      </c>
    </row>
    <row r="137" spans="1:24" ht="131.25" customHeight="1">
      <c r="A137" s="298" t="s">
        <v>2170</v>
      </c>
      <c r="B137" s="253" t="s">
        <v>2105</v>
      </c>
      <c r="C137" s="253" t="s">
        <v>2046</v>
      </c>
      <c r="D137" s="253" t="s">
        <v>1839</v>
      </c>
      <c r="E137" s="335" t="s">
        <v>2171</v>
      </c>
      <c r="F137" s="254" t="s">
        <v>2172</v>
      </c>
      <c r="G137" s="290">
        <v>45014</v>
      </c>
      <c r="H137" s="254" t="s">
        <v>2173</v>
      </c>
      <c r="I137" s="254" t="s">
        <v>2502</v>
      </c>
      <c r="J137" s="253">
        <v>0</v>
      </c>
      <c r="K137" s="253">
        <v>3</v>
      </c>
      <c r="L137" s="253" t="s">
        <v>221</v>
      </c>
      <c r="M137" s="336">
        <v>0</v>
      </c>
      <c r="N137" s="253" t="s">
        <v>918</v>
      </c>
      <c r="O137" s="253"/>
      <c r="P137" s="253"/>
      <c r="Q137" s="253"/>
      <c r="R137" s="253"/>
      <c r="S137" s="253"/>
      <c r="T137" s="253"/>
      <c r="U137" s="253"/>
      <c r="V137" s="253"/>
      <c r="W137" s="337"/>
      <c r="X137" s="323"/>
    </row>
    <row r="138" spans="1:24" ht="131.25" customHeight="1">
      <c r="A138" s="299" t="s">
        <v>2174</v>
      </c>
      <c r="B138" s="253" t="s">
        <v>1858</v>
      </c>
      <c r="C138" s="300" t="s">
        <v>97</v>
      </c>
      <c r="D138" s="253" t="s">
        <v>1521</v>
      </c>
      <c r="E138" s="341" t="s">
        <v>2383</v>
      </c>
      <c r="F138" s="301" t="s">
        <v>2175</v>
      </c>
      <c r="G138" s="290">
        <v>45217</v>
      </c>
      <c r="H138" s="301" t="s">
        <v>2176</v>
      </c>
      <c r="I138" s="254" t="s">
        <v>2503</v>
      </c>
      <c r="J138" s="253">
        <v>1</v>
      </c>
      <c r="K138" s="253">
        <f>187+22</f>
        <v>209</v>
      </c>
      <c r="L138" s="253" t="s">
        <v>221</v>
      </c>
      <c r="M138" s="336">
        <v>11</v>
      </c>
      <c r="N138" s="253" t="s">
        <v>918</v>
      </c>
      <c r="O138" s="253" t="s">
        <v>918</v>
      </c>
      <c r="P138" s="253"/>
      <c r="Q138" s="253" t="s">
        <v>918</v>
      </c>
      <c r="R138" s="253"/>
      <c r="S138" s="253"/>
      <c r="T138" s="253"/>
      <c r="U138" s="253"/>
      <c r="V138" s="253" t="s">
        <v>918</v>
      </c>
      <c r="W138" s="337"/>
      <c r="X138" s="323"/>
    </row>
    <row r="139" spans="1:24" ht="131.25" customHeight="1">
      <c r="A139" s="298" t="s">
        <v>2177</v>
      </c>
      <c r="B139" s="253" t="s">
        <v>1858</v>
      </c>
      <c r="C139" s="253" t="s">
        <v>97</v>
      </c>
      <c r="D139" s="253" t="s">
        <v>1521</v>
      </c>
      <c r="E139" s="335" t="s">
        <v>2790</v>
      </c>
      <c r="F139" s="254" t="s">
        <v>2178</v>
      </c>
      <c r="G139" s="290">
        <v>45217</v>
      </c>
      <c r="H139" s="254" t="s">
        <v>2179</v>
      </c>
      <c r="I139" s="254" t="s">
        <v>2504</v>
      </c>
      <c r="J139" s="253">
        <f>44+25</f>
        <v>69</v>
      </c>
      <c r="K139" s="253">
        <f>2066+55</f>
        <v>2121</v>
      </c>
      <c r="L139" s="253" t="s">
        <v>221</v>
      </c>
      <c r="M139" s="336">
        <v>1</v>
      </c>
      <c r="N139" s="253" t="s">
        <v>918</v>
      </c>
      <c r="O139" s="253"/>
      <c r="P139" s="253"/>
      <c r="Q139" s="253" t="s">
        <v>918</v>
      </c>
      <c r="R139" s="253"/>
      <c r="S139" s="253"/>
      <c r="T139" s="253"/>
      <c r="U139" s="253"/>
      <c r="V139" s="253" t="s">
        <v>918</v>
      </c>
      <c r="W139" s="337" t="s">
        <v>918</v>
      </c>
      <c r="X139" s="323"/>
    </row>
    <row r="140" spans="1:24" ht="131.25" customHeight="1">
      <c r="A140" s="299" t="s">
        <v>2180</v>
      </c>
      <c r="B140" s="253" t="s">
        <v>1858</v>
      </c>
      <c r="C140" s="300" t="s">
        <v>97</v>
      </c>
      <c r="D140" s="253" t="s">
        <v>1521</v>
      </c>
      <c r="E140" s="341" t="s">
        <v>2791</v>
      </c>
      <c r="F140" s="301" t="s">
        <v>2181</v>
      </c>
      <c r="G140" s="290">
        <v>45217</v>
      </c>
      <c r="H140" s="301" t="s">
        <v>2637</v>
      </c>
      <c r="I140" s="254" t="s">
        <v>2505</v>
      </c>
      <c r="J140" s="253">
        <f>56+41+6</f>
        <v>103</v>
      </c>
      <c r="K140" s="253">
        <f>718+91</f>
        <v>809</v>
      </c>
      <c r="L140" s="253" t="s">
        <v>221</v>
      </c>
      <c r="M140" s="336">
        <v>43</v>
      </c>
      <c r="N140" s="253" t="s">
        <v>918</v>
      </c>
      <c r="O140" s="253"/>
      <c r="P140" s="253"/>
      <c r="Q140" s="253" t="s">
        <v>918</v>
      </c>
      <c r="R140" s="253"/>
      <c r="S140" s="253"/>
      <c r="T140" s="253"/>
      <c r="U140" s="253"/>
      <c r="V140" s="253"/>
      <c r="W140" s="337"/>
      <c r="X140" s="323"/>
    </row>
    <row r="141" spans="1:24" ht="131.25" customHeight="1">
      <c r="A141" s="298" t="s">
        <v>2182</v>
      </c>
      <c r="B141" s="253" t="s">
        <v>1858</v>
      </c>
      <c r="C141" s="253" t="s">
        <v>97</v>
      </c>
      <c r="D141" s="253" t="s">
        <v>1521</v>
      </c>
      <c r="E141" s="335" t="s">
        <v>2792</v>
      </c>
      <c r="F141" s="254" t="s">
        <v>2183</v>
      </c>
      <c r="G141" s="290">
        <v>45217</v>
      </c>
      <c r="H141" s="254" t="s">
        <v>2184</v>
      </c>
      <c r="I141" s="254" t="s">
        <v>2506</v>
      </c>
      <c r="J141" s="253">
        <f>114+214+81</f>
        <v>409</v>
      </c>
      <c r="K141" s="253">
        <f>568+116</f>
        <v>684</v>
      </c>
      <c r="L141" s="253" t="s">
        <v>221</v>
      </c>
      <c r="M141" s="336">
        <v>650</v>
      </c>
      <c r="N141" s="253" t="s">
        <v>918</v>
      </c>
      <c r="O141" s="253" t="s">
        <v>918</v>
      </c>
      <c r="P141" s="253"/>
      <c r="Q141" s="253" t="s">
        <v>918</v>
      </c>
      <c r="R141" s="253" t="s">
        <v>918</v>
      </c>
      <c r="S141" s="253" t="s">
        <v>918</v>
      </c>
      <c r="T141" s="253"/>
      <c r="U141" s="253"/>
      <c r="V141" s="253" t="s">
        <v>918</v>
      </c>
      <c r="W141" s="337"/>
      <c r="X141" s="323"/>
    </row>
    <row r="142" spans="1:24" ht="131.25" customHeight="1">
      <c r="A142" s="287" t="s">
        <v>2185</v>
      </c>
      <c r="B142" s="253" t="s">
        <v>1858</v>
      </c>
      <c r="C142" s="288" t="s">
        <v>97</v>
      </c>
      <c r="D142" s="253" t="s">
        <v>1206</v>
      </c>
      <c r="E142" s="338" t="s">
        <v>2384</v>
      </c>
      <c r="F142" s="289" t="s">
        <v>325</v>
      </c>
      <c r="G142" s="290">
        <v>45217</v>
      </c>
      <c r="H142" s="289" t="s">
        <v>2638</v>
      </c>
      <c r="I142" s="254" t="s">
        <v>2507</v>
      </c>
      <c r="J142" s="253">
        <v>1</v>
      </c>
      <c r="K142" s="253">
        <v>14</v>
      </c>
      <c r="L142" s="253" t="s">
        <v>221</v>
      </c>
      <c r="M142" s="336">
        <v>9</v>
      </c>
      <c r="N142" s="253" t="s">
        <v>918</v>
      </c>
      <c r="O142" s="253" t="s">
        <v>918</v>
      </c>
      <c r="P142" s="253" t="s">
        <v>918</v>
      </c>
      <c r="Q142" s="253" t="s">
        <v>918</v>
      </c>
      <c r="R142" s="253"/>
      <c r="S142" s="253"/>
      <c r="T142" s="253"/>
      <c r="U142" s="253"/>
      <c r="V142" s="253" t="s">
        <v>918</v>
      </c>
      <c r="W142" s="337" t="s">
        <v>918</v>
      </c>
      <c r="X142" s="323"/>
    </row>
    <row r="143" spans="1:24" ht="131.25" customHeight="1">
      <c r="A143" s="252" t="s">
        <v>2186</v>
      </c>
      <c r="B143" s="253" t="s">
        <v>1858</v>
      </c>
      <c r="C143" s="253" t="s">
        <v>97</v>
      </c>
      <c r="D143" s="253" t="s">
        <v>1521</v>
      </c>
      <c r="E143" s="335" t="s">
        <v>2187</v>
      </c>
      <c r="F143" s="254" t="s">
        <v>325</v>
      </c>
      <c r="G143" s="290">
        <v>45217</v>
      </c>
      <c r="H143" s="254" t="s">
        <v>2639</v>
      </c>
      <c r="I143" s="254" t="s">
        <v>2508</v>
      </c>
      <c r="J143" s="253">
        <f>127+49+70</f>
        <v>246</v>
      </c>
      <c r="K143" s="253">
        <f>8000+1600</f>
        <v>9600</v>
      </c>
      <c r="L143" s="253" t="s">
        <v>221</v>
      </c>
      <c r="M143" s="336">
        <v>543</v>
      </c>
      <c r="N143" s="253" t="s">
        <v>918</v>
      </c>
      <c r="O143" s="253" t="s">
        <v>918</v>
      </c>
      <c r="P143" s="253" t="s">
        <v>918</v>
      </c>
      <c r="Q143" s="253" t="s">
        <v>918</v>
      </c>
      <c r="R143" s="253"/>
      <c r="S143" s="253"/>
      <c r="T143" s="253"/>
      <c r="U143" s="253"/>
      <c r="V143" s="253" t="s">
        <v>918</v>
      </c>
      <c r="W143" s="337" t="s">
        <v>918</v>
      </c>
      <c r="X143" s="323"/>
    </row>
    <row r="144" spans="1:24" ht="131.25" customHeight="1">
      <c r="A144" s="302" t="s">
        <v>2188</v>
      </c>
      <c r="B144" s="253" t="s">
        <v>1858</v>
      </c>
      <c r="C144" s="253" t="s">
        <v>97</v>
      </c>
      <c r="D144" s="253" t="s">
        <v>1521</v>
      </c>
      <c r="E144" s="335" t="s">
        <v>2793</v>
      </c>
      <c r="F144" s="254" t="s">
        <v>2189</v>
      </c>
      <c r="G144" s="290">
        <v>45217</v>
      </c>
      <c r="H144" s="254" t="s">
        <v>2190</v>
      </c>
      <c r="I144" s="254" t="s">
        <v>2509</v>
      </c>
      <c r="J144" s="253">
        <v>2</v>
      </c>
      <c r="K144" s="253">
        <v>19</v>
      </c>
      <c r="L144" s="253" t="s">
        <v>221</v>
      </c>
      <c r="M144" s="336">
        <v>11</v>
      </c>
      <c r="N144" s="253" t="s">
        <v>918</v>
      </c>
      <c r="O144" s="253"/>
      <c r="P144" s="253" t="s">
        <v>918</v>
      </c>
      <c r="Q144" s="253" t="s">
        <v>918</v>
      </c>
      <c r="R144" s="253"/>
      <c r="S144" s="253"/>
      <c r="T144" s="253"/>
      <c r="U144" s="253"/>
      <c r="V144" s="253"/>
      <c r="W144" s="337"/>
      <c r="X144" s="323"/>
    </row>
    <row r="145" spans="1:24" ht="131.25" customHeight="1">
      <c r="A145" s="252" t="s">
        <v>2191</v>
      </c>
      <c r="B145" s="253" t="s">
        <v>1858</v>
      </c>
      <c r="C145" s="253" t="s">
        <v>97</v>
      </c>
      <c r="D145" s="253" t="s">
        <v>1521</v>
      </c>
      <c r="E145" s="335" t="s">
        <v>2794</v>
      </c>
      <c r="F145" s="254" t="s">
        <v>2192</v>
      </c>
      <c r="G145" s="290">
        <v>45217</v>
      </c>
      <c r="H145" s="254" t="s">
        <v>2193</v>
      </c>
      <c r="I145" s="254" t="s">
        <v>2510</v>
      </c>
      <c r="J145" s="253">
        <v>2</v>
      </c>
      <c r="K145" s="253">
        <f>865+72</f>
        <v>937</v>
      </c>
      <c r="L145" s="253" t="s">
        <v>221</v>
      </c>
      <c r="M145" s="336">
        <v>87</v>
      </c>
      <c r="N145" s="253" t="s">
        <v>918</v>
      </c>
      <c r="O145" s="253"/>
      <c r="P145" s="253"/>
      <c r="Q145" s="253"/>
      <c r="R145" s="253"/>
      <c r="S145" s="253"/>
      <c r="T145" s="253"/>
      <c r="U145" s="253"/>
      <c r="V145" s="253"/>
      <c r="W145" s="337"/>
      <c r="X145" s="323"/>
    </row>
    <row r="146" spans="1:24" ht="131.25" customHeight="1">
      <c r="A146" s="252" t="s">
        <v>2720</v>
      </c>
      <c r="B146" s="253" t="s">
        <v>1858</v>
      </c>
      <c r="C146" s="253" t="s">
        <v>97</v>
      </c>
      <c r="D146" s="253" t="s">
        <v>1521</v>
      </c>
      <c r="E146" s="335" t="s">
        <v>2721</v>
      </c>
      <c r="F146" s="254" t="s">
        <v>2194</v>
      </c>
      <c r="G146" s="290">
        <v>45217</v>
      </c>
      <c r="H146" s="254" t="s">
        <v>2640</v>
      </c>
      <c r="I146" s="254" t="s">
        <v>2511</v>
      </c>
      <c r="J146" s="253">
        <v>3</v>
      </c>
      <c r="K146" s="253">
        <f>321+32</f>
        <v>353</v>
      </c>
      <c r="L146" s="253" t="s">
        <v>221</v>
      </c>
      <c r="M146" s="336">
        <v>37</v>
      </c>
      <c r="N146" s="253"/>
      <c r="O146" s="253"/>
      <c r="P146" s="253"/>
      <c r="Q146" s="253"/>
      <c r="R146" s="253"/>
      <c r="S146" s="253"/>
      <c r="T146" s="253"/>
      <c r="U146" s="253"/>
      <c r="V146" s="253"/>
      <c r="W146" s="337"/>
      <c r="X146" s="323" t="s">
        <v>2381</v>
      </c>
    </row>
    <row r="147" spans="1:24" ht="131.25" customHeight="1">
      <c r="A147" s="303" t="s">
        <v>2195</v>
      </c>
      <c r="B147" s="288" t="s">
        <v>1858</v>
      </c>
      <c r="C147" s="288" t="s">
        <v>2196</v>
      </c>
      <c r="D147" s="288" t="s">
        <v>1521</v>
      </c>
      <c r="E147" s="338" t="s">
        <v>2795</v>
      </c>
      <c r="F147" s="289" t="s">
        <v>2197</v>
      </c>
      <c r="G147" s="284">
        <v>45217</v>
      </c>
      <c r="H147" s="289" t="s">
        <v>2198</v>
      </c>
      <c r="I147" s="254" t="s">
        <v>2512</v>
      </c>
      <c r="J147" s="253">
        <v>2</v>
      </c>
      <c r="K147" s="253">
        <v>26</v>
      </c>
      <c r="L147" s="253" t="s">
        <v>221</v>
      </c>
      <c r="M147" s="336">
        <v>2</v>
      </c>
      <c r="N147" s="253"/>
      <c r="O147" s="253" t="s">
        <v>918</v>
      </c>
      <c r="P147" s="253" t="s">
        <v>918</v>
      </c>
      <c r="Q147" s="253"/>
      <c r="R147" s="253" t="s">
        <v>918</v>
      </c>
      <c r="S147" s="253" t="s">
        <v>918</v>
      </c>
      <c r="T147" s="253"/>
      <c r="U147" s="253"/>
      <c r="V147" s="253"/>
      <c r="W147" s="337"/>
      <c r="X147" s="323"/>
    </row>
    <row r="148" spans="1:24" ht="131.25" customHeight="1">
      <c r="A148" s="303" t="s">
        <v>2199</v>
      </c>
      <c r="B148" s="296" t="s">
        <v>1858</v>
      </c>
      <c r="C148" s="288" t="s">
        <v>97</v>
      </c>
      <c r="D148" s="288" t="s">
        <v>1521</v>
      </c>
      <c r="E148" s="338" t="s">
        <v>2796</v>
      </c>
      <c r="F148" s="289" t="s">
        <v>2200</v>
      </c>
      <c r="G148" s="290" t="s">
        <v>2703</v>
      </c>
      <c r="H148" s="289" t="s">
        <v>2201</v>
      </c>
      <c r="I148" s="254" t="s">
        <v>2513</v>
      </c>
      <c r="J148" s="253">
        <v>3</v>
      </c>
      <c r="K148" s="253">
        <v>83</v>
      </c>
      <c r="L148" s="253" t="s">
        <v>221</v>
      </c>
      <c r="M148" s="253" t="s">
        <v>221</v>
      </c>
      <c r="N148" s="253" t="s">
        <v>918</v>
      </c>
      <c r="O148" s="253"/>
      <c r="P148" s="253"/>
      <c r="Q148" s="253" t="s">
        <v>918</v>
      </c>
      <c r="R148" s="253"/>
      <c r="S148" s="253"/>
      <c r="T148" s="253"/>
      <c r="U148" s="253"/>
      <c r="V148" s="253"/>
      <c r="W148" s="337"/>
      <c r="X148" s="323"/>
    </row>
    <row r="149" spans="1:24" ht="131.25" customHeight="1">
      <c r="A149" s="302" t="s">
        <v>2202</v>
      </c>
      <c r="B149" s="253" t="s">
        <v>1858</v>
      </c>
      <c r="C149" s="253" t="s">
        <v>97</v>
      </c>
      <c r="D149" s="253" t="s">
        <v>1521</v>
      </c>
      <c r="E149" s="335" t="s">
        <v>2797</v>
      </c>
      <c r="F149" s="254" t="s">
        <v>2203</v>
      </c>
      <c r="G149" s="290" t="s">
        <v>2703</v>
      </c>
      <c r="H149" s="254" t="s">
        <v>2641</v>
      </c>
      <c r="I149" s="254" t="s">
        <v>2642</v>
      </c>
      <c r="J149" s="253">
        <v>0</v>
      </c>
      <c r="K149" s="253">
        <f>9+4</f>
        <v>13</v>
      </c>
      <c r="L149" s="253" t="s">
        <v>221</v>
      </c>
      <c r="M149" s="253" t="s">
        <v>221</v>
      </c>
      <c r="N149" s="253" t="s">
        <v>918</v>
      </c>
      <c r="O149" s="253" t="s">
        <v>918</v>
      </c>
      <c r="P149" s="253" t="s">
        <v>918</v>
      </c>
      <c r="Q149" s="253"/>
      <c r="R149" s="253"/>
      <c r="S149" s="253"/>
      <c r="T149" s="253"/>
      <c r="U149" s="253"/>
      <c r="V149" s="253"/>
      <c r="W149" s="337" t="s">
        <v>2381</v>
      </c>
      <c r="X149" s="323"/>
    </row>
    <row r="150" spans="1:24" ht="131.25" customHeight="1">
      <c r="A150" s="302" t="s">
        <v>2204</v>
      </c>
      <c r="B150" s="253" t="s">
        <v>1858</v>
      </c>
      <c r="C150" s="253" t="s">
        <v>97</v>
      </c>
      <c r="D150" s="253" t="s">
        <v>1521</v>
      </c>
      <c r="E150" s="335" t="s">
        <v>2205</v>
      </c>
      <c r="F150" s="254" t="s">
        <v>2206</v>
      </c>
      <c r="G150" s="290" t="s">
        <v>2703</v>
      </c>
      <c r="H150" s="254" t="s">
        <v>2207</v>
      </c>
      <c r="I150" s="254" t="s">
        <v>2643</v>
      </c>
      <c r="J150" s="253">
        <f>4+30+2</f>
        <v>36</v>
      </c>
      <c r="K150" s="253">
        <v>115</v>
      </c>
      <c r="L150" s="253" t="s">
        <v>221</v>
      </c>
      <c r="M150" s="253" t="s">
        <v>221</v>
      </c>
      <c r="N150" s="253"/>
      <c r="O150" s="253"/>
      <c r="P150" s="253"/>
      <c r="Q150" s="253"/>
      <c r="R150" s="253"/>
      <c r="S150" s="253"/>
      <c r="T150" s="253"/>
      <c r="U150" s="253"/>
      <c r="V150" s="253"/>
      <c r="W150" s="337"/>
      <c r="X150" s="323" t="s">
        <v>918</v>
      </c>
    </row>
    <row r="151" spans="1:24" ht="131.25" customHeight="1">
      <c r="A151" s="302" t="s">
        <v>2208</v>
      </c>
      <c r="B151" s="253" t="s">
        <v>1858</v>
      </c>
      <c r="C151" s="253" t="s">
        <v>97</v>
      </c>
      <c r="D151" s="288" t="s">
        <v>1521</v>
      </c>
      <c r="E151" s="335" t="s">
        <v>2798</v>
      </c>
      <c r="F151" s="254" t="s">
        <v>2209</v>
      </c>
      <c r="G151" s="290" t="s">
        <v>2703</v>
      </c>
      <c r="H151" s="254" t="s">
        <v>2210</v>
      </c>
      <c r="I151" s="254" t="s">
        <v>2514</v>
      </c>
      <c r="J151" s="253">
        <v>1</v>
      </c>
      <c r="K151" s="253">
        <v>21</v>
      </c>
      <c r="L151" s="253" t="s">
        <v>221</v>
      </c>
      <c r="M151" s="253" t="s">
        <v>221</v>
      </c>
      <c r="N151" s="253" t="s">
        <v>918</v>
      </c>
      <c r="O151" s="253"/>
      <c r="P151" s="253"/>
      <c r="Q151" s="253"/>
      <c r="R151" s="253"/>
      <c r="S151" s="253"/>
      <c r="T151" s="253"/>
      <c r="U151" s="253"/>
      <c r="V151" s="253"/>
      <c r="W151" s="337"/>
      <c r="X151" s="323"/>
    </row>
    <row r="152" spans="1:24" ht="131.25" customHeight="1">
      <c r="A152" s="302" t="s">
        <v>2211</v>
      </c>
      <c r="B152" s="253" t="s">
        <v>1858</v>
      </c>
      <c r="C152" s="253" t="s">
        <v>2212</v>
      </c>
      <c r="D152" s="253" t="s">
        <v>1521</v>
      </c>
      <c r="E152" s="335" t="s">
        <v>2799</v>
      </c>
      <c r="F152" s="254" t="s">
        <v>2213</v>
      </c>
      <c r="G152" s="290" t="s">
        <v>2703</v>
      </c>
      <c r="H152" s="254" t="s">
        <v>2214</v>
      </c>
      <c r="I152" s="254" t="s">
        <v>2515</v>
      </c>
      <c r="J152" s="253">
        <f>18+4+19</f>
        <v>41</v>
      </c>
      <c r="K152" s="253">
        <v>17</v>
      </c>
      <c r="L152" s="253" t="s">
        <v>221</v>
      </c>
      <c r="M152" s="253" t="s">
        <v>221</v>
      </c>
      <c r="N152" s="253" t="s">
        <v>918</v>
      </c>
      <c r="O152" s="253" t="s">
        <v>918</v>
      </c>
      <c r="P152" s="253"/>
      <c r="Q152" s="253" t="s">
        <v>918</v>
      </c>
      <c r="R152" s="253"/>
      <c r="S152" s="253"/>
      <c r="T152" s="253"/>
      <c r="U152" s="253"/>
      <c r="V152" s="253" t="s">
        <v>918</v>
      </c>
      <c r="W152" s="337"/>
      <c r="X152" s="323"/>
    </row>
    <row r="153" spans="1:24" ht="131.25" customHeight="1">
      <c r="A153" s="304" t="s">
        <v>2215</v>
      </c>
      <c r="B153" s="296" t="s">
        <v>1858</v>
      </c>
      <c r="C153" s="296" t="s">
        <v>1856</v>
      </c>
      <c r="D153" s="296" t="s">
        <v>1839</v>
      </c>
      <c r="E153" s="340" t="s">
        <v>2800</v>
      </c>
      <c r="F153" s="297" t="s">
        <v>2216</v>
      </c>
      <c r="G153" s="290" t="s">
        <v>2703</v>
      </c>
      <c r="H153" s="297" t="s">
        <v>2217</v>
      </c>
      <c r="I153" s="254" t="s">
        <v>2516</v>
      </c>
      <c r="J153" s="253" t="s">
        <v>210</v>
      </c>
      <c r="K153" s="253" t="s">
        <v>210</v>
      </c>
      <c r="L153" s="253" t="s">
        <v>221</v>
      </c>
      <c r="M153" s="253" t="s">
        <v>221</v>
      </c>
      <c r="N153" s="253"/>
      <c r="O153" s="253"/>
      <c r="P153" s="253"/>
      <c r="Q153" s="253"/>
      <c r="R153" s="253"/>
      <c r="S153" s="253"/>
      <c r="T153" s="253"/>
      <c r="U153" s="253"/>
      <c r="V153" s="253"/>
      <c r="W153" s="337"/>
      <c r="X153" s="323" t="s">
        <v>918</v>
      </c>
    </row>
    <row r="154" spans="1:24" ht="131.25" customHeight="1">
      <c r="A154" s="302" t="s">
        <v>2218</v>
      </c>
      <c r="B154" s="253" t="s">
        <v>1858</v>
      </c>
      <c r="C154" s="253" t="s">
        <v>210</v>
      </c>
      <c r="D154" s="253" t="s">
        <v>1521</v>
      </c>
      <c r="E154" s="335" t="s">
        <v>2219</v>
      </c>
      <c r="F154" s="254" t="s">
        <v>2220</v>
      </c>
      <c r="G154" s="366" t="s">
        <v>2036</v>
      </c>
      <c r="H154" s="254" t="s">
        <v>2221</v>
      </c>
      <c r="I154" s="254" t="s">
        <v>2517</v>
      </c>
      <c r="J154" s="253">
        <v>3</v>
      </c>
      <c r="K154" s="253">
        <f>35+12</f>
        <v>47</v>
      </c>
      <c r="L154" s="253" t="s">
        <v>221</v>
      </c>
      <c r="M154" s="253" t="s">
        <v>221</v>
      </c>
      <c r="N154" s="253" t="s">
        <v>918</v>
      </c>
      <c r="O154" s="253"/>
      <c r="P154" s="253" t="s">
        <v>918</v>
      </c>
      <c r="Q154" s="253" t="s">
        <v>918</v>
      </c>
      <c r="R154" s="253"/>
      <c r="S154" s="253"/>
      <c r="T154" s="253"/>
      <c r="U154" s="253"/>
      <c r="V154" s="253" t="s">
        <v>918</v>
      </c>
      <c r="W154" s="337"/>
      <c r="X154" s="323"/>
    </row>
    <row r="155" spans="1:24" ht="131.25" customHeight="1">
      <c r="A155" s="302" t="s">
        <v>2222</v>
      </c>
      <c r="B155" s="253" t="s">
        <v>1858</v>
      </c>
      <c r="C155" s="253" t="s">
        <v>1856</v>
      </c>
      <c r="D155" s="253" t="s">
        <v>1521</v>
      </c>
      <c r="E155" s="335" t="s">
        <v>2223</v>
      </c>
      <c r="F155" s="254" t="s">
        <v>2220</v>
      </c>
      <c r="G155" s="366" t="s">
        <v>2036</v>
      </c>
      <c r="H155" s="254" t="s">
        <v>2224</v>
      </c>
      <c r="I155" s="254" t="s">
        <v>2518</v>
      </c>
      <c r="J155" s="253">
        <v>9</v>
      </c>
      <c r="K155" s="253">
        <f>252+54</f>
        <v>306</v>
      </c>
      <c r="L155" s="253" t="s">
        <v>221</v>
      </c>
      <c r="M155" s="253" t="s">
        <v>221</v>
      </c>
      <c r="N155" s="253" t="s">
        <v>918</v>
      </c>
      <c r="O155" s="253"/>
      <c r="P155" s="253" t="s">
        <v>918</v>
      </c>
      <c r="Q155" s="253" t="s">
        <v>918</v>
      </c>
      <c r="R155" s="253"/>
      <c r="S155" s="253"/>
      <c r="T155" s="253"/>
      <c r="U155" s="253"/>
      <c r="V155" s="253" t="s">
        <v>918</v>
      </c>
      <c r="W155" s="337"/>
      <c r="X155" s="323"/>
    </row>
    <row r="156" spans="1:24" ht="131.25" customHeight="1">
      <c r="A156" s="302" t="s">
        <v>2225</v>
      </c>
      <c r="B156" s="253" t="s">
        <v>1858</v>
      </c>
      <c r="C156" s="253" t="s">
        <v>210</v>
      </c>
      <c r="D156" s="253" t="s">
        <v>1521</v>
      </c>
      <c r="E156" s="335" t="s">
        <v>2226</v>
      </c>
      <c r="F156" s="254" t="s">
        <v>2227</v>
      </c>
      <c r="G156" s="366" t="s">
        <v>2036</v>
      </c>
      <c r="H156" s="254" t="s">
        <v>2228</v>
      </c>
      <c r="I156" s="254" t="s">
        <v>2519</v>
      </c>
      <c r="J156" s="253">
        <f>7+6+5</f>
        <v>18</v>
      </c>
      <c r="K156" s="253">
        <v>1</v>
      </c>
      <c r="L156" s="253" t="s">
        <v>221</v>
      </c>
      <c r="M156" s="253" t="s">
        <v>221</v>
      </c>
      <c r="N156" s="253"/>
      <c r="O156" s="253"/>
      <c r="P156" s="253"/>
      <c r="Q156" s="253"/>
      <c r="R156" s="253"/>
      <c r="S156" s="253"/>
      <c r="T156" s="253"/>
      <c r="U156" s="253"/>
      <c r="V156" s="253"/>
      <c r="W156" s="337"/>
      <c r="X156" s="323" t="s">
        <v>918</v>
      </c>
    </row>
    <row r="157" spans="1:24" ht="131.25" customHeight="1">
      <c r="A157" s="302" t="s">
        <v>2229</v>
      </c>
      <c r="B157" s="253" t="s">
        <v>1858</v>
      </c>
      <c r="C157" s="253" t="s">
        <v>210</v>
      </c>
      <c r="D157" s="253" t="s">
        <v>1521</v>
      </c>
      <c r="E157" s="335" t="s">
        <v>2230</v>
      </c>
      <c r="F157" s="254" t="s">
        <v>2231</v>
      </c>
      <c r="G157" s="366" t="s">
        <v>2036</v>
      </c>
      <c r="H157" s="254" t="s">
        <v>2232</v>
      </c>
      <c r="I157" s="254" t="s">
        <v>2520</v>
      </c>
      <c r="J157" s="253">
        <v>17</v>
      </c>
      <c r="K157" s="253">
        <v>449</v>
      </c>
      <c r="L157" s="253" t="s">
        <v>221</v>
      </c>
      <c r="M157" s="253" t="s">
        <v>221</v>
      </c>
      <c r="N157" s="253"/>
      <c r="O157" s="253"/>
      <c r="P157" s="253" t="s">
        <v>918</v>
      </c>
      <c r="Q157" s="253"/>
      <c r="R157" s="253"/>
      <c r="S157" s="253"/>
      <c r="T157" s="253" t="s">
        <v>918</v>
      </c>
      <c r="U157" s="253" t="s">
        <v>918</v>
      </c>
      <c r="V157" s="253"/>
      <c r="W157" s="337"/>
      <c r="X157" s="323"/>
    </row>
    <row r="158" spans="1:24" ht="131.25" customHeight="1">
      <c r="A158" s="302" t="s">
        <v>2233</v>
      </c>
      <c r="B158" s="253" t="s">
        <v>1858</v>
      </c>
      <c r="C158" s="253" t="s">
        <v>210</v>
      </c>
      <c r="D158" s="253" t="s">
        <v>1521</v>
      </c>
      <c r="E158" s="335" t="s">
        <v>2801</v>
      </c>
      <c r="F158" s="254" t="s">
        <v>2234</v>
      </c>
      <c r="G158" s="366" t="s">
        <v>2036</v>
      </c>
      <c r="H158" s="254" t="s">
        <v>2235</v>
      </c>
      <c r="I158" s="254" t="s">
        <v>2521</v>
      </c>
      <c r="J158" s="253">
        <v>9</v>
      </c>
      <c r="K158" s="253">
        <f>373+2921</f>
        <v>3294</v>
      </c>
      <c r="L158" s="253" t="s">
        <v>221</v>
      </c>
      <c r="M158" s="253" t="s">
        <v>221</v>
      </c>
      <c r="N158" s="253" t="s">
        <v>918</v>
      </c>
      <c r="O158" s="253" t="s">
        <v>918</v>
      </c>
      <c r="P158" s="253"/>
      <c r="Q158" s="253"/>
      <c r="R158" s="253" t="s">
        <v>918</v>
      </c>
      <c r="S158" s="253"/>
      <c r="T158" s="253"/>
      <c r="U158" s="253"/>
      <c r="V158" s="253" t="s">
        <v>918</v>
      </c>
      <c r="W158" s="337" t="s">
        <v>918</v>
      </c>
      <c r="X158" s="323"/>
    </row>
    <row r="159" spans="1:24" ht="131.25" customHeight="1">
      <c r="A159" s="304" t="s">
        <v>2670</v>
      </c>
      <c r="B159" s="253" t="s">
        <v>1858</v>
      </c>
      <c r="C159" s="253" t="s">
        <v>210</v>
      </c>
      <c r="D159" s="253" t="s">
        <v>1521</v>
      </c>
      <c r="E159" s="335" t="s">
        <v>2802</v>
      </c>
      <c r="F159" s="254" t="s">
        <v>2671</v>
      </c>
      <c r="G159" s="366" t="s">
        <v>2705</v>
      </c>
      <c r="H159" s="254" t="s">
        <v>2676</v>
      </c>
      <c r="I159" s="254" t="s">
        <v>2710</v>
      </c>
      <c r="J159" s="253">
        <v>3</v>
      </c>
      <c r="K159" s="253">
        <v>35</v>
      </c>
      <c r="L159" s="253" t="s">
        <v>221</v>
      </c>
      <c r="M159" s="253" t="s">
        <v>210</v>
      </c>
      <c r="N159" s="253" t="s">
        <v>918</v>
      </c>
      <c r="O159" s="253" t="s">
        <v>918</v>
      </c>
      <c r="P159" s="253" t="s">
        <v>918</v>
      </c>
      <c r="Q159" s="253" t="s">
        <v>918</v>
      </c>
      <c r="R159" s="253" t="s">
        <v>918</v>
      </c>
      <c r="S159" s="253"/>
      <c r="T159" s="253"/>
      <c r="U159" s="253" t="s">
        <v>918</v>
      </c>
      <c r="V159" s="253"/>
      <c r="W159" s="337"/>
      <c r="X159" s="323"/>
    </row>
    <row r="160" spans="1:24" ht="131.25" customHeight="1">
      <c r="A160" s="302" t="s">
        <v>2672</v>
      </c>
      <c r="B160" s="253" t="s">
        <v>1858</v>
      </c>
      <c r="C160" s="253" t="s">
        <v>210</v>
      </c>
      <c r="D160" s="253" t="s">
        <v>1521</v>
      </c>
      <c r="E160" s="335" t="s">
        <v>2803</v>
      </c>
      <c r="F160" s="254" t="s">
        <v>2673</v>
      </c>
      <c r="G160" s="366" t="s">
        <v>2704</v>
      </c>
      <c r="H160" s="254" t="s">
        <v>2677</v>
      </c>
      <c r="I160" s="254" t="s">
        <v>2709</v>
      </c>
      <c r="J160" s="253">
        <v>35</v>
      </c>
      <c r="K160" s="253">
        <v>49</v>
      </c>
      <c r="L160" s="253" t="s">
        <v>221</v>
      </c>
      <c r="M160" s="253" t="s">
        <v>210</v>
      </c>
      <c r="N160" s="253" t="s">
        <v>918</v>
      </c>
      <c r="O160" s="253"/>
      <c r="P160" s="253"/>
      <c r="Q160" s="253"/>
      <c r="R160" s="253"/>
      <c r="S160" s="253"/>
      <c r="T160" s="253"/>
      <c r="U160" s="253"/>
      <c r="V160" s="253"/>
      <c r="W160" s="337"/>
      <c r="X160" s="323"/>
    </row>
    <row r="161" spans="1:24" ht="131.25" customHeight="1">
      <c r="A161" s="302" t="s">
        <v>2674</v>
      </c>
      <c r="B161" s="253" t="s">
        <v>1858</v>
      </c>
      <c r="C161" s="253" t="s">
        <v>210</v>
      </c>
      <c r="D161" s="253" t="s">
        <v>1521</v>
      </c>
      <c r="E161" s="335" t="s">
        <v>2804</v>
      </c>
      <c r="F161" s="254" t="s">
        <v>2675</v>
      </c>
      <c r="G161" s="366" t="s">
        <v>2704</v>
      </c>
      <c r="H161" s="254" t="s">
        <v>2678</v>
      </c>
      <c r="I161" s="254" t="s">
        <v>2711</v>
      </c>
      <c r="J161" s="253">
        <v>0</v>
      </c>
      <c r="K161" s="253">
        <v>67</v>
      </c>
      <c r="L161" s="253" t="s">
        <v>221</v>
      </c>
      <c r="M161" s="253" t="s">
        <v>210</v>
      </c>
      <c r="N161" s="253"/>
      <c r="O161" s="253"/>
      <c r="P161" s="253"/>
      <c r="Q161" s="253" t="s">
        <v>918</v>
      </c>
      <c r="R161" s="253"/>
      <c r="S161" s="253"/>
      <c r="T161" s="253"/>
      <c r="U161" s="253"/>
      <c r="V161" s="253"/>
      <c r="W161" s="337"/>
      <c r="X161" s="323"/>
    </row>
    <row r="162" spans="1:24" ht="131.25" customHeight="1">
      <c r="A162" s="374" t="s">
        <v>2733</v>
      </c>
      <c r="B162" s="375" t="s">
        <v>2734</v>
      </c>
      <c r="C162" s="375" t="s">
        <v>97</v>
      </c>
      <c r="D162" s="375" t="s">
        <v>90</v>
      </c>
      <c r="E162" s="335" t="s">
        <v>2805</v>
      </c>
      <c r="F162" s="376" t="s">
        <v>2735</v>
      </c>
      <c r="G162" s="382">
        <v>45947</v>
      </c>
      <c r="H162" s="289" t="s">
        <v>2753</v>
      </c>
      <c r="I162" s="289" t="s">
        <v>2763</v>
      </c>
      <c r="J162" s="288">
        <v>9</v>
      </c>
      <c r="K162" s="288">
        <v>204</v>
      </c>
      <c r="L162" s="253" t="s">
        <v>427</v>
      </c>
      <c r="M162" s="253" t="s">
        <v>97</v>
      </c>
      <c r="N162" s="253" t="s">
        <v>918</v>
      </c>
      <c r="O162" s="253" t="s">
        <v>918</v>
      </c>
      <c r="P162" s="253" t="s">
        <v>918</v>
      </c>
      <c r="Q162" s="253" t="s">
        <v>918</v>
      </c>
      <c r="R162" s="253" t="s">
        <v>918</v>
      </c>
      <c r="S162" s="253" t="s">
        <v>918</v>
      </c>
      <c r="T162" s="288"/>
      <c r="U162" s="288"/>
      <c r="V162" s="288"/>
      <c r="W162" s="372"/>
      <c r="X162" s="373"/>
    </row>
    <row r="163" spans="1:24" ht="131.25" customHeight="1">
      <c r="A163" s="374" t="s">
        <v>2736</v>
      </c>
      <c r="B163" s="375" t="s">
        <v>2734</v>
      </c>
      <c r="C163" s="375" t="s">
        <v>97</v>
      </c>
      <c r="D163" s="375" t="s">
        <v>2737</v>
      </c>
      <c r="E163" s="335" t="s">
        <v>2806</v>
      </c>
      <c r="F163" s="376" t="s">
        <v>2738</v>
      </c>
      <c r="G163" s="382">
        <v>45947</v>
      </c>
      <c r="H163" s="289" t="s">
        <v>2754</v>
      </c>
      <c r="I163" s="289" t="s">
        <v>2764</v>
      </c>
      <c r="J163" s="288">
        <v>0</v>
      </c>
      <c r="K163" s="288">
        <v>5</v>
      </c>
      <c r="L163" s="253" t="s">
        <v>427</v>
      </c>
      <c r="M163" s="253" t="s">
        <v>97</v>
      </c>
      <c r="N163" s="253" t="s">
        <v>918</v>
      </c>
      <c r="O163" s="288"/>
      <c r="P163" s="288"/>
      <c r="Q163" s="288"/>
      <c r="R163" s="288"/>
      <c r="S163" s="288"/>
      <c r="T163" s="288"/>
      <c r="U163" s="288"/>
      <c r="V163" s="288"/>
      <c r="W163" s="372"/>
      <c r="X163" s="373"/>
    </row>
    <row r="164" spans="1:24" ht="131.25" customHeight="1">
      <c r="A164" s="374" t="s">
        <v>2739</v>
      </c>
      <c r="B164" s="375" t="s">
        <v>2734</v>
      </c>
      <c r="C164" s="375" t="s">
        <v>97</v>
      </c>
      <c r="D164" s="375" t="s">
        <v>90</v>
      </c>
      <c r="E164" s="335" t="s">
        <v>2807</v>
      </c>
      <c r="F164" s="376" t="s">
        <v>2740</v>
      </c>
      <c r="G164" s="382">
        <v>45947</v>
      </c>
      <c r="H164" s="289" t="s">
        <v>2755</v>
      </c>
      <c r="I164" s="289" t="s">
        <v>2765</v>
      </c>
      <c r="J164" s="288">
        <v>4</v>
      </c>
      <c r="K164" s="288">
        <v>165</v>
      </c>
      <c r="L164" s="253" t="s">
        <v>427</v>
      </c>
      <c r="M164" s="253" t="s">
        <v>97</v>
      </c>
      <c r="N164" s="253" t="s">
        <v>918</v>
      </c>
      <c r="O164" s="288"/>
      <c r="P164" s="288"/>
      <c r="Q164" s="288"/>
      <c r="R164" s="288"/>
      <c r="S164" s="288"/>
      <c r="T164" s="288"/>
      <c r="U164" s="288"/>
      <c r="V164" s="288"/>
      <c r="W164" s="372"/>
      <c r="X164" s="373"/>
    </row>
    <row r="165" spans="1:24" ht="131.25" customHeight="1">
      <c r="A165" s="374" t="s">
        <v>2741</v>
      </c>
      <c r="B165" s="375" t="s">
        <v>2734</v>
      </c>
      <c r="C165" s="375" t="s">
        <v>97</v>
      </c>
      <c r="D165" s="375" t="s">
        <v>90</v>
      </c>
      <c r="E165" s="335" t="s">
        <v>2808</v>
      </c>
      <c r="F165" s="376" t="s">
        <v>2742</v>
      </c>
      <c r="G165" s="382">
        <v>45947</v>
      </c>
      <c r="H165" s="289" t="s">
        <v>2756</v>
      </c>
      <c r="I165" s="289" t="s">
        <v>2766</v>
      </c>
      <c r="J165" s="288">
        <v>10</v>
      </c>
      <c r="K165" s="288">
        <v>261</v>
      </c>
      <c r="L165" s="253" t="s">
        <v>427</v>
      </c>
      <c r="M165" s="253" t="s">
        <v>97</v>
      </c>
      <c r="N165" s="253" t="s">
        <v>918</v>
      </c>
      <c r="O165" s="253" t="s">
        <v>918</v>
      </c>
      <c r="P165" s="288"/>
      <c r="Q165" s="253" t="s">
        <v>918</v>
      </c>
      <c r="R165" s="288"/>
      <c r="S165" s="288"/>
      <c r="T165" s="288"/>
      <c r="U165" s="288"/>
      <c r="V165" s="288"/>
      <c r="W165" s="372"/>
      <c r="X165" s="373"/>
    </row>
    <row r="166" spans="1:24" ht="131.25" customHeight="1">
      <c r="A166" s="374" t="s">
        <v>2743</v>
      </c>
      <c r="B166" s="375" t="s">
        <v>2734</v>
      </c>
      <c r="C166" s="375" t="s">
        <v>2723</v>
      </c>
      <c r="D166" s="375" t="s">
        <v>90</v>
      </c>
      <c r="E166" s="335" t="s">
        <v>2809</v>
      </c>
      <c r="F166" s="376" t="s">
        <v>2744</v>
      </c>
      <c r="G166" s="382">
        <v>45947</v>
      </c>
      <c r="H166" s="289" t="s">
        <v>2757</v>
      </c>
      <c r="I166" s="289" t="s">
        <v>2767</v>
      </c>
      <c r="J166" s="288">
        <v>1</v>
      </c>
      <c r="K166" s="288">
        <v>46</v>
      </c>
      <c r="L166" s="253" t="s">
        <v>427</v>
      </c>
      <c r="M166" s="253" t="s">
        <v>97</v>
      </c>
      <c r="N166" s="253" t="s">
        <v>918</v>
      </c>
      <c r="O166" s="253" t="s">
        <v>918</v>
      </c>
      <c r="P166" s="253" t="s">
        <v>918</v>
      </c>
      <c r="Q166" s="288"/>
      <c r="R166" s="288"/>
      <c r="S166" s="288"/>
      <c r="T166" s="288"/>
      <c r="U166" s="288"/>
      <c r="V166" s="288"/>
      <c r="W166" s="372"/>
      <c r="X166" s="373"/>
    </row>
    <row r="167" spans="1:24" ht="131.25" customHeight="1">
      <c r="A167" s="374" t="s">
        <v>2745</v>
      </c>
      <c r="B167" s="375" t="s">
        <v>2734</v>
      </c>
      <c r="C167" s="375" t="s">
        <v>97</v>
      </c>
      <c r="D167" s="375" t="s">
        <v>90</v>
      </c>
      <c r="E167" s="335" t="s">
        <v>2810</v>
      </c>
      <c r="F167" s="376" t="s">
        <v>2728</v>
      </c>
      <c r="G167" s="382">
        <v>45947</v>
      </c>
      <c r="H167" s="289" t="s">
        <v>2758</v>
      </c>
      <c r="I167" s="289" t="s">
        <v>2768</v>
      </c>
      <c r="J167" s="288">
        <v>31</v>
      </c>
      <c r="K167" s="288">
        <v>2202</v>
      </c>
      <c r="L167" s="253" t="s">
        <v>427</v>
      </c>
      <c r="M167" s="253" t="s">
        <v>97</v>
      </c>
      <c r="N167" s="253" t="s">
        <v>918</v>
      </c>
      <c r="O167" s="253" t="s">
        <v>918</v>
      </c>
      <c r="P167" s="288"/>
      <c r="Q167" s="288"/>
      <c r="R167" s="288"/>
      <c r="S167" s="288"/>
      <c r="T167" s="253" t="s">
        <v>918</v>
      </c>
      <c r="U167" s="253" t="s">
        <v>918</v>
      </c>
      <c r="V167" s="288"/>
      <c r="W167" s="372"/>
      <c r="X167" s="373"/>
    </row>
    <row r="168" spans="1:24" ht="131.25" customHeight="1">
      <c r="A168" s="374" t="s">
        <v>2746</v>
      </c>
      <c r="B168" s="375" t="s">
        <v>2734</v>
      </c>
      <c r="C168" s="375" t="s">
        <v>97</v>
      </c>
      <c r="D168" s="375" t="s">
        <v>90</v>
      </c>
      <c r="E168" s="335" t="s">
        <v>2781</v>
      </c>
      <c r="F168" s="376" t="s">
        <v>2747</v>
      </c>
      <c r="G168" s="382">
        <v>45947</v>
      </c>
      <c r="H168" s="289" t="s">
        <v>2759</v>
      </c>
      <c r="I168" s="289" t="s">
        <v>2782</v>
      </c>
      <c r="J168" s="288">
        <v>2</v>
      </c>
      <c r="K168" s="288">
        <v>7</v>
      </c>
      <c r="L168" s="253" t="s">
        <v>427</v>
      </c>
      <c r="M168" s="253" t="s">
        <v>97</v>
      </c>
      <c r="N168" s="253" t="s">
        <v>918</v>
      </c>
      <c r="O168" s="288"/>
      <c r="P168" s="288"/>
      <c r="Q168" s="288"/>
      <c r="R168" s="288"/>
      <c r="S168" s="288"/>
      <c r="T168" s="288"/>
      <c r="U168" s="288"/>
      <c r="V168" s="253" t="s">
        <v>918</v>
      </c>
      <c r="W168" s="253" t="s">
        <v>918</v>
      </c>
      <c r="X168" s="373"/>
    </row>
    <row r="169" spans="1:24" ht="131.25" customHeight="1">
      <c r="A169" s="374" t="s">
        <v>2748</v>
      </c>
      <c r="B169" s="375" t="s">
        <v>2734</v>
      </c>
      <c r="C169" s="375" t="s">
        <v>97</v>
      </c>
      <c r="D169" s="375" t="s">
        <v>90</v>
      </c>
      <c r="E169" s="335" t="s">
        <v>2811</v>
      </c>
      <c r="F169" s="376" t="s">
        <v>2749</v>
      </c>
      <c r="G169" s="382">
        <v>45947</v>
      </c>
      <c r="H169" s="289" t="s">
        <v>2760</v>
      </c>
      <c r="I169" s="289" t="s">
        <v>2769</v>
      </c>
      <c r="J169" s="288">
        <v>0</v>
      </c>
      <c r="K169" s="288">
        <v>2</v>
      </c>
      <c r="L169" s="253" t="s">
        <v>427</v>
      </c>
      <c r="M169" s="253" t="s">
        <v>97</v>
      </c>
      <c r="N169" s="253" t="s">
        <v>918</v>
      </c>
      <c r="O169" s="288"/>
      <c r="P169" s="288"/>
      <c r="Q169" s="253" t="s">
        <v>918</v>
      </c>
      <c r="R169" s="288"/>
      <c r="S169" s="288"/>
      <c r="T169" s="288"/>
      <c r="U169" s="288"/>
      <c r="V169" s="288"/>
      <c r="W169" s="372"/>
      <c r="X169" s="373"/>
    </row>
    <row r="170" spans="1:24" ht="131.25" customHeight="1">
      <c r="A170" s="374" t="s">
        <v>2750</v>
      </c>
      <c r="B170" s="375" t="s">
        <v>2734</v>
      </c>
      <c r="C170" s="375" t="s">
        <v>97</v>
      </c>
      <c r="D170" s="375" t="s">
        <v>90</v>
      </c>
      <c r="E170" s="335" t="s">
        <v>2812</v>
      </c>
      <c r="F170" s="376" t="s">
        <v>2751</v>
      </c>
      <c r="G170" s="382">
        <v>45947</v>
      </c>
      <c r="H170" s="289" t="s">
        <v>2761</v>
      </c>
      <c r="I170" s="289" t="s">
        <v>2770</v>
      </c>
      <c r="J170" s="288">
        <v>11</v>
      </c>
      <c r="K170" s="288">
        <v>185</v>
      </c>
      <c r="L170" s="253" t="s">
        <v>427</v>
      </c>
      <c r="M170" s="253" t="s">
        <v>97</v>
      </c>
      <c r="N170" s="288"/>
      <c r="O170" s="288"/>
      <c r="P170" s="288"/>
      <c r="Q170" s="288"/>
      <c r="R170" s="288"/>
      <c r="S170" s="288"/>
      <c r="T170" s="288"/>
      <c r="U170" s="288"/>
      <c r="V170" s="288"/>
      <c r="W170" s="372"/>
      <c r="X170" s="373" t="s">
        <v>2381</v>
      </c>
    </row>
    <row r="171" spans="1:24" ht="131.25" customHeight="1">
      <c r="A171" s="374" t="s">
        <v>2752</v>
      </c>
      <c r="B171" s="375" t="s">
        <v>2734</v>
      </c>
      <c r="C171" s="375" t="s">
        <v>97</v>
      </c>
      <c r="D171" s="375" t="s">
        <v>90</v>
      </c>
      <c r="E171" s="335" t="s">
        <v>2813</v>
      </c>
      <c r="F171" s="376" t="s">
        <v>2749</v>
      </c>
      <c r="G171" s="382">
        <v>45947</v>
      </c>
      <c r="H171" s="289" t="s">
        <v>2762</v>
      </c>
      <c r="I171" s="289" t="s">
        <v>2771</v>
      </c>
      <c r="J171" s="288">
        <v>3</v>
      </c>
      <c r="K171" s="288">
        <v>106</v>
      </c>
      <c r="L171" s="253" t="s">
        <v>427</v>
      </c>
      <c r="M171" s="253" t="s">
        <v>97</v>
      </c>
      <c r="N171" s="253" t="s">
        <v>918</v>
      </c>
      <c r="O171" s="288"/>
      <c r="P171" s="288"/>
      <c r="Q171" s="288"/>
      <c r="R171" s="253" t="s">
        <v>918</v>
      </c>
      <c r="S171" s="253"/>
      <c r="T171" s="288"/>
      <c r="U171" s="288"/>
      <c r="V171" s="288"/>
      <c r="W171" s="372"/>
      <c r="X171" s="373"/>
    </row>
    <row r="172" spans="1:24" ht="131.25" customHeight="1">
      <c r="A172" s="349" t="s">
        <v>2385</v>
      </c>
      <c r="B172" s="315" t="s">
        <v>1857</v>
      </c>
      <c r="C172" s="315" t="s">
        <v>1208</v>
      </c>
      <c r="D172" s="350" t="s">
        <v>2663</v>
      </c>
      <c r="E172" s="346" t="s">
        <v>1842</v>
      </c>
      <c r="F172" s="316" t="s">
        <v>1862</v>
      </c>
      <c r="G172" s="305">
        <v>44839</v>
      </c>
      <c r="H172" s="316" t="s">
        <v>1865</v>
      </c>
      <c r="I172" s="316" t="s">
        <v>2522</v>
      </c>
      <c r="J172" s="315">
        <f>6+8+2</f>
        <v>16</v>
      </c>
      <c r="K172" s="315">
        <f>257+48</f>
        <v>305</v>
      </c>
      <c r="L172" s="256">
        <v>19</v>
      </c>
      <c r="M172" s="343">
        <v>5</v>
      </c>
      <c r="N172" s="315"/>
      <c r="O172" s="315"/>
      <c r="P172" s="315"/>
      <c r="Q172" s="315"/>
      <c r="R172" s="315"/>
      <c r="S172" s="315"/>
      <c r="T172" s="315"/>
      <c r="U172" s="315"/>
      <c r="V172" s="315"/>
      <c r="W172" s="351"/>
      <c r="X172" s="352" t="s">
        <v>918</v>
      </c>
    </row>
    <row r="173" spans="1:24" ht="131.25" customHeight="1">
      <c r="A173" s="255" t="s">
        <v>1853</v>
      </c>
      <c r="B173" s="256" t="s">
        <v>1857</v>
      </c>
      <c r="C173" s="256" t="s">
        <v>1208</v>
      </c>
      <c r="D173" s="256" t="s">
        <v>1848</v>
      </c>
      <c r="E173" s="342" t="s">
        <v>1843</v>
      </c>
      <c r="F173" s="257" t="s">
        <v>2236</v>
      </c>
      <c r="G173" s="305">
        <v>44839</v>
      </c>
      <c r="H173" s="257" t="s">
        <v>2644</v>
      </c>
      <c r="I173" s="257" t="s">
        <v>2523</v>
      </c>
      <c r="J173" s="256">
        <v>0</v>
      </c>
      <c r="K173" s="315">
        <v>0</v>
      </c>
      <c r="L173" s="315" t="s">
        <v>221</v>
      </c>
      <c r="M173" s="256" t="s">
        <v>221</v>
      </c>
      <c r="N173" s="315"/>
      <c r="O173" s="315"/>
      <c r="P173" s="315"/>
      <c r="Q173" s="315" t="s">
        <v>918</v>
      </c>
      <c r="R173" s="315"/>
      <c r="S173" s="315"/>
      <c r="T173" s="315"/>
      <c r="U173" s="315"/>
      <c r="V173" s="256"/>
      <c r="W173" s="344"/>
      <c r="X173" s="324"/>
    </row>
    <row r="174" spans="1:24" ht="131.25" customHeight="1">
      <c r="A174" s="255" t="s">
        <v>1854</v>
      </c>
      <c r="B174" s="256" t="s">
        <v>1857</v>
      </c>
      <c r="C174" s="256" t="s">
        <v>1208</v>
      </c>
      <c r="D174" s="256" t="s">
        <v>1848</v>
      </c>
      <c r="E174" s="342" t="s">
        <v>1867</v>
      </c>
      <c r="F174" s="257" t="s">
        <v>2237</v>
      </c>
      <c r="G174" s="305">
        <v>44839</v>
      </c>
      <c r="H174" s="257" t="s">
        <v>2645</v>
      </c>
      <c r="I174" s="257" t="s">
        <v>2524</v>
      </c>
      <c r="J174" s="256">
        <v>0</v>
      </c>
      <c r="K174" s="315">
        <v>0</v>
      </c>
      <c r="L174" s="315" t="s">
        <v>221</v>
      </c>
      <c r="M174" s="256" t="s">
        <v>221</v>
      </c>
      <c r="N174" s="315"/>
      <c r="O174" s="315" t="s">
        <v>918</v>
      </c>
      <c r="P174" s="315"/>
      <c r="Q174" s="315"/>
      <c r="R174" s="315"/>
      <c r="S174" s="315"/>
      <c r="T174" s="315"/>
      <c r="U174" s="315"/>
      <c r="V174" s="256"/>
      <c r="W174" s="344"/>
      <c r="X174" s="324"/>
    </row>
    <row r="175" spans="1:24" ht="131.25" customHeight="1">
      <c r="A175" s="255" t="s">
        <v>1855</v>
      </c>
      <c r="B175" s="256" t="s">
        <v>1857</v>
      </c>
      <c r="C175" s="256" t="s">
        <v>1208</v>
      </c>
      <c r="D175" s="256" t="s">
        <v>1839</v>
      </c>
      <c r="E175" s="342" t="s">
        <v>1863</v>
      </c>
      <c r="F175" s="257" t="s">
        <v>2238</v>
      </c>
      <c r="G175" s="305">
        <v>44839</v>
      </c>
      <c r="H175" s="257" t="s">
        <v>2646</v>
      </c>
      <c r="I175" s="257" t="s">
        <v>2525</v>
      </c>
      <c r="J175" s="256">
        <v>0</v>
      </c>
      <c r="K175" s="256">
        <v>3</v>
      </c>
      <c r="L175" s="256">
        <v>3</v>
      </c>
      <c r="M175" s="343">
        <v>2</v>
      </c>
      <c r="N175" s="256"/>
      <c r="O175" s="256"/>
      <c r="P175" s="256"/>
      <c r="Q175" s="256"/>
      <c r="R175" s="256"/>
      <c r="S175" s="256"/>
      <c r="T175" s="256"/>
      <c r="U175" s="256"/>
      <c r="V175" s="256"/>
      <c r="W175" s="344" t="s">
        <v>918</v>
      </c>
      <c r="X175" s="324"/>
    </row>
    <row r="176" spans="1:24" ht="131.25" customHeight="1">
      <c r="A176" s="255" t="s">
        <v>2239</v>
      </c>
      <c r="B176" s="256" t="s">
        <v>1857</v>
      </c>
      <c r="C176" s="256" t="s">
        <v>1208</v>
      </c>
      <c r="D176" s="256" t="s">
        <v>1839</v>
      </c>
      <c r="E176" s="342" t="s">
        <v>2240</v>
      </c>
      <c r="F176" s="257" t="s">
        <v>2238</v>
      </c>
      <c r="G176" s="305">
        <v>44839</v>
      </c>
      <c r="H176" s="257" t="s">
        <v>2241</v>
      </c>
      <c r="I176" s="257" t="s">
        <v>2526</v>
      </c>
      <c r="J176" s="256">
        <v>0</v>
      </c>
      <c r="K176" s="256">
        <v>1</v>
      </c>
      <c r="L176" s="256">
        <v>0</v>
      </c>
      <c r="M176" s="343">
        <v>0</v>
      </c>
      <c r="N176" s="256" t="s">
        <v>918</v>
      </c>
      <c r="O176" s="256"/>
      <c r="P176" s="256"/>
      <c r="Q176" s="256" t="s">
        <v>918</v>
      </c>
      <c r="R176" s="256"/>
      <c r="S176" s="256"/>
      <c r="T176" s="256"/>
      <c r="U176" s="256"/>
      <c r="V176" s="256"/>
      <c r="W176" s="344" t="s">
        <v>918</v>
      </c>
      <c r="X176" s="324"/>
    </row>
    <row r="177" spans="1:24" ht="131.25" customHeight="1">
      <c r="A177" s="255" t="s">
        <v>2242</v>
      </c>
      <c r="B177" s="256" t="s">
        <v>1857</v>
      </c>
      <c r="C177" s="256" t="s">
        <v>1208</v>
      </c>
      <c r="D177" s="256" t="s">
        <v>1839</v>
      </c>
      <c r="E177" s="342" t="s">
        <v>2243</v>
      </c>
      <c r="F177" s="257" t="s">
        <v>2238</v>
      </c>
      <c r="G177" s="305">
        <v>44839</v>
      </c>
      <c r="H177" s="257" t="s">
        <v>2647</v>
      </c>
      <c r="I177" s="257" t="s">
        <v>2527</v>
      </c>
      <c r="J177" s="256">
        <v>0</v>
      </c>
      <c r="K177" s="315">
        <v>4</v>
      </c>
      <c r="L177" s="315">
        <v>6</v>
      </c>
      <c r="M177" s="343">
        <v>2</v>
      </c>
      <c r="N177" s="315"/>
      <c r="O177" s="315"/>
      <c r="P177" s="315"/>
      <c r="Q177" s="315"/>
      <c r="R177" s="315"/>
      <c r="S177" s="315"/>
      <c r="T177" s="315"/>
      <c r="U177" s="315"/>
      <c r="V177" s="256"/>
      <c r="W177" s="344" t="s">
        <v>918</v>
      </c>
      <c r="X177" s="324"/>
    </row>
    <row r="178" spans="1:24" ht="131.25" customHeight="1">
      <c r="A178" s="255" t="s">
        <v>2244</v>
      </c>
      <c r="B178" s="256" t="s">
        <v>1857</v>
      </c>
      <c r="C178" s="306" t="s">
        <v>1856</v>
      </c>
      <c r="D178" s="306" t="s">
        <v>1206</v>
      </c>
      <c r="E178" s="342" t="s">
        <v>2245</v>
      </c>
      <c r="F178" s="257" t="s">
        <v>1910</v>
      </c>
      <c r="G178" s="305">
        <v>44839</v>
      </c>
      <c r="H178" s="257" t="s">
        <v>2648</v>
      </c>
      <c r="I178" s="257" t="s">
        <v>2528</v>
      </c>
      <c r="J178" s="256">
        <v>8</v>
      </c>
      <c r="K178" s="315">
        <v>37</v>
      </c>
      <c r="L178" s="315">
        <v>0</v>
      </c>
      <c r="M178" s="343">
        <v>0</v>
      </c>
      <c r="N178" s="315" t="s">
        <v>2381</v>
      </c>
      <c r="O178" s="315"/>
      <c r="P178" s="315"/>
      <c r="Q178" s="315"/>
      <c r="R178" s="315"/>
      <c r="S178" s="315"/>
      <c r="T178" s="315"/>
      <c r="U178" s="315"/>
      <c r="V178" s="256"/>
      <c r="W178" s="344"/>
      <c r="X178" s="324"/>
    </row>
    <row r="179" spans="1:24" ht="131.25" customHeight="1">
      <c r="A179" s="255" t="s">
        <v>2246</v>
      </c>
      <c r="B179" s="256" t="s">
        <v>1857</v>
      </c>
      <c r="C179" s="306" t="s">
        <v>1856</v>
      </c>
      <c r="D179" s="306" t="s">
        <v>1521</v>
      </c>
      <c r="E179" s="342" t="s">
        <v>2247</v>
      </c>
      <c r="F179" s="257" t="s">
        <v>2248</v>
      </c>
      <c r="G179" s="305">
        <v>44839</v>
      </c>
      <c r="H179" s="257" t="s">
        <v>2249</v>
      </c>
      <c r="I179" s="257" t="s">
        <v>2529</v>
      </c>
      <c r="J179" s="256">
        <v>7</v>
      </c>
      <c r="K179" s="315">
        <v>30</v>
      </c>
      <c r="L179" s="315">
        <v>6</v>
      </c>
      <c r="M179" s="343">
        <v>10</v>
      </c>
      <c r="N179" s="315" t="s">
        <v>918</v>
      </c>
      <c r="O179" s="315"/>
      <c r="P179" s="315"/>
      <c r="Q179" s="315"/>
      <c r="R179" s="315"/>
      <c r="S179" s="315"/>
      <c r="T179" s="315"/>
      <c r="U179" s="315"/>
      <c r="V179" s="256"/>
      <c r="W179" s="344"/>
      <c r="X179" s="324"/>
    </row>
    <row r="180" spans="1:24" ht="131.25" customHeight="1">
      <c r="A180" s="255" t="s">
        <v>2250</v>
      </c>
      <c r="B180" s="256" t="s">
        <v>1857</v>
      </c>
      <c r="C180" s="306" t="s">
        <v>1208</v>
      </c>
      <c r="D180" s="306" t="s">
        <v>1286</v>
      </c>
      <c r="E180" s="342" t="s">
        <v>2251</v>
      </c>
      <c r="F180" s="257" t="s">
        <v>1862</v>
      </c>
      <c r="G180" s="305">
        <v>44839</v>
      </c>
      <c r="H180" s="257" t="s">
        <v>2649</v>
      </c>
      <c r="I180" s="257" t="s">
        <v>2530</v>
      </c>
      <c r="J180" s="256">
        <v>0</v>
      </c>
      <c r="K180" s="315">
        <f>29+24</f>
        <v>53</v>
      </c>
      <c r="L180" s="315">
        <v>5</v>
      </c>
      <c r="M180" s="343">
        <v>2</v>
      </c>
      <c r="N180" s="315"/>
      <c r="O180" s="315"/>
      <c r="P180" s="315"/>
      <c r="Q180" s="315"/>
      <c r="R180" s="315"/>
      <c r="S180" s="315"/>
      <c r="T180" s="315"/>
      <c r="U180" s="315"/>
      <c r="V180" s="256"/>
      <c r="W180" s="344"/>
      <c r="X180" s="324" t="s">
        <v>918</v>
      </c>
    </row>
    <row r="181" spans="1:24" ht="131.25" customHeight="1">
      <c r="A181" s="255" t="s">
        <v>2252</v>
      </c>
      <c r="B181" s="256" t="s">
        <v>1857</v>
      </c>
      <c r="C181" s="306" t="s">
        <v>1208</v>
      </c>
      <c r="D181" s="306" t="s">
        <v>1206</v>
      </c>
      <c r="E181" s="342" t="s">
        <v>2253</v>
      </c>
      <c r="F181" s="257" t="s">
        <v>2254</v>
      </c>
      <c r="G181" s="305">
        <v>44839</v>
      </c>
      <c r="H181" s="257" t="s">
        <v>2650</v>
      </c>
      <c r="I181" s="257" t="s">
        <v>2531</v>
      </c>
      <c r="J181" s="256">
        <v>1</v>
      </c>
      <c r="K181" s="315">
        <v>24</v>
      </c>
      <c r="L181" s="315">
        <v>4</v>
      </c>
      <c r="M181" s="343">
        <v>5</v>
      </c>
      <c r="N181" s="315" t="s">
        <v>918</v>
      </c>
      <c r="O181" s="315"/>
      <c r="P181" s="315"/>
      <c r="Q181" s="315"/>
      <c r="R181" s="315"/>
      <c r="S181" s="315"/>
      <c r="T181" s="315"/>
      <c r="U181" s="315"/>
      <c r="V181" s="256"/>
      <c r="W181" s="344"/>
      <c r="X181" s="324"/>
    </row>
    <row r="182" spans="1:24" ht="131.25" customHeight="1">
      <c r="A182" s="255" t="s">
        <v>2255</v>
      </c>
      <c r="B182" s="256" t="s">
        <v>1857</v>
      </c>
      <c r="C182" s="256" t="s">
        <v>1208</v>
      </c>
      <c r="D182" s="256" t="s">
        <v>1521</v>
      </c>
      <c r="E182" s="342" t="s">
        <v>2256</v>
      </c>
      <c r="F182" s="257" t="s">
        <v>2257</v>
      </c>
      <c r="G182" s="305">
        <v>44839</v>
      </c>
      <c r="H182" s="257" t="s">
        <v>2651</v>
      </c>
      <c r="I182" s="257" t="s">
        <v>2532</v>
      </c>
      <c r="J182" s="256">
        <v>0</v>
      </c>
      <c r="K182" s="315">
        <f>46+15</f>
        <v>61</v>
      </c>
      <c r="L182" s="315">
        <v>9</v>
      </c>
      <c r="M182" s="343">
        <v>9</v>
      </c>
      <c r="N182" s="315" t="s">
        <v>918</v>
      </c>
      <c r="O182" s="315"/>
      <c r="P182" s="315"/>
      <c r="Q182" s="315"/>
      <c r="R182" s="315"/>
      <c r="S182" s="315"/>
      <c r="T182" s="315" t="s">
        <v>918</v>
      </c>
      <c r="U182" s="315"/>
      <c r="V182" s="256"/>
      <c r="W182" s="344" t="s">
        <v>918</v>
      </c>
      <c r="X182" s="324"/>
    </row>
    <row r="183" spans="1:24" ht="131.25" customHeight="1">
      <c r="A183" s="255" t="s">
        <v>2258</v>
      </c>
      <c r="B183" s="256" t="s">
        <v>1857</v>
      </c>
      <c r="C183" s="256" t="s">
        <v>1889</v>
      </c>
      <c r="D183" s="256" t="s">
        <v>1521</v>
      </c>
      <c r="E183" s="342" t="s">
        <v>2386</v>
      </c>
      <c r="F183" s="257" t="s">
        <v>2237</v>
      </c>
      <c r="G183" s="305">
        <v>44839</v>
      </c>
      <c r="H183" s="257" t="s">
        <v>2652</v>
      </c>
      <c r="I183" s="257" t="s">
        <v>2533</v>
      </c>
      <c r="J183" s="256">
        <v>0</v>
      </c>
      <c r="K183" s="315">
        <v>5</v>
      </c>
      <c r="L183" s="315">
        <v>8</v>
      </c>
      <c r="M183" s="343">
        <v>9</v>
      </c>
      <c r="N183" s="315" t="s">
        <v>918</v>
      </c>
      <c r="O183" s="315"/>
      <c r="P183" s="315"/>
      <c r="Q183" s="315"/>
      <c r="R183" s="315"/>
      <c r="S183" s="315"/>
      <c r="T183" s="315"/>
      <c r="U183" s="315"/>
      <c r="V183" s="256"/>
      <c r="W183" s="344"/>
      <c r="X183" s="324"/>
    </row>
    <row r="184" spans="1:24" ht="131.25" customHeight="1">
      <c r="A184" s="307" t="s">
        <v>2259</v>
      </c>
      <c r="B184" s="308" t="s">
        <v>1857</v>
      </c>
      <c r="C184" s="308" t="s">
        <v>1208</v>
      </c>
      <c r="D184" s="306" t="s">
        <v>2663</v>
      </c>
      <c r="E184" s="345" t="s">
        <v>2260</v>
      </c>
      <c r="F184" s="309" t="s">
        <v>2261</v>
      </c>
      <c r="G184" s="305">
        <v>44839</v>
      </c>
      <c r="H184" s="309" t="s">
        <v>2262</v>
      </c>
      <c r="I184" s="257" t="s">
        <v>2534</v>
      </c>
      <c r="J184" s="256">
        <v>0</v>
      </c>
      <c r="K184" s="315">
        <f>622+135</f>
        <v>757</v>
      </c>
      <c r="L184" s="315">
        <v>39</v>
      </c>
      <c r="M184" s="343">
        <v>53</v>
      </c>
      <c r="N184" s="315" t="s">
        <v>918</v>
      </c>
      <c r="O184" s="315"/>
      <c r="P184" s="315"/>
      <c r="Q184" s="315"/>
      <c r="R184" s="315"/>
      <c r="S184" s="315"/>
      <c r="T184" s="315"/>
      <c r="U184" s="315"/>
      <c r="V184" s="256"/>
      <c r="W184" s="344"/>
      <c r="X184" s="324"/>
    </row>
    <row r="185" spans="1:24" ht="131.25" customHeight="1">
      <c r="A185" s="307" t="s">
        <v>2263</v>
      </c>
      <c r="B185" s="308" t="s">
        <v>1857</v>
      </c>
      <c r="C185" s="308" t="s">
        <v>1208</v>
      </c>
      <c r="D185" s="312" t="s">
        <v>1890</v>
      </c>
      <c r="E185" s="345" t="s">
        <v>2264</v>
      </c>
      <c r="F185" s="309" t="s">
        <v>2265</v>
      </c>
      <c r="G185" s="310">
        <v>45014</v>
      </c>
      <c r="H185" s="309" t="s">
        <v>2653</v>
      </c>
      <c r="I185" s="257" t="s">
        <v>2535</v>
      </c>
      <c r="J185" s="256">
        <v>1</v>
      </c>
      <c r="K185" s="315">
        <v>19</v>
      </c>
      <c r="L185" s="315" t="s">
        <v>221</v>
      </c>
      <c r="M185" s="343" t="s">
        <v>221</v>
      </c>
      <c r="N185" s="315" t="s">
        <v>918</v>
      </c>
      <c r="O185" s="315"/>
      <c r="P185" s="315" t="s">
        <v>918</v>
      </c>
      <c r="Q185" s="315"/>
      <c r="R185" s="315"/>
      <c r="S185" s="315"/>
      <c r="T185" s="315"/>
      <c r="U185" s="315"/>
      <c r="V185" s="256"/>
      <c r="W185" s="344"/>
      <c r="X185" s="324"/>
    </row>
    <row r="186" spans="1:24" ht="131.25" customHeight="1">
      <c r="A186" s="311" t="s">
        <v>2266</v>
      </c>
      <c r="B186" s="312" t="s">
        <v>2267</v>
      </c>
      <c r="C186" s="312" t="s">
        <v>427</v>
      </c>
      <c r="D186" s="312" t="s">
        <v>1839</v>
      </c>
      <c r="E186" s="345" t="s">
        <v>2268</v>
      </c>
      <c r="F186" s="309" t="s">
        <v>2269</v>
      </c>
      <c r="G186" s="367" t="s">
        <v>2270</v>
      </c>
      <c r="H186" s="309" t="s">
        <v>2271</v>
      </c>
      <c r="I186" s="257" t="s">
        <v>2536</v>
      </c>
      <c r="J186" s="256">
        <v>0</v>
      </c>
      <c r="K186" s="315">
        <v>2</v>
      </c>
      <c r="L186" s="315" t="s">
        <v>221</v>
      </c>
      <c r="M186" s="343">
        <v>2</v>
      </c>
      <c r="N186" s="315" t="s">
        <v>918</v>
      </c>
      <c r="O186" s="315"/>
      <c r="P186" s="315"/>
      <c r="Q186" s="315"/>
      <c r="R186" s="315"/>
      <c r="S186" s="315"/>
      <c r="T186" s="315"/>
      <c r="U186" s="315"/>
      <c r="V186" s="256"/>
      <c r="W186" s="344"/>
      <c r="X186" s="324"/>
    </row>
    <row r="187" spans="1:24" ht="131.25" customHeight="1">
      <c r="A187" s="313" t="s">
        <v>2272</v>
      </c>
      <c r="B187" s="306" t="s">
        <v>2267</v>
      </c>
      <c r="C187" s="306" t="s">
        <v>427</v>
      </c>
      <c r="D187" s="306" t="s">
        <v>1206</v>
      </c>
      <c r="E187" s="342" t="s">
        <v>2273</v>
      </c>
      <c r="F187" s="257" t="s">
        <v>2274</v>
      </c>
      <c r="G187" s="367" t="s">
        <v>2270</v>
      </c>
      <c r="H187" s="257" t="s">
        <v>2654</v>
      </c>
      <c r="I187" s="257" t="s">
        <v>2537</v>
      </c>
      <c r="J187" s="256">
        <v>1</v>
      </c>
      <c r="K187" s="315">
        <f>6+14</f>
        <v>20</v>
      </c>
      <c r="L187" s="315" t="s">
        <v>221</v>
      </c>
      <c r="M187" s="343">
        <v>26</v>
      </c>
      <c r="N187" s="315" t="s">
        <v>918</v>
      </c>
      <c r="O187" s="315"/>
      <c r="P187" s="315"/>
      <c r="Q187" s="315"/>
      <c r="R187" s="315"/>
      <c r="S187" s="315"/>
      <c r="T187" s="315"/>
      <c r="U187" s="315"/>
      <c r="V187" s="256"/>
      <c r="W187" s="344"/>
      <c r="X187" s="324"/>
    </row>
    <row r="188" spans="1:24" ht="131.25" customHeight="1">
      <c r="A188" s="255" t="s">
        <v>2275</v>
      </c>
      <c r="B188" s="256" t="s">
        <v>2267</v>
      </c>
      <c r="C188" s="256" t="s">
        <v>427</v>
      </c>
      <c r="D188" s="256" t="s">
        <v>1206</v>
      </c>
      <c r="E188" s="342" t="s">
        <v>2276</v>
      </c>
      <c r="F188" s="257" t="s">
        <v>2277</v>
      </c>
      <c r="G188" s="368" t="s">
        <v>2270</v>
      </c>
      <c r="H188" s="257" t="s">
        <v>2278</v>
      </c>
      <c r="I188" s="257" t="s">
        <v>2538</v>
      </c>
      <c r="J188" s="256">
        <v>0</v>
      </c>
      <c r="K188" s="315">
        <v>11</v>
      </c>
      <c r="L188" s="315" t="s">
        <v>221</v>
      </c>
      <c r="M188" s="343">
        <v>7</v>
      </c>
      <c r="N188" s="315" t="s">
        <v>2381</v>
      </c>
      <c r="O188" s="315"/>
      <c r="P188" s="315"/>
      <c r="Q188" s="315"/>
      <c r="R188" s="315"/>
      <c r="S188" s="315"/>
      <c r="T188" s="315"/>
      <c r="U188" s="315"/>
      <c r="V188" s="256"/>
      <c r="W188" s="344"/>
      <c r="X188" s="324"/>
    </row>
    <row r="189" spans="1:24" ht="131.25" customHeight="1">
      <c r="A189" s="314" t="s">
        <v>2279</v>
      </c>
      <c r="B189" s="315" t="s">
        <v>2267</v>
      </c>
      <c r="C189" s="315" t="s">
        <v>427</v>
      </c>
      <c r="D189" s="315" t="s">
        <v>1839</v>
      </c>
      <c r="E189" s="346" t="s">
        <v>2280</v>
      </c>
      <c r="F189" s="316" t="s">
        <v>2206</v>
      </c>
      <c r="G189" s="305" t="s">
        <v>2270</v>
      </c>
      <c r="H189" s="316" t="s">
        <v>2281</v>
      </c>
      <c r="I189" s="257" t="s">
        <v>2655</v>
      </c>
      <c r="J189" s="256">
        <v>0</v>
      </c>
      <c r="K189" s="315">
        <v>0</v>
      </c>
      <c r="L189" s="315" t="s">
        <v>221</v>
      </c>
      <c r="M189" s="343">
        <v>0</v>
      </c>
      <c r="N189" s="315"/>
      <c r="O189" s="315"/>
      <c r="P189" s="315"/>
      <c r="Q189" s="315"/>
      <c r="R189" s="315"/>
      <c r="S189" s="315"/>
      <c r="T189" s="315"/>
      <c r="U189" s="315"/>
      <c r="V189" s="256"/>
      <c r="W189" s="344"/>
      <c r="X189" s="324" t="s">
        <v>918</v>
      </c>
    </row>
    <row r="190" spans="1:24" ht="131.25" customHeight="1">
      <c r="A190" s="255" t="s">
        <v>2284</v>
      </c>
      <c r="B190" s="256" t="s">
        <v>2267</v>
      </c>
      <c r="C190" s="256" t="s">
        <v>1856</v>
      </c>
      <c r="D190" s="256" t="s">
        <v>1839</v>
      </c>
      <c r="E190" s="342" t="s">
        <v>2285</v>
      </c>
      <c r="F190" s="257" t="s">
        <v>2274</v>
      </c>
      <c r="G190" s="305" t="s">
        <v>2270</v>
      </c>
      <c r="H190" s="257" t="s">
        <v>2286</v>
      </c>
      <c r="I190" s="257" t="s">
        <v>2539</v>
      </c>
      <c r="J190" s="256">
        <v>1</v>
      </c>
      <c r="K190" s="315">
        <v>19</v>
      </c>
      <c r="L190" s="315" t="s">
        <v>221</v>
      </c>
      <c r="M190" s="343">
        <v>0</v>
      </c>
      <c r="N190" s="315" t="s">
        <v>918</v>
      </c>
      <c r="O190" s="315"/>
      <c r="P190" s="315"/>
      <c r="Q190" s="315"/>
      <c r="R190" s="315"/>
      <c r="S190" s="315"/>
      <c r="T190" s="315"/>
      <c r="U190" s="315"/>
      <c r="V190" s="256"/>
      <c r="W190" s="344"/>
      <c r="X190" s="324"/>
    </row>
    <row r="191" spans="1:24" ht="131.25" customHeight="1">
      <c r="A191" s="317" t="s">
        <v>2287</v>
      </c>
      <c r="B191" s="256" t="s">
        <v>2267</v>
      </c>
      <c r="C191" s="256" t="s">
        <v>427</v>
      </c>
      <c r="D191" s="256" t="s">
        <v>1206</v>
      </c>
      <c r="E191" s="342" t="s">
        <v>2288</v>
      </c>
      <c r="F191" s="257" t="s">
        <v>2289</v>
      </c>
      <c r="G191" s="305" t="s">
        <v>2270</v>
      </c>
      <c r="H191" s="257" t="s">
        <v>2657</v>
      </c>
      <c r="I191" s="257" t="s">
        <v>2540</v>
      </c>
      <c r="J191" s="256">
        <v>6</v>
      </c>
      <c r="K191" s="315">
        <f>28+3</f>
        <v>31</v>
      </c>
      <c r="L191" s="315" t="s">
        <v>221</v>
      </c>
      <c r="M191" s="343">
        <v>26</v>
      </c>
      <c r="N191" s="315" t="s">
        <v>918</v>
      </c>
      <c r="O191" s="315" t="s">
        <v>918</v>
      </c>
      <c r="P191" s="315" t="s">
        <v>918</v>
      </c>
      <c r="Q191" s="315" t="s">
        <v>918</v>
      </c>
      <c r="R191" s="315"/>
      <c r="S191" s="315"/>
      <c r="T191" s="315"/>
      <c r="U191" s="315"/>
      <c r="V191" s="256" t="s">
        <v>918</v>
      </c>
      <c r="W191" s="344"/>
      <c r="X191" s="324"/>
    </row>
    <row r="192" spans="1:24" ht="131.25" customHeight="1">
      <c r="A192" s="255" t="s">
        <v>2290</v>
      </c>
      <c r="B192" s="256" t="s">
        <v>2267</v>
      </c>
      <c r="C192" s="256" t="s">
        <v>427</v>
      </c>
      <c r="D192" s="256" t="s">
        <v>1206</v>
      </c>
      <c r="E192" s="342" t="s">
        <v>2291</v>
      </c>
      <c r="F192" s="257" t="s">
        <v>2292</v>
      </c>
      <c r="G192" s="368" t="s">
        <v>2270</v>
      </c>
      <c r="H192" s="257" t="s">
        <v>2293</v>
      </c>
      <c r="I192" s="257" t="s">
        <v>2541</v>
      </c>
      <c r="J192" s="256">
        <v>0</v>
      </c>
      <c r="K192" s="315">
        <v>39</v>
      </c>
      <c r="L192" s="315" t="s">
        <v>221</v>
      </c>
      <c r="M192" s="343">
        <v>4</v>
      </c>
      <c r="N192" s="315" t="s">
        <v>918</v>
      </c>
      <c r="O192" s="315"/>
      <c r="P192" s="315"/>
      <c r="Q192" s="315"/>
      <c r="R192" s="315"/>
      <c r="S192" s="315"/>
      <c r="T192" s="315"/>
      <c r="U192" s="315" t="s">
        <v>918</v>
      </c>
      <c r="V192" s="315" t="s">
        <v>918</v>
      </c>
      <c r="W192" s="315" t="s">
        <v>918</v>
      </c>
      <c r="X192" s="324"/>
    </row>
    <row r="193" spans="1:24" ht="131.25" customHeight="1">
      <c r="A193" s="307" t="s">
        <v>2294</v>
      </c>
      <c r="B193" s="308" t="s">
        <v>2267</v>
      </c>
      <c r="C193" s="308" t="s">
        <v>427</v>
      </c>
      <c r="D193" s="256" t="s">
        <v>1206</v>
      </c>
      <c r="E193" s="345" t="s">
        <v>2295</v>
      </c>
      <c r="F193" s="309" t="s">
        <v>2296</v>
      </c>
      <c r="G193" s="368" t="s">
        <v>2270</v>
      </c>
      <c r="H193" s="309" t="s">
        <v>2297</v>
      </c>
      <c r="I193" s="257" t="s">
        <v>2542</v>
      </c>
      <c r="J193" s="256">
        <v>1</v>
      </c>
      <c r="K193" s="315">
        <f>369+61</f>
        <v>430</v>
      </c>
      <c r="L193" s="315" t="s">
        <v>221</v>
      </c>
      <c r="M193" s="343">
        <v>414</v>
      </c>
      <c r="N193" s="315" t="s">
        <v>918</v>
      </c>
      <c r="O193" s="315"/>
      <c r="P193" s="315"/>
      <c r="Q193" s="315"/>
      <c r="R193" s="315"/>
      <c r="S193" s="315"/>
      <c r="T193" s="315"/>
      <c r="U193" s="315"/>
      <c r="V193" s="256"/>
      <c r="W193" s="344"/>
      <c r="X193" s="324"/>
    </row>
    <row r="194" spans="1:24" ht="131.25" customHeight="1">
      <c r="A194" s="307" t="s">
        <v>2298</v>
      </c>
      <c r="B194" s="256" t="s">
        <v>2267</v>
      </c>
      <c r="C194" s="256" t="s">
        <v>427</v>
      </c>
      <c r="D194" s="256" t="s">
        <v>1521</v>
      </c>
      <c r="E194" s="342" t="s">
        <v>2299</v>
      </c>
      <c r="F194" s="257" t="s">
        <v>2300</v>
      </c>
      <c r="G194" s="368" t="s">
        <v>2703</v>
      </c>
      <c r="H194" s="257" t="s">
        <v>2301</v>
      </c>
      <c r="I194" s="257" t="s">
        <v>2543</v>
      </c>
      <c r="J194" s="256">
        <f>9+2+14</f>
        <v>25</v>
      </c>
      <c r="K194" s="315">
        <f>8+25</f>
        <v>33</v>
      </c>
      <c r="L194" s="315" t="s">
        <v>221</v>
      </c>
      <c r="M194" s="256" t="s">
        <v>221</v>
      </c>
      <c r="N194" s="315"/>
      <c r="O194" s="315" t="s">
        <v>918</v>
      </c>
      <c r="P194" s="315" t="s">
        <v>918</v>
      </c>
      <c r="Q194" s="315"/>
      <c r="R194" s="315" t="s">
        <v>918</v>
      </c>
      <c r="S194" s="315" t="s">
        <v>918</v>
      </c>
      <c r="T194" s="315"/>
      <c r="U194" s="315"/>
      <c r="V194" s="256"/>
      <c r="W194" s="344"/>
      <c r="X194" s="324"/>
    </row>
    <row r="195" spans="1:24" ht="131.25" customHeight="1">
      <c r="A195" s="307" t="s">
        <v>2302</v>
      </c>
      <c r="B195" s="318" t="s">
        <v>2267</v>
      </c>
      <c r="C195" s="318" t="s">
        <v>427</v>
      </c>
      <c r="D195" s="318" t="s">
        <v>1521</v>
      </c>
      <c r="E195" s="347" t="s">
        <v>2387</v>
      </c>
      <c r="F195" s="319" t="s">
        <v>2303</v>
      </c>
      <c r="G195" s="368" t="s">
        <v>2703</v>
      </c>
      <c r="H195" s="319" t="s">
        <v>2658</v>
      </c>
      <c r="I195" s="257" t="s">
        <v>2544</v>
      </c>
      <c r="J195" s="256">
        <v>3</v>
      </c>
      <c r="K195" s="315">
        <f>37+19</f>
        <v>56</v>
      </c>
      <c r="L195" s="315" t="s">
        <v>221</v>
      </c>
      <c r="M195" s="256" t="s">
        <v>221</v>
      </c>
      <c r="N195" s="315" t="s">
        <v>918</v>
      </c>
      <c r="O195" s="315"/>
      <c r="P195" s="315"/>
      <c r="Q195" s="315"/>
      <c r="R195" s="315"/>
      <c r="S195" s="315"/>
      <c r="T195" s="315"/>
      <c r="U195" s="315"/>
      <c r="V195" s="256"/>
      <c r="W195" s="344" t="s">
        <v>918</v>
      </c>
      <c r="X195" s="324"/>
    </row>
    <row r="196" spans="1:24" ht="131.25" customHeight="1">
      <c r="A196" s="255" t="s">
        <v>2304</v>
      </c>
      <c r="B196" s="256" t="s">
        <v>2267</v>
      </c>
      <c r="C196" s="256" t="s">
        <v>1856</v>
      </c>
      <c r="D196" s="256" t="s">
        <v>1206</v>
      </c>
      <c r="E196" s="342" t="s">
        <v>2305</v>
      </c>
      <c r="F196" s="257" t="s">
        <v>2306</v>
      </c>
      <c r="G196" s="369" t="s">
        <v>2036</v>
      </c>
      <c r="H196" s="257" t="s">
        <v>2307</v>
      </c>
      <c r="I196" s="257" t="s">
        <v>2545</v>
      </c>
      <c r="J196" s="256">
        <v>13</v>
      </c>
      <c r="K196" s="256">
        <f>169+127</f>
        <v>296</v>
      </c>
      <c r="L196" s="315" t="s">
        <v>221</v>
      </c>
      <c r="M196" s="256" t="s">
        <v>221</v>
      </c>
      <c r="N196" s="256" t="s">
        <v>918</v>
      </c>
      <c r="O196" s="256"/>
      <c r="P196" s="256"/>
      <c r="Q196" s="256"/>
      <c r="R196" s="256"/>
      <c r="S196" s="256"/>
      <c r="T196" s="256"/>
      <c r="U196" s="256"/>
      <c r="V196" s="256"/>
      <c r="W196" s="344"/>
      <c r="X196" s="324"/>
    </row>
    <row r="197" spans="1:24" ht="131.25" customHeight="1">
      <c r="A197" s="255" t="s">
        <v>2679</v>
      </c>
      <c r="B197" s="256" t="s">
        <v>2267</v>
      </c>
      <c r="C197" s="256" t="s">
        <v>427</v>
      </c>
      <c r="D197" s="256" t="s">
        <v>1521</v>
      </c>
      <c r="E197" s="342" t="s">
        <v>2680</v>
      </c>
      <c r="F197" s="257" t="s">
        <v>2681</v>
      </c>
      <c r="G197" s="369" t="s">
        <v>2705</v>
      </c>
      <c r="H197" s="257" t="s">
        <v>2682</v>
      </c>
      <c r="I197" s="257" t="s">
        <v>2713</v>
      </c>
      <c r="J197" s="256">
        <v>0</v>
      </c>
      <c r="K197" s="256">
        <v>30</v>
      </c>
      <c r="L197" s="315" t="s">
        <v>221</v>
      </c>
      <c r="M197" s="256" t="s">
        <v>210</v>
      </c>
      <c r="N197" s="256" t="s">
        <v>918</v>
      </c>
      <c r="O197" s="256" t="s">
        <v>918</v>
      </c>
      <c r="P197" s="256" t="s">
        <v>918</v>
      </c>
      <c r="Q197" s="256" t="s">
        <v>918</v>
      </c>
      <c r="R197" s="256" t="s">
        <v>918</v>
      </c>
      <c r="S197" s="256"/>
      <c r="T197" s="256" t="s">
        <v>918</v>
      </c>
      <c r="U197" s="256"/>
      <c r="V197" s="256"/>
      <c r="W197" s="256" t="s">
        <v>918</v>
      </c>
      <c r="X197" s="324"/>
    </row>
    <row r="198" spans="1:24" ht="131.25" customHeight="1">
      <c r="A198" s="255" t="s">
        <v>2683</v>
      </c>
      <c r="B198" s="256" t="s">
        <v>2267</v>
      </c>
      <c r="C198" s="256" t="s">
        <v>427</v>
      </c>
      <c r="D198" s="256" t="s">
        <v>1521</v>
      </c>
      <c r="E198" s="342" t="s">
        <v>2684</v>
      </c>
      <c r="F198" s="257" t="s">
        <v>2685</v>
      </c>
      <c r="G198" s="369" t="s">
        <v>2704</v>
      </c>
      <c r="H198" s="257" t="s">
        <v>2686</v>
      </c>
      <c r="I198" s="257" t="s">
        <v>2714</v>
      </c>
      <c r="J198" s="256">
        <v>6</v>
      </c>
      <c r="K198" s="256">
        <v>0</v>
      </c>
      <c r="L198" s="315" t="s">
        <v>221</v>
      </c>
      <c r="M198" s="256" t="s">
        <v>210</v>
      </c>
      <c r="N198" s="256"/>
      <c r="O198" s="256"/>
      <c r="P198" s="256"/>
      <c r="Q198" s="256"/>
      <c r="R198" s="256"/>
      <c r="S198" s="256"/>
      <c r="T198" s="256"/>
      <c r="U198" s="256"/>
      <c r="V198" s="256"/>
      <c r="W198" s="344"/>
      <c r="X198" s="324" t="s">
        <v>2696</v>
      </c>
    </row>
    <row r="199" spans="1:24" ht="131.25" customHeight="1">
      <c r="A199" s="255" t="s">
        <v>2687</v>
      </c>
      <c r="B199" s="256" t="s">
        <v>2267</v>
      </c>
      <c r="C199" s="256" t="s">
        <v>427</v>
      </c>
      <c r="D199" s="256" t="s">
        <v>1521</v>
      </c>
      <c r="E199" s="342" t="s">
        <v>2688</v>
      </c>
      <c r="F199" s="257" t="s">
        <v>2666</v>
      </c>
      <c r="G199" s="369" t="s">
        <v>2704</v>
      </c>
      <c r="H199" s="257" t="s">
        <v>2689</v>
      </c>
      <c r="I199" s="257" t="s">
        <v>2715</v>
      </c>
      <c r="J199" s="256">
        <v>4</v>
      </c>
      <c r="K199" s="256">
        <v>40</v>
      </c>
      <c r="L199" s="315" t="s">
        <v>221</v>
      </c>
      <c r="M199" s="256" t="s">
        <v>210</v>
      </c>
      <c r="N199" s="256" t="s">
        <v>918</v>
      </c>
      <c r="O199" s="256"/>
      <c r="P199" s="256"/>
      <c r="Q199" s="256"/>
      <c r="R199" s="256"/>
      <c r="S199" s="256"/>
      <c r="T199" s="256"/>
      <c r="U199" s="256"/>
      <c r="V199" s="256"/>
      <c r="W199" s="344"/>
      <c r="X199" s="324"/>
    </row>
    <row r="200" spans="1:24" ht="131.25" customHeight="1">
      <c r="A200" s="255" t="s">
        <v>2690</v>
      </c>
      <c r="B200" s="256" t="s">
        <v>2267</v>
      </c>
      <c r="C200" s="256" t="s">
        <v>427</v>
      </c>
      <c r="D200" s="256" t="s">
        <v>1521</v>
      </c>
      <c r="E200" s="342" t="s">
        <v>2691</v>
      </c>
      <c r="F200" s="257" t="s">
        <v>2666</v>
      </c>
      <c r="G200" s="369" t="s">
        <v>2704</v>
      </c>
      <c r="H200" s="257" t="s">
        <v>2692</v>
      </c>
      <c r="I200" s="257" t="s">
        <v>2712</v>
      </c>
      <c r="J200" s="256">
        <v>3</v>
      </c>
      <c r="K200" s="256">
        <v>50</v>
      </c>
      <c r="L200" s="315" t="s">
        <v>221</v>
      </c>
      <c r="M200" s="256" t="s">
        <v>210</v>
      </c>
      <c r="N200" s="256" t="s">
        <v>918</v>
      </c>
      <c r="O200" s="256"/>
      <c r="P200" s="256"/>
      <c r="Q200" s="256"/>
      <c r="R200" s="256"/>
      <c r="S200" s="256"/>
      <c r="T200" s="256"/>
      <c r="U200" s="256"/>
      <c r="V200" s="256"/>
      <c r="W200" s="344"/>
      <c r="X200" s="324"/>
    </row>
    <row r="201" spans="1:24" ht="131.25" customHeight="1">
      <c r="A201" s="307" t="s">
        <v>2693</v>
      </c>
      <c r="B201" s="308" t="s">
        <v>2267</v>
      </c>
      <c r="C201" s="308" t="s">
        <v>427</v>
      </c>
      <c r="D201" s="308" t="s">
        <v>1521</v>
      </c>
      <c r="E201" s="345" t="s">
        <v>2694</v>
      </c>
      <c r="F201" s="309" t="s">
        <v>2666</v>
      </c>
      <c r="G201" s="370" t="s">
        <v>2704</v>
      </c>
      <c r="H201" s="309" t="s">
        <v>2695</v>
      </c>
      <c r="I201" s="309" t="s">
        <v>2712</v>
      </c>
      <c r="J201" s="308">
        <v>0</v>
      </c>
      <c r="K201" s="308">
        <v>47</v>
      </c>
      <c r="L201" s="308" t="s">
        <v>221</v>
      </c>
      <c r="M201" s="308" t="s">
        <v>210</v>
      </c>
      <c r="N201" s="308" t="s">
        <v>918</v>
      </c>
      <c r="O201" s="308"/>
      <c r="P201" s="308"/>
      <c r="Q201" s="308"/>
      <c r="R201" s="308"/>
      <c r="S201" s="308"/>
      <c r="T201" s="308"/>
      <c r="U201" s="308"/>
      <c r="V201" s="308"/>
      <c r="W201" s="354"/>
      <c r="X201" s="355"/>
    </row>
    <row r="202" spans="1:24" ht="131.25" customHeight="1">
      <c r="A202" s="378" t="s">
        <v>2699</v>
      </c>
      <c r="B202" s="308" t="s">
        <v>2267</v>
      </c>
      <c r="C202" s="308" t="s">
        <v>427</v>
      </c>
      <c r="D202" s="308" t="s">
        <v>1521</v>
      </c>
      <c r="E202" s="345" t="s">
        <v>2282</v>
      </c>
      <c r="F202" s="309" t="s">
        <v>2206</v>
      </c>
      <c r="G202" s="379" t="s">
        <v>2718</v>
      </c>
      <c r="H202" s="309" t="s">
        <v>2283</v>
      </c>
      <c r="I202" s="309" t="s">
        <v>2656</v>
      </c>
      <c r="J202" s="308">
        <v>0</v>
      </c>
      <c r="K202" s="308">
        <v>1</v>
      </c>
      <c r="L202" s="308" t="s">
        <v>221</v>
      </c>
      <c r="M202" s="380">
        <v>2</v>
      </c>
      <c r="N202" s="308"/>
      <c r="O202" s="308"/>
      <c r="P202" s="308"/>
      <c r="Q202" s="308"/>
      <c r="R202" s="308"/>
      <c r="S202" s="308"/>
      <c r="T202" s="308"/>
      <c r="U202" s="308"/>
      <c r="V202" s="308"/>
      <c r="W202" s="354"/>
      <c r="X202" s="355" t="s">
        <v>918</v>
      </c>
    </row>
    <row r="203" spans="1:24" ht="131.25" customHeight="1">
      <c r="A203" s="381" t="s">
        <v>2772</v>
      </c>
      <c r="B203" s="256" t="s">
        <v>2773</v>
      </c>
      <c r="C203" s="256" t="s">
        <v>97</v>
      </c>
      <c r="D203" s="256" t="s">
        <v>2737</v>
      </c>
      <c r="E203" s="345" t="s">
        <v>2814</v>
      </c>
      <c r="F203" s="257" t="s">
        <v>2774</v>
      </c>
      <c r="G203" s="369">
        <v>45947</v>
      </c>
      <c r="H203" s="257" t="s">
        <v>2777</v>
      </c>
      <c r="I203" s="257" t="s">
        <v>2779</v>
      </c>
      <c r="J203" s="256">
        <v>53</v>
      </c>
      <c r="K203" s="256">
        <v>1</v>
      </c>
      <c r="L203" s="256" t="s">
        <v>221</v>
      </c>
      <c r="M203" s="256" t="s">
        <v>210</v>
      </c>
      <c r="N203" s="256"/>
      <c r="O203" s="256"/>
      <c r="P203" s="256"/>
      <c r="Q203" s="256"/>
      <c r="R203" s="256"/>
      <c r="S203" s="256"/>
      <c r="T203" s="256"/>
      <c r="U203" s="256"/>
      <c r="V203" s="256"/>
      <c r="W203" s="256"/>
      <c r="X203" s="324" t="s">
        <v>918</v>
      </c>
    </row>
    <row r="204" spans="1:24" ht="131.25" customHeight="1">
      <c r="A204" s="356" t="s">
        <v>2775</v>
      </c>
      <c r="B204" s="258" t="s">
        <v>2773</v>
      </c>
      <c r="C204" s="258" t="s">
        <v>97</v>
      </c>
      <c r="D204" s="258" t="s">
        <v>90</v>
      </c>
      <c r="E204" s="383" t="s">
        <v>2815</v>
      </c>
      <c r="F204" s="259" t="s">
        <v>2776</v>
      </c>
      <c r="G204" s="377">
        <v>45947</v>
      </c>
      <c r="H204" s="259" t="s">
        <v>2778</v>
      </c>
      <c r="I204" s="259" t="s">
        <v>2780</v>
      </c>
      <c r="J204" s="258">
        <v>4</v>
      </c>
      <c r="K204" s="258">
        <v>3</v>
      </c>
      <c r="L204" s="258" t="s">
        <v>221</v>
      </c>
      <c r="M204" s="258" t="s">
        <v>210</v>
      </c>
      <c r="N204" s="258"/>
      <c r="O204" s="258"/>
      <c r="P204" s="258"/>
      <c r="Q204" s="258"/>
      <c r="R204" s="258"/>
      <c r="S204" s="258"/>
      <c r="T204" s="258"/>
      <c r="U204" s="258"/>
      <c r="V204" s="258"/>
      <c r="W204" s="258"/>
      <c r="X204" s="325" t="s">
        <v>918</v>
      </c>
    </row>
    <row r="205" spans="1:24" ht="24.95" customHeight="1">
      <c r="A205" s="15" t="s">
        <v>2698</v>
      </c>
      <c r="B205" s="357"/>
      <c r="C205" s="357"/>
      <c r="D205" s="357"/>
      <c r="E205" s="358"/>
      <c r="F205" s="359"/>
      <c r="G205" s="360"/>
      <c r="H205" s="359"/>
      <c r="I205" s="359"/>
      <c r="J205" s="357"/>
      <c r="K205" s="357"/>
      <c r="L205" s="357"/>
      <c r="M205" s="357"/>
      <c r="N205" s="357"/>
      <c r="O205" s="357"/>
      <c r="P205" s="357"/>
      <c r="Q205" s="357"/>
      <c r="R205" s="357"/>
      <c r="S205" s="357"/>
      <c r="T205" s="357"/>
      <c r="U205" s="357"/>
      <c r="V205" s="357"/>
      <c r="W205" s="357"/>
      <c r="X205" s="357"/>
    </row>
    <row r="206" spans="1:24" ht="24.95" customHeight="1"/>
    <row r="211" spans="5:5">
      <c r="E211" s="371"/>
    </row>
  </sheetData>
  <autoFilter ref="A9:X205" xr:uid="{00000000-0001-0000-0300-000000000000}"/>
  <dataConsolidate/>
  <mergeCells count="27">
    <mergeCell ref="T8:T9"/>
    <mergeCell ref="U8:U9"/>
    <mergeCell ref="V8:V9"/>
    <mergeCell ref="W8:W9"/>
    <mergeCell ref="X8:X9"/>
    <mergeCell ref="S8:S9"/>
    <mergeCell ref="G6:G9"/>
    <mergeCell ref="H6:I7"/>
    <mergeCell ref="J6:K7"/>
    <mergeCell ref="L6:L9"/>
    <mergeCell ref="M6:M9"/>
    <mergeCell ref="N6:X7"/>
    <mergeCell ref="H8:H9"/>
    <mergeCell ref="I8:I9"/>
    <mergeCell ref="J8:J9"/>
    <mergeCell ref="K8:K9"/>
    <mergeCell ref="N8:N9"/>
    <mergeCell ref="O8:O9"/>
    <mergeCell ref="P8:P9"/>
    <mergeCell ref="Q8:Q9"/>
    <mergeCell ref="R8:R9"/>
    <mergeCell ref="F6:F9"/>
    <mergeCell ref="A6:A9"/>
    <mergeCell ref="B6:B9"/>
    <mergeCell ref="C6:C9"/>
    <mergeCell ref="D6:D9"/>
    <mergeCell ref="E6:E9"/>
  </mergeCells>
  <phoneticPr fontId="5"/>
  <dataValidations count="1">
    <dataValidation type="list" allowBlank="1" showInputMessage="1" showErrorMessage="1" sqref="N10:X90" xr:uid="{20114719-113E-4A32-A2AB-1D6A2D5B61DD}">
      <formula1>#REF!</formula1>
    </dataValidation>
  </dataValidations>
  <hyperlinks>
    <hyperlink ref="E10" r:id="rId1" display="http://192.168.61.164/uploaded/attachment/650558.pdf" xr:uid="{EEAC67A6-B896-4B0A-9A8D-CCF217E48FF0}"/>
    <hyperlink ref="E11" r:id="rId2" display="http://192.168.61.164/uploaded/attachment/620072.pdf" xr:uid="{78105116-A9EE-420C-A7A7-C22D8542799B}"/>
    <hyperlink ref="E12" r:id="rId3" xr:uid="{4915618D-3CC0-425E-BBA8-8652C73A24F1}"/>
    <hyperlink ref="E13" r:id="rId4" xr:uid="{A2534DBA-95B3-4190-8A63-225A84C11114}"/>
    <hyperlink ref="E14" r:id="rId5" xr:uid="{A49F1DE8-4014-42A5-89D7-9D093BBE4A11}"/>
    <hyperlink ref="E15" r:id="rId6" xr:uid="{3C9F11A4-D144-4CD2-9DA3-D2F2A8EBD92C}"/>
    <hyperlink ref="E16" r:id="rId7" xr:uid="{C38399FB-0553-4F4C-9DC2-EBB66374995E}"/>
    <hyperlink ref="E17" r:id="rId8" display="https://www.pref.hiroshima.lg.jp/uploaded/attachment/506187.pdf" xr:uid="{5AB48CCF-21BD-476C-B924-908519DC19B5}"/>
    <hyperlink ref="E18" r:id="rId9" xr:uid="{CC702C49-53C9-4299-B380-48CE4D56497F}"/>
    <hyperlink ref="E19" r:id="rId10" xr:uid="{9B9C08CF-B2F4-4C42-AE01-9A4FDB72CD6B}"/>
    <hyperlink ref="E20" r:id="rId11" xr:uid="{AC95319D-EF87-4298-B3F3-784B17B1BC3B}"/>
    <hyperlink ref="E21" r:id="rId12" xr:uid="{065618EC-9726-44AC-BFAA-820A6DA9F92D}"/>
    <hyperlink ref="E22" r:id="rId13" xr:uid="{E330E057-6E12-47FD-91DA-6033E382B6F8}"/>
    <hyperlink ref="E23" r:id="rId14" xr:uid="{96A20B66-4AD4-49D1-BE42-6A58E97C9956}"/>
    <hyperlink ref="E24" r:id="rId15" xr:uid="{0C0AEB46-D3BC-4FAB-B6A2-C0E17574091D}"/>
    <hyperlink ref="E25" r:id="rId16" xr:uid="{EF0050D0-2479-44CA-822D-5B434DA022BE}"/>
    <hyperlink ref="E26" r:id="rId17" xr:uid="{18D3E46C-5E96-45E1-8535-D1573DCC9CCC}"/>
    <hyperlink ref="E27" r:id="rId18" xr:uid="{EB6E0EE3-0884-486B-9B25-BDCDF01A6082}"/>
    <hyperlink ref="E28" r:id="rId19" xr:uid="{D4A6F2F4-C9F4-476B-B4E3-5CA968E67852}"/>
    <hyperlink ref="E29" r:id="rId20" xr:uid="{44000C3C-BB03-45D0-A97A-B3383FE864EC}"/>
    <hyperlink ref="E30" r:id="rId21" display="https://www.pref.hiroshima.lg.jp/uploaded/attachment/512038.pdf" xr:uid="{482B6E42-918D-43A9-88B3-FC2620A40F3A}"/>
    <hyperlink ref="E31" r:id="rId22" display="https://www.pref.hiroshima.lg.jp/uploaded/attachment/506221.pdf" xr:uid="{B4C591C2-CE76-46D0-989F-BD96AEF6DBDA}"/>
    <hyperlink ref="E32" r:id="rId23" display="https://www.pref.hiroshima.lg.jp/uploaded/attachment/506220.pdf" xr:uid="{3BB4EE8B-B64F-48BD-8773-2F23B6AB09D1}"/>
    <hyperlink ref="E33" r:id="rId24" xr:uid="{1A4C1E6F-9357-4A4E-873A-3BBD62195AA2}"/>
    <hyperlink ref="E34" r:id="rId25" xr:uid="{760FF6E7-F0FD-4EFE-B6CF-1D045B9B2ED8}"/>
    <hyperlink ref="E35" r:id="rId26" display="https://www.pref.hiroshima.lg.jp/uploaded/attachment/506218.pdf" xr:uid="{FB905753-F730-4E9C-A85B-EA2C18CC7017}"/>
    <hyperlink ref="E36" r:id="rId27" xr:uid="{A65CC771-1513-47DD-B696-72665D32F767}"/>
    <hyperlink ref="E37" r:id="rId28" xr:uid="{71FC7E56-45BA-4834-8494-692C83EAF069}"/>
    <hyperlink ref="E38" r:id="rId29" display="https://www.pref.hiroshima.lg.jp/uploaded/attachment/506215.pdf" xr:uid="{A8F9F0FB-F2EE-4318-9CCF-7EEE38FD0A32}"/>
    <hyperlink ref="E39" r:id="rId30" display="https://www.pref.hiroshima.lg.jp/uploaded/attachment/512039.pdf" xr:uid="{292AD494-0235-4B6E-BC43-E06C3BC7B922}"/>
    <hyperlink ref="E40" r:id="rId31" xr:uid="{BEB0F207-C29A-4190-8D3B-A3F2FDB971E5}"/>
    <hyperlink ref="E41" r:id="rId32" display="https://www.pref.hiroshima.lg.jp/uploaded/attachment/506212.pdf" xr:uid="{1B27DA6C-D876-49F2-8B8D-B3A196DBCE84}"/>
    <hyperlink ref="E42" r:id="rId33" display="https://www.pref.hiroshima.lg.jp/uploaded/attachment/506211.pdf" xr:uid="{0EB63251-BFB6-48F5-A6CB-BAA4B94B39EA}"/>
    <hyperlink ref="E43" r:id="rId34" display="https://www.pref.hiroshima.lg.jp/uploaded/attachment/506210.pdf" xr:uid="{83E03D54-F1F3-4B88-8DCE-4ADBE5B2F4FE}"/>
    <hyperlink ref="E44" r:id="rId35" xr:uid="{1D4B1653-106D-438F-B2A2-DE35689D7BFD}"/>
    <hyperlink ref="E45" r:id="rId36" xr:uid="{1D9486B4-FC3B-404C-A967-F2996B2F9E13}"/>
    <hyperlink ref="E46" r:id="rId37" xr:uid="{F5C0E9E1-B6A0-4954-89C3-811146B0A611}"/>
    <hyperlink ref="E47" r:id="rId38" xr:uid="{05F39AB4-316A-4920-850A-EEE42786843A}"/>
    <hyperlink ref="E48" r:id="rId39" xr:uid="{E86B08D5-8A91-4433-981D-503ADBF9F8B0}"/>
    <hyperlink ref="E49" r:id="rId40" xr:uid="{DCCFBA84-E25B-4CA0-B77E-0F76DE8D1396}"/>
    <hyperlink ref="E50" r:id="rId41" xr:uid="{7302E997-DA27-4CA9-AF53-E3A42A408C91}"/>
    <hyperlink ref="E51" r:id="rId42" xr:uid="{3E9AF005-0778-4BEC-A8AC-09E355DC752F}"/>
    <hyperlink ref="E52" r:id="rId43" xr:uid="{C2CEC966-ED35-4BE8-B1E4-4014DC4D7F9A}"/>
    <hyperlink ref="E53" r:id="rId44" display="https://www.pref.hiroshima.lg.jp/uploaded/attachment/506200.pdf" xr:uid="{9D118879-B05F-488E-832B-A567E7D4A2B3}"/>
    <hyperlink ref="E54" r:id="rId45" display="https://www.pref.hiroshima.lg.jp/uploaded/attachment/506199.pdf" xr:uid="{A2DE7CDB-7D81-4932-8D96-7F441AAB46DB}"/>
    <hyperlink ref="E55" r:id="rId46" xr:uid="{BDA805AF-0B03-4E79-A899-E407C04E7070}"/>
    <hyperlink ref="E56" r:id="rId47" xr:uid="{5554FB83-0057-4820-8561-AA6C5A50F5CB}"/>
    <hyperlink ref="E57" r:id="rId48" display="https://www.pref.hiroshima.lg.jp/uploaded/attachment/506329.pdf" xr:uid="{9724104E-1318-41E7-83BE-B45D4783D123}"/>
    <hyperlink ref="E58" r:id="rId49" display="https://www.pref.hiroshima.lg.jp/uploaded/attachment/506195.pdf" xr:uid="{F7A3CCA6-A640-4186-B8C7-4625445EDCF7}"/>
    <hyperlink ref="E59" r:id="rId50" xr:uid="{50D38D6F-0B80-4F9A-AC02-B0A07168ED02}"/>
    <hyperlink ref="E60" r:id="rId51" display="https://www.pref.hiroshima.lg.jp/uploaded/attachment/506193.pdf" xr:uid="{B5691F07-5C59-4913-9D6D-3CC67F7F3017}"/>
    <hyperlink ref="E61" r:id="rId52" xr:uid="{3B29A86D-214D-4A2C-B2A9-AA008F4B12C8}"/>
    <hyperlink ref="E62" r:id="rId53" xr:uid="{E0DD09C7-1123-47E1-8C59-51383555D37A}"/>
    <hyperlink ref="E63" r:id="rId54" xr:uid="{6799B9BE-352C-4AF1-B5B2-F9290FA24033}"/>
    <hyperlink ref="E64" r:id="rId55" xr:uid="{3E325BF2-A757-40E7-9C0F-A2CAEB888ABF}"/>
    <hyperlink ref="E65" r:id="rId56" xr:uid="{F1BE2EB9-9A5C-46EC-82B6-39B5CC70A2CC}"/>
    <hyperlink ref="E66" r:id="rId57" xr:uid="{5DB566C1-562D-4DF9-836E-29D2D80EE50A}"/>
    <hyperlink ref="E67" r:id="rId58" xr:uid="{028CED7E-8977-4A43-ADB1-6C1224CFF0A0}"/>
    <hyperlink ref="E68" r:id="rId59" xr:uid="{13FD9C2A-5510-49B3-B601-BE62A1FF5FFB}"/>
    <hyperlink ref="E69" r:id="rId60" display="https://www.pref.hiroshima.lg.jp/uploaded/attachment/506232.pdf" xr:uid="{B14A10C7-6FF6-48C5-84D1-0C757695AF6D}"/>
    <hyperlink ref="E70" r:id="rId61" display="https://www.pref.hiroshima.lg.jp/uploaded/attachment/506233.pdf" xr:uid="{7E1C85A7-248B-49CA-B2C7-064E34A41E5E}"/>
    <hyperlink ref="E71" r:id="rId62" xr:uid="{34E9A561-114B-4C2B-8136-2F4848B5AAC9}"/>
    <hyperlink ref="E72" r:id="rId63" xr:uid="{D14C96E4-C12B-488F-8906-D7DA068EEB7A}"/>
    <hyperlink ref="E73" r:id="rId64" xr:uid="{96DB6DE5-4638-4180-BB17-2C02FE6FD805}"/>
    <hyperlink ref="E74" r:id="rId65" display="https://www.pref.hiroshima.lg.jp/uploaded/attachment/552337.pdf" xr:uid="{983595FB-B668-4C0A-A325-A95A84432042}"/>
    <hyperlink ref="E75" r:id="rId66" display="https://www.pref.hiroshima.lg.jp/uploaded/attachment/552338.pdf" xr:uid="{FCCCBD56-24B1-4C56-A7B0-040F891AEC51}"/>
    <hyperlink ref="E76" r:id="rId67" display="https://www.pref.hiroshima.lg.jp/uploaded/attachment/552339.pdf" xr:uid="{898DC557-8FFF-4589-B443-023AE27D358D}"/>
    <hyperlink ref="E77" r:id="rId68" xr:uid="{6462A05F-EDC1-4317-9257-E4CC455A9364}"/>
    <hyperlink ref="E78" r:id="rId69" xr:uid="{B05FD153-8197-4BC8-A132-5063F231B7AD}"/>
    <hyperlink ref="E79" r:id="rId70" xr:uid="{553F2BC6-D212-486C-961C-CD03107FD710}"/>
    <hyperlink ref="E80" r:id="rId71" xr:uid="{C0BC9DA4-6EF9-4765-8397-E87EBEF307C4}"/>
    <hyperlink ref="E81" r:id="rId72" xr:uid="{F5FDEF6C-D4A8-4373-9EEE-FF49536C79E6}"/>
    <hyperlink ref="E82" r:id="rId73" xr:uid="{1C350980-6C41-4CC7-B27C-2A04AC2AFC7D}"/>
    <hyperlink ref="E83" r:id="rId74" xr:uid="{A1B5B77F-A3FA-4F4C-B5AA-E56AA1DAEC56}"/>
    <hyperlink ref="E84" r:id="rId75" xr:uid="{0A38AC91-994E-4096-8AD9-F141788B2306}"/>
    <hyperlink ref="E85" r:id="rId76" xr:uid="{ABDB0A20-ABDA-468B-A90D-C277C6D3D9F2}"/>
    <hyperlink ref="E86" r:id="rId77" xr:uid="{462DF88E-86FA-47ED-B5BE-143546A790F3}"/>
    <hyperlink ref="E91" r:id="rId78" display="https://www.pref.hiroshima.lg.jp/uploaded/attachment/506247.pdf" xr:uid="{D2314647-A913-44CB-8AD8-76EE6C832B20}"/>
    <hyperlink ref="E92" r:id="rId79" display="https://www.pref.hiroshima.lg.jp/uploaded/attachment/506281.pdf" xr:uid="{4C2DC728-F697-430E-8E86-FB8E4AD2C333}"/>
    <hyperlink ref="E93" r:id="rId80" xr:uid="{F829A9A9-1D89-4213-B800-EAD824071755}"/>
    <hyperlink ref="E94" r:id="rId81" xr:uid="{0F05B231-C596-4BDA-AB97-3E5D064F6118}"/>
    <hyperlink ref="E95" r:id="rId82" xr:uid="{C17803F0-C21B-4935-B2C3-7680DE54806A}"/>
    <hyperlink ref="E96" r:id="rId83" display="https://www.pref.hiroshima.lg.jp/uploaded/attachment/506251.pdf" xr:uid="{C23DBBC7-3EF0-42B2-B4A3-1ADDD6FAA58A}"/>
    <hyperlink ref="E97" r:id="rId84" xr:uid="{A8946502-AC03-4C0C-8941-7652316C3603}"/>
    <hyperlink ref="E99" r:id="rId85" xr:uid="{4DF473E5-BABD-439D-AFC3-1A8EC0815F66}"/>
    <hyperlink ref="E100" r:id="rId86" display="https://www.pref.hiroshima.lg.jp/uploaded/attachment/506331.pdf" xr:uid="{0955B21E-5D58-4975-A8F0-5846128A6261}"/>
    <hyperlink ref="E101" r:id="rId87" xr:uid="{E7F554F5-C856-4C9D-AC80-64E39B221200}"/>
    <hyperlink ref="E102" r:id="rId88" xr:uid="{A1550E3D-4AE2-41E4-B28D-E42BCFB9DBBC}"/>
    <hyperlink ref="E103" r:id="rId89" xr:uid="{882B0E7E-D9FA-4991-AC5D-7D0199CAC4B6}"/>
    <hyperlink ref="E104" r:id="rId90" xr:uid="{1EB4726A-FFB1-4FB5-B3BB-CD0561755BA1}"/>
    <hyperlink ref="E105" r:id="rId91" xr:uid="{22EF1F07-2324-4A5F-8E9D-5C58FC6FA4BE}"/>
    <hyperlink ref="E106" r:id="rId92" xr:uid="{8F964704-5579-4431-86C5-2F6757A1D27B}"/>
    <hyperlink ref="E107" r:id="rId93" xr:uid="{2247E663-D4A8-4F8B-969C-3BF413151068}"/>
    <hyperlink ref="E108" r:id="rId94" display="https://www.pref.hiroshima.lg.jp/uploaded/attachment/506260.pdf" xr:uid="{17A77F49-CF5D-4C2B-A05E-A02947C6BFF1}"/>
    <hyperlink ref="E109" r:id="rId95" display="https://www.pref.hiroshima.lg.jp/uploaded/attachment/506261.pdf" xr:uid="{06704349-E8EA-4E7F-9195-C5DB9F619849}"/>
    <hyperlink ref="E110" r:id="rId96" display="https://www.pref.hiroshima.lg.jp/uploaded/attachment/506262.pdf" xr:uid="{8DF479E5-7C51-4BB8-952E-0FC13D9819A9}"/>
    <hyperlink ref="E111" r:id="rId97" xr:uid="{94B51BAC-D3CF-4CB5-B184-6CA32C8BFA9A}"/>
    <hyperlink ref="E112" r:id="rId98" display="https://www.pref.hiroshima.lg.jp/uploaded/attachment/506264.pdf" xr:uid="{87E94D6A-38B4-4469-82E3-B36EE7FAC6AB}"/>
    <hyperlink ref="E113" r:id="rId99" display="https://www.pref.hiroshima.lg.jp/uploaded/attachment/506265.pdf" xr:uid="{6CB4D194-F542-45D2-BD36-29BF368D24DD}"/>
    <hyperlink ref="E114" r:id="rId100" display="http://192.168.61.164/uploaded/attachment/625673.pdf" xr:uid="{096D81A5-412D-485B-9B6A-8523795154BB}"/>
    <hyperlink ref="E115" r:id="rId101" xr:uid="{996DCBAC-550B-4357-8BD0-40EFD2A77454}"/>
    <hyperlink ref="E116" r:id="rId102" xr:uid="{88ADCDBC-72C3-4957-9EFE-BC36AB8121AE}"/>
    <hyperlink ref="E117" r:id="rId103" xr:uid="{5AD16711-67AC-428E-868E-83507C0CCC44}"/>
    <hyperlink ref="E118" r:id="rId104" xr:uid="{1109E1F7-107D-4186-A0DB-0BED8557EB34}"/>
    <hyperlink ref="E119" r:id="rId105" xr:uid="{0DE83EA4-1A6F-4D3D-82AE-301883215B93}"/>
    <hyperlink ref="E120" r:id="rId106" xr:uid="{FC25201D-68E3-490E-A303-389DF62ED0C6}"/>
    <hyperlink ref="E121" r:id="rId107" display="https://www.pref.hiroshima.lg.jp/uploaded/attachment/527415.pdf" xr:uid="{4915B527-88B5-40AB-8053-DD72CD95E9C9}"/>
    <hyperlink ref="E122" r:id="rId108" xr:uid="{2D8FF785-A1CA-4C12-91B0-F180E218DA6F}"/>
    <hyperlink ref="E123" r:id="rId109" display="https://www.pref.hiroshima.lg.jp/uploaded/attachment/527417.pdf" xr:uid="{8E51C657-A19F-4461-89C8-A13938C3B355}"/>
    <hyperlink ref="E124" r:id="rId110" display="https://www.pref.hiroshima.lg.jp/uploaded/attachment/527418.pdf" xr:uid="{4A80A531-4B65-4E88-BFDC-F7B48A9D644D}"/>
    <hyperlink ref="E125" r:id="rId111" xr:uid="{F89F5AB8-5E6C-46D3-9AFA-D7494A96C0DC}"/>
    <hyperlink ref="E126" r:id="rId112" display="https://www.pref.hiroshima.lg.jp/uploaded/attachment/527421.pdf" xr:uid="{09DCE4DA-C4FB-4B37-B18E-EE7FEDF5E72D}"/>
    <hyperlink ref="E127" r:id="rId113" display="https://www.pref.hiroshima.lg.jp/uploaded/attachment/527422.pdf" xr:uid="{DA5EBD09-0B6A-486B-9D4B-E6E76B159737}"/>
    <hyperlink ref="E128" r:id="rId114" display="https://www.pref.hiroshima.lg.jp/uploaded/attachment/527423.pdf" xr:uid="{8CB8755F-DE88-4D47-B2D4-1B04DC546CF1}"/>
    <hyperlink ref="E129" r:id="rId115" xr:uid="{AB8B0E9A-67FF-40A7-8F7D-69750409BBF0}"/>
    <hyperlink ref="E130" r:id="rId116" display="https://www.pref.hiroshima.lg.jp/uploaded/attachment/527450.pdf" xr:uid="{40B0437D-2E5B-4C46-A698-88EB6666F218}"/>
    <hyperlink ref="E131" r:id="rId117" display="https://www.pref.hiroshima.lg.jp/uploaded/attachment/527427.pdf" xr:uid="{1A916C59-196D-4B69-B858-169F20D697B5}"/>
    <hyperlink ref="E132" r:id="rId118" display="https://www.pref.hiroshima.lg.jp/uploaded/attachment/527428.pdf" xr:uid="{458646F5-64BF-49A4-B4F6-59A0AD3107ED}"/>
    <hyperlink ref="E133" r:id="rId119" display="https://www.pref.hiroshima.lg.jp/uploaded/attachment/527429.pdf" xr:uid="{7717EC02-F971-41A6-B367-7DDE9F35A4A9}"/>
    <hyperlink ref="E134" r:id="rId120" display="https://www.pref.hiroshima.lg.jp/uploaded/attachment/527430.pdf" xr:uid="{7798E347-0A23-4335-905D-E48D001C0DF4}"/>
    <hyperlink ref="E135" r:id="rId121" xr:uid="{B79FC6D0-C15A-4825-A324-98A13A35345C}"/>
    <hyperlink ref="E136" r:id="rId122" display="https://www.pref.hiroshima.lg.jp/uploaded/attachment/527433.pdf" xr:uid="{D2223B18-6048-4F73-A0C2-1926BF7ECBC6}"/>
    <hyperlink ref="E137" r:id="rId123" display="https://www.pref.hiroshima.lg.jp/uploaded/attachment/527434.pdf" xr:uid="{AA0CF20F-09F6-4ABB-A69F-9986A31A3266}"/>
    <hyperlink ref="E138" r:id="rId124" xr:uid="{73E03043-5B8D-43CD-961D-1713017A60F7}"/>
    <hyperlink ref="E139" r:id="rId125" xr:uid="{D4482D17-0380-451A-9FA8-06AA66FF6768}"/>
    <hyperlink ref="E140" r:id="rId126" xr:uid="{30787680-6BE5-4E2F-8672-32C89CFF7C3B}"/>
    <hyperlink ref="E141" r:id="rId127" xr:uid="{E6E7419D-6AB6-48C5-8343-69F70E695720}"/>
    <hyperlink ref="E142" r:id="rId128" xr:uid="{515E62BC-5E61-44D3-9A14-7D741AC78414}"/>
    <hyperlink ref="E143" r:id="rId129" xr:uid="{70230FCE-73F9-452E-A2DA-9C09DC784EE4}"/>
    <hyperlink ref="E144" r:id="rId130" xr:uid="{489D6352-2D93-4A82-99D5-710E31E5C749}"/>
    <hyperlink ref="E145" r:id="rId131" xr:uid="{B06FFE49-3A07-42A4-8F8E-3A4276296A19}"/>
    <hyperlink ref="E146" r:id="rId132" xr:uid="{263FF87C-A158-424A-931F-664C2C5EE902}"/>
    <hyperlink ref="E147" r:id="rId133" xr:uid="{2DD94854-04D3-4B42-AFA5-24A75969658D}"/>
    <hyperlink ref="E148" r:id="rId134" xr:uid="{559AF4F7-E8C1-440E-8364-BB9B2EF3BCDD}"/>
    <hyperlink ref="E149" r:id="rId135" display="https://www.pref.hiroshima.lg.jp/uploaded/attachment/575135.pdf" xr:uid="{4D3FC5A1-A2E3-433E-9D2A-63EF55F6C609}"/>
    <hyperlink ref="E150" r:id="rId136" xr:uid="{C4FDCE63-1753-45BC-8D5C-F479EF4290A7}"/>
    <hyperlink ref="E151" r:id="rId137" display="https://www.pref.hiroshima.lg.jp/uploaded/attachment/575137.pdf" xr:uid="{7C7FF68C-04A6-47D6-A15E-8D7912EE97CA}"/>
    <hyperlink ref="E152" r:id="rId138" display="https://www.pref.hiroshima.lg.jp/uploaded/attachment/575138.pdf" xr:uid="{9E5BD536-6400-4F46-AA6E-714A72A2069F}"/>
    <hyperlink ref="E153" r:id="rId139" xr:uid="{0BD19080-2B61-468C-A808-BF41B9EFBD69}"/>
    <hyperlink ref="E154" r:id="rId140" xr:uid="{138CC2C9-C1B8-4126-89C4-83EC737B5920}"/>
    <hyperlink ref="E155" r:id="rId141" xr:uid="{DE70CC1F-0B18-43F2-9BA7-D942591A5BC0}"/>
    <hyperlink ref="E156" r:id="rId142" xr:uid="{5B8CECC2-F6CC-49D1-907E-A197F3E032CA}"/>
    <hyperlink ref="E157" r:id="rId143" xr:uid="{D45573F2-22E1-4443-B5F6-F11EABB1DF71}"/>
    <hyperlink ref="E158" r:id="rId144" xr:uid="{32BAAEEC-BDE4-4433-AED7-F0E4D45ADD96}"/>
    <hyperlink ref="E172" r:id="rId145" xr:uid="{D67B708D-EF82-4AD2-B036-354DB8199370}"/>
    <hyperlink ref="E173" r:id="rId146" xr:uid="{A5EFEB3B-1A6D-45D4-BC45-FC347EBEA77E}"/>
    <hyperlink ref="E174" r:id="rId147" display="https://www.pref.hiroshima.lg.jp/uploaded/attachment/506236.pdf" xr:uid="{DEA9C154-8934-4E33-A722-991DC9840D96}"/>
    <hyperlink ref="E175" r:id="rId148" display="https://www.pref.hiroshima.lg.jp/uploaded/attachment/506237.pdf" xr:uid="{F97C99E2-56E9-422F-9F0F-7D4A090C812C}"/>
    <hyperlink ref="E176" r:id="rId149" display="https://www.pref.hiroshima.lg.jp/uploaded/attachment/506238.pdf" xr:uid="{93C1D078-EE71-4F17-BF33-E10F671F0E20}"/>
    <hyperlink ref="E177" r:id="rId150" display="https://www.pref.hiroshima.lg.jp/uploaded/attachment/506239.pdf" xr:uid="{7EC8483D-A788-4657-BCD7-AAD102191C55}"/>
    <hyperlink ref="E178" r:id="rId151" xr:uid="{FDEF7E97-094C-4568-B4A3-50F792179D95}"/>
    <hyperlink ref="E179" r:id="rId152" display="https://www.pref.hiroshima.lg.jp/uploaded/attachment/594506.pdf" xr:uid="{BE688159-72DB-441C-98F4-61F2FAF02AF1}"/>
    <hyperlink ref="E180" r:id="rId153" xr:uid="{160A802F-04E5-4566-84DA-0C21A4B10889}"/>
    <hyperlink ref="E181" r:id="rId154" display="https://www.pref.hiroshima.lg.jp/uploaded/attachment/506243.pdf" xr:uid="{49AB7F35-5422-49AE-872B-8AAAF869F8A5}"/>
    <hyperlink ref="E182" r:id="rId155" display="http://192.168.61.164/uploaded/attachment/620078.pdf" xr:uid="{038FB7E0-858E-45E3-8E29-F2B3ED7BEC31}"/>
    <hyperlink ref="E183" r:id="rId156" display="https://www.pref.hiroshima.lg.jp/uploaded/attachment/506245.pdf" xr:uid="{FAA5AC45-2EC5-4A32-BF08-27158D93DC3B}"/>
    <hyperlink ref="E184" r:id="rId157" xr:uid="{B6597990-C277-42B3-AC0D-A7BD051A02CE}"/>
    <hyperlink ref="E185" r:id="rId158" display="https://www.pref.hiroshima.lg.jp/uploaded/attachment/527451.pdf" xr:uid="{7F71EDB6-4A54-4E59-9708-2AC00B3205BA}"/>
    <hyperlink ref="E186" r:id="rId159" display="https://www.pref.hiroshima.lg.jp/uploaded/attachment/552363.pdf" xr:uid="{7C6BF19F-F053-49EE-BC2E-B3B63FED1B9A}"/>
    <hyperlink ref="E187" r:id="rId160" xr:uid="{1CDC342A-61D8-4370-A674-91081AB628F4}"/>
    <hyperlink ref="E188" r:id="rId161" display="https://www.pref.hiroshima.lg.jp/uploaded/attachment/552365.pdf" xr:uid="{FD6CF5EB-258F-4AF9-B6DF-B5AB9219E04C}"/>
    <hyperlink ref="E189" r:id="rId162" xr:uid="{B2263BC7-80B2-4FA9-8E47-F2B2252B5265}"/>
    <hyperlink ref="E202" r:id="rId163" xr:uid="{72364E67-5EC9-45F7-80B4-93C0C91A330D}"/>
    <hyperlink ref="E190" r:id="rId164" xr:uid="{84E39907-D4C9-4BB5-B2D0-C83DD2A06AFC}"/>
    <hyperlink ref="E191" r:id="rId165" display="https://www.pref.hiroshima.lg.jp/uploaded/attachment/552369.pdf" xr:uid="{39A7FC1B-FE36-4C36-821F-67AAA9F79AB3}"/>
    <hyperlink ref="E192" r:id="rId166" xr:uid="{78A31D3D-CE0C-4B05-A718-7D40BD69FE4F}"/>
    <hyperlink ref="E193" r:id="rId167" display="https://www.pref.hiroshima.lg.jp/uploaded/attachment/552371.pdf" xr:uid="{F663F742-B421-415A-876E-F9B0D7AE3C76}"/>
    <hyperlink ref="E194" r:id="rId168" xr:uid="{FF0B9CBA-5158-4E52-BCBD-B89B18E6DDF6}"/>
    <hyperlink ref="E195" r:id="rId169" xr:uid="{96DBE3DF-5E3A-445F-8EC5-B157EC7EEB67}"/>
    <hyperlink ref="E196" r:id="rId170" xr:uid="{901B6BCE-B4D7-4C9F-95DD-49E53D6263DB}"/>
    <hyperlink ref="E98" r:id="rId171" xr:uid="{DEC9D562-EB50-448B-8D03-DC3B10800EBE}"/>
    <hyperlink ref="M10" r:id="rId172" display="https://www.pref.hiroshima.lg.jp/uploaded/attachment/574907.pdf" xr:uid="{9609A6C3-11D4-4EBE-A54D-5966B3113FE8}"/>
    <hyperlink ref="M11" r:id="rId173" display="https://www.pref.hiroshima.lg.jp/uploaded/attachment/574917.pdf" xr:uid="{445DAD58-A5ED-4FAD-988D-7DA5E44A1965}"/>
    <hyperlink ref="M12" r:id="rId174" display="https://www.pref.hiroshima.lg.jp/uploaded/attachment/574919.pdf" xr:uid="{2257E64A-4FE4-4836-973C-26470CCABD6E}"/>
    <hyperlink ref="M13" r:id="rId175" display="https://www.pref.hiroshima.lg.jp/uploaded/attachment/574931.pdf" xr:uid="{B03EA293-7527-4BC8-B071-792BD0579DFE}"/>
    <hyperlink ref="M14" r:id="rId176" display="https://www.pref.hiroshima.lg.jp/uploaded/attachment/574943.pdf" xr:uid="{35A54B71-187E-4488-B4C3-B3C240690DC1}"/>
    <hyperlink ref="M15" r:id="rId177" display="https://www.pref.hiroshima.lg.jp/uploaded/attachment/574945.pdf" xr:uid="{768FAC72-BA1F-44BF-9ED7-4CF36C73B6E7}"/>
    <hyperlink ref="M16" r:id="rId178" display="-" xr:uid="{62EC7F4C-B78B-46B0-9051-894AC5343E51}"/>
    <hyperlink ref="M17" r:id="rId179" display="https://www.pref.hiroshima.lg.jp/uploaded/attachment/574946.pdf" xr:uid="{9E67C81B-267F-4FDF-8457-E9213A308CC2}"/>
    <hyperlink ref="M18" r:id="rId180" display="https://www.pref.hiroshima.lg.jp/uploaded/attachment/608437.pdf" xr:uid="{12B57E2C-EE8A-4B7C-9AB8-EDC974B2AB1A}"/>
    <hyperlink ref="M19" r:id="rId181" display="https://www.pref.hiroshima.lg.jp/uploaded/attachment/610309.pdf" xr:uid="{01EF0AC7-EC3B-4725-B3DE-1418390849DE}"/>
    <hyperlink ref="M20" r:id="rId182" display="https://www.pref.hiroshima.lg.jp/uploaded/attachment/574949.pdf" xr:uid="{EA6A72DA-2857-4C6A-B4E8-A6317A2C22CD}"/>
    <hyperlink ref="M21" r:id="rId183" display="https://www.pref.hiroshima.lg.jp/uploaded/attachment/574950.pdf" xr:uid="{22C94566-6497-4893-AC9B-0A2F7229EC8F}"/>
    <hyperlink ref="M22" r:id="rId184" display="https://www.pref.hiroshima.lg.jp/uploaded/attachment/574951.pdf" xr:uid="{489336D6-F500-4EE6-A886-4287DC08A26C}"/>
    <hyperlink ref="M23" r:id="rId185" display="https://www.pref.hiroshima.lg.jp/uploaded/attachment/574952.pdf" xr:uid="{DA631F12-0E47-44BB-B7E2-9964C3C9C1DC}"/>
    <hyperlink ref="M24" r:id="rId186" display="-" xr:uid="{C372230D-B264-4652-9EAD-CA5E3B46821C}"/>
    <hyperlink ref="M25" r:id="rId187" display="https://www.pref.hiroshima.lg.jp/uploaded/attachment/574954.pdf" xr:uid="{645CF3F5-60C9-49EA-AF57-B486CA5CCA13}"/>
    <hyperlink ref="M26" r:id="rId188" display="https://www.pref.hiroshima.lg.jp/uploaded/attachment/574955.pdf" xr:uid="{A4524B1B-70F6-4C45-9F2F-99A89A9871FD}"/>
    <hyperlink ref="M27" r:id="rId189" display="-" xr:uid="{F2E24A1A-04FF-4712-8ACF-60292D5E8D69}"/>
    <hyperlink ref="M28" r:id="rId190" display="https://www.pref.hiroshima.lg.jp/uploaded/attachment/574957.pdf" xr:uid="{B2F18274-EADC-437C-81B2-EAD7DE73C051}"/>
    <hyperlink ref="M29" r:id="rId191" display="https://www.pref.hiroshima.lg.jp/uploaded/attachment/574958.pdf" xr:uid="{A18F7C2C-CB0B-494C-BDFC-8A9CDFC022CC}"/>
    <hyperlink ref="M30" r:id="rId192" display="https://www.pref.hiroshima.lg.jp/uploaded/attachment/574959.pdf" xr:uid="{68C5A9E1-1F81-46C5-A9FC-6D53EABCCD22}"/>
    <hyperlink ref="M31" r:id="rId193" display="https://www.pref.hiroshima.lg.jp/uploaded/attachment/574960.pdf" xr:uid="{E3900DDA-D197-47C8-8D97-924D48562FE1}"/>
    <hyperlink ref="M32" r:id="rId194" display="https://www.pref.hiroshima.lg.jp/uploaded/attachment/574961.pdf" xr:uid="{CF596688-3FB3-4E4F-BFB6-A3DA48865472}"/>
    <hyperlink ref="M33" r:id="rId195" display="https://www.pref.hiroshima.lg.jp/uploaded/attachment/574962.pdf" xr:uid="{584DC2F0-0031-4E0D-A050-F0787BE45DD9}"/>
    <hyperlink ref="M34" r:id="rId196" display="https://www.pref.hiroshima.lg.jp/uploaded/attachment/574963.pdf" xr:uid="{2D3AF4EB-BD45-4546-85B4-DB556F6B7100}"/>
    <hyperlink ref="M35" r:id="rId197" display="-" xr:uid="{7D36993F-C9BF-4B37-B004-4E222BCCC37B}"/>
    <hyperlink ref="M36" r:id="rId198" display="https://www.pref.hiroshima.lg.jp/uploaded/attachment/574965.pdf" xr:uid="{9E0254DB-3883-4C8B-B42B-1CFCAE75B823}"/>
    <hyperlink ref="M37" r:id="rId199" display="-" xr:uid="{AA8AB023-27FB-47D1-B3FE-D49C9B8EB80D}"/>
    <hyperlink ref="M38" r:id="rId200" display="-" xr:uid="{8EA57C87-24D1-4161-9E25-AE592C7D6206}"/>
    <hyperlink ref="M39" r:id="rId201" display="https://www.pref.hiroshima.lg.jp/uploaded/attachment/574968.pdf" xr:uid="{AD63363C-96CA-4F65-A23D-91CAF7488126}"/>
    <hyperlink ref="M40" r:id="rId202" display="-" xr:uid="{9D473AF7-C4BE-404A-AB54-282D9BA01802}"/>
    <hyperlink ref="M41" r:id="rId203" display="https://www.pref.hiroshima.lg.jp/uploaded/attachment/574970.pdf" xr:uid="{8F481EA8-5385-461A-9A41-B73F4C700291}"/>
    <hyperlink ref="M42" r:id="rId204" display="https://www.pref.hiroshima.lg.jp/uploaded/attachment/574971.pdf" xr:uid="{503A473D-0B9E-4D93-B74A-31283DD96281}"/>
    <hyperlink ref="M43" r:id="rId205" display="https://www.pref.hiroshima.lg.jp/uploaded/attachment/574972.pdf" xr:uid="{DED4E19A-EFD0-4FA7-82CC-9B1A3D4853FC}"/>
    <hyperlink ref="M44" r:id="rId206" display="-" xr:uid="{103DA21B-CA43-46EB-97F3-DB1AB5F39128}"/>
    <hyperlink ref="M48" r:id="rId207" display="https://www.pref.hiroshima.lg.jp/uploaded/attachment/574973.pdf" xr:uid="{B057A27B-FDAF-4750-BCE0-10A3FE2BFFA2}"/>
    <hyperlink ref="M49" r:id="rId208" display="https://www.pref.hiroshima.lg.jp/uploaded/attachment/574974.pdf" xr:uid="{B912F9B0-0A71-40BB-A1E7-760435636937}"/>
    <hyperlink ref="M50" r:id="rId209" display="-" xr:uid="{F9A986E2-55BC-40DB-A47D-4AFF68B61A52}"/>
    <hyperlink ref="M52" r:id="rId210" display="https://www.pref.hiroshima.lg.jp/uploaded/attachment/574975.pdf" xr:uid="{11079B5B-0352-4489-8211-910D9BA6994A}"/>
    <hyperlink ref="M53" r:id="rId211" display="https://www.pref.hiroshima.lg.jp/uploaded/attachment/574976.pdf" xr:uid="{C9F5E1C0-E727-4C61-A917-BDA2FF5E1D76}"/>
    <hyperlink ref="M54" r:id="rId212" display="https://www.pref.hiroshima.lg.jp/uploaded/attachment/574977.pdf" xr:uid="{A66E0A5F-CFA2-400E-B146-7BEBD2D1E7D4}"/>
    <hyperlink ref="M55" r:id="rId213" display="https://www.pref.hiroshima.lg.jp/uploaded/attachment/574978.pdf" xr:uid="{70C28E41-AFE7-400F-80C4-D155E4E6F51D}"/>
    <hyperlink ref="M56" r:id="rId214" display="-" xr:uid="{CBA88B99-9471-4300-802E-94CFDCC957D5}"/>
    <hyperlink ref="M57" r:id="rId215" display="https://www.pref.hiroshima.lg.jp/uploaded/attachment/574980.pdf" xr:uid="{C3345502-76D0-4455-9B2F-2DED0ABBCE0F}"/>
    <hyperlink ref="M58" r:id="rId216" display="-" xr:uid="{3BA48F35-1C18-45B2-94D9-8F0EC43BA1CC}"/>
    <hyperlink ref="M59" r:id="rId217" display="https://www.pref.hiroshima.lg.jp/uploaded/attachment/574981.pdf" xr:uid="{B9EE392E-D87E-4124-BD65-B0EDA63B1111}"/>
    <hyperlink ref="M60" r:id="rId218" display="https://www.pref.hiroshima.lg.jp/uploaded/attachment/574982.pdf" xr:uid="{A31B4459-61E8-4779-A25E-652179AE2F83}"/>
    <hyperlink ref="M61" r:id="rId219" display="https://www.pref.hiroshima.lg.jp/uploaded/attachment/574983.pdf" xr:uid="{678EFF08-0726-4109-B59C-04A4121DD68B}"/>
    <hyperlink ref="M62" r:id="rId220" display="https://www.pref.hiroshima.lg.jp/uploaded/attachment/589024.pdf" xr:uid="{CA32A079-86E6-4FBA-BD80-CA411F64DCE8}"/>
    <hyperlink ref="M63" r:id="rId221" display="https://www.pref.hiroshima.lg.jp/uploaded/attachment/574986.pdf" xr:uid="{47856D43-28AA-46AB-80E5-B15BFC2D60BB}"/>
    <hyperlink ref="M64" r:id="rId222" display="https://www.pref.hiroshima.lg.jp/uploaded/attachment/574987.pdf" xr:uid="{10BEF620-7253-499C-B89B-E31587B3728C}"/>
    <hyperlink ref="M65" r:id="rId223" display="-" xr:uid="{B92AEE5C-CA99-43A5-8EC2-1536F03F893E}"/>
    <hyperlink ref="M66" r:id="rId224" display="https://www.pref.hiroshima.lg.jp/uploaded/attachment/574989.pdf" xr:uid="{EE1848DB-3AE8-49C2-BEEC-E7B2340D6C70}"/>
    <hyperlink ref="M67" r:id="rId225" display="https://www.pref.hiroshima.lg.jp/uploaded/attachment/608438.pdf" xr:uid="{E46ADCC5-1844-451E-B36B-AEEBA7DCE576}"/>
    <hyperlink ref="M68" r:id="rId226" display="https://www.pref.hiroshima.lg.jp/uploaded/attachment/574991.pdf" xr:uid="{C93CE03E-92C1-41DE-AAEF-674E060C9061}"/>
    <hyperlink ref="M69" r:id="rId227" display="https://www.pref.hiroshima.lg.jp/uploaded/attachment/574992.pdf" xr:uid="{9664818B-15A1-4829-A7F9-38C6B2CF47F6}"/>
    <hyperlink ref="M70" r:id="rId228" display="https://www.pref.hiroshima.lg.jp/uploaded/attachment/574993.pdf" xr:uid="{88D941E9-B63B-4095-9204-00E2DEA18081}"/>
    <hyperlink ref="M71" r:id="rId229" display="https://www.pref.hiroshima.lg.jp/uploaded/attachment/574994.pdf" xr:uid="{3D6558E4-CB70-4B81-BBB4-B3246B686ECB}"/>
    <hyperlink ref="M91" r:id="rId230" display="https://www.pref.hiroshima.lg.jp/uploaded/attachment/575004.pdf" xr:uid="{D43C5ADA-7212-4FCB-923F-C379DD9F9880}"/>
    <hyperlink ref="M92" r:id="rId231" display="https://www.pref.hiroshima.lg.jp/uploaded/attachment/575005.pdf" xr:uid="{1AF3A6C9-F24C-4AB3-ACDD-4351D99A564B}"/>
    <hyperlink ref="M93" r:id="rId232" display="https://www.pref.hiroshima.lg.jp/uploaded/attachment/575006.pdf" xr:uid="{519B1E59-973B-44AB-ACCD-7617B235FB1F}"/>
    <hyperlink ref="M95" r:id="rId233" display="https://www.pref.hiroshima.lg.jp/uploaded/attachment/575007.pdf" xr:uid="{E5AE17FE-EB3D-42D1-9659-2E5326AB31D1}"/>
    <hyperlink ref="M94" r:id="rId234" display="https://www.pref.hiroshima.lg.jp/uploaded/attachment/528051.pdf" xr:uid="{3E3DF910-91C0-4A34-939E-607B12A17120}"/>
    <hyperlink ref="M96" r:id="rId235" display="https://www.pref.hiroshima.lg.jp/uploaded/attachment/575008.pdf" xr:uid="{19611B18-6E4A-4B55-97A0-BDE18CD526C9}"/>
    <hyperlink ref="M97" r:id="rId236" display="https://www.pref.hiroshima.lg.jp/uploaded/attachment/575009.pdf" xr:uid="{AA9E3F88-3EEB-498D-B748-37B604E2B102}"/>
    <hyperlink ref="M98" r:id="rId237" display="https://www.pref.hiroshima.lg.jp/uploaded/attachment/610311.pdf" xr:uid="{B2A4B022-104A-436E-90E6-95578B2CFEF2}"/>
    <hyperlink ref="M99" r:id="rId238" display="https://www.pref.hiroshima.lg.jp/uploaded/attachment/575011.pdf" xr:uid="{6E62AFAB-B0D7-489D-B5C3-64A6826106C4}"/>
    <hyperlink ref="M100" r:id="rId239" display="https://www.pref.hiroshima.lg.jp/uploaded/attachment/575012.pdf" xr:uid="{FB7A59CF-6483-4310-A1A3-24F5CAC7D798}"/>
    <hyperlink ref="M101" r:id="rId240" display="https://www.pref.hiroshima.lg.jp/uploaded/attachment/575042.pdf" xr:uid="{B5BCBFAB-F24B-4A21-A203-D4833FDCD5BD}"/>
    <hyperlink ref="M102" r:id="rId241" display="https://www.pref.hiroshima.lg.jp/uploaded/attachment/575044.pdf" xr:uid="{D07BCDDC-4BB1-42C0-8351-04D6360ECB9F}"/>
    <hyperlink ref="M103" r:id="rId242" display="https://www.pref.hiroshima.lg.jp/uploaded/attachment/575045.pdf" xr:uid="{E04B1A33-F9F7-4830-8109-B36BA8E7A0BA}"/>
    <hyperlink ref="M104" r:id="rId243" display="https://www.pref.hiroshima.lg.jp/uploaded/attachment/575047.pdf" xr:uid="{18F5753D-F293-44EC-A24E-2BA2F14CBA51}"/>
    <hyperlink ref="M105" r:id="rId244" display="https://www.pref.hiroshima.lg.jp/uploaded/attachment/575049.pdf" xr:uid="{324319BB-51EA-4F0A-AFE7-1DC88963E547}"/>
    <hyperlink ref="M106" r:id="rId245" display="https://www.pref.hiroshima.lg.jp/uploaded/attachment/575051.pdf" xr:uid="{70F66ECC-DF7C-4761-A583-8B7E7710EEED}"/>
    <hyperlink ref="M107" r:id="rId246" display="https://www.pref.hiroshima.lg.jp/uploaded/attachment/575052.pdf" xr:uid="{883F242C-35FF-4111-951F-BDC64A2771BC}"/>
    <hyperlink ref="M108" r:id="rId247" display="https://www.pref.hiroshima.lg.jp/uploaded/attachment/575053.pdf" xr:uid="{DBEC836E-44E2-475C-9EF8-B6AB82C628A2}"/>
    <hyperlink ref="M109" r:id="rId248" display="https://www.pref.hiroshima.lg.jp/uploaded/attachment/575054.pdf" xr:uid="{9A80C3A5-34AF-4034-A46F-BE2ADC4F480D}"/>
    <hyperlink ref="M110" r:id="rId249" display="https://www.pref.hiroshima.lg.jp/uploaded/attachment/575055.pdf" xr:uid="{51648DE6-BEC7-4447-8B5A-A04A3BF1560D}"/>
    <hyperlink ref="M111" r:id="rId250" display="https://www.pref.hiroshima.lg.jp/uploaded/attachment/575056.pdf" xr:uid="{010828B4-72D4-4974-B2FC-4E2FDC51190B}"/>
    <hyperlink ref="M112" r:id="rId251" display="https://www.pref.hiroshima.lg.jp/uploaded/attachment/575057.pdf" xr:uid="{24BCB251-594F-41F3-9383-49CF76416970}"/>
    <hyperlink ref="M113" r:id="rId252" display="https://www.pref.hiroshima.lg.jp/uploaded/attachment/575058.pdf" xr:uid="{E6371B91-9D19-46B3-A1B5-CA380D995AFF}"/>
    <hyperlink ref="M114" r:id="rId253" display="https://www.pref.hiroshima.lg.jp/uploaded/attachment/575059.pdf" xr:uid="{C4D064D3-3475-445E-847C-721A0082E064}"/>
    <hyperlink ref="M115" r:id="rId254" display="https://www.pref.hiroshima.lg.jp/uploaded/attachment/575060.pdf" xr:uid="{019361F8-35D5-4AC3-B877-267CCD1F5CE9}"/>
    <hyperlink ref="M116" r:id="rId255" display="https://www.pref.hiroshima.lg.jp/uploaded/attachment/575061.pdf" xr:uid="{FC3283F5-0DD5-4EBB-882C-D3EC139662BB}"/>
    <hyperlink ref="M117" r:id="rId256" display="https://www.pref.hiroshima.lg.jp/uploaded/attachment/575062.pdf" xr:uid="{0577C101-9941-49B9-8F27-A7B041045EBC}"/>
    <hyperlink ref="M118" r:id="rId257" display="https://www.pref.hiroshima.lg.jp/uploaded/attachment/575063.pdf" xr:uid="{33EE37FE-4723-460E-914C-8528945FD2F9}"/>
    <hyperlink ref="M119" r:id="rId258" display="https://www.pref.hiroshima.lg.jp/uploaded/attachment/575064.pdf" xr:uid="{B6FD08C0-92EB-40BE-8EBB-4592F7568ADB}"/>
    <hyperlink ref="M120" r:id="rId259" display="https://www.pref.hiroshima.lg.jp/uploaded/attachment/575065.pdf" xr:uid="{03997BCD-367C-4D8E-9810-C17C82DA33A5}"/>
    <hyperlink ref="M121" r:id="rId260" display="https://www.pref.hiroshima.lg.jp/uploaded/attachment/575066.pdf" xr:uid="{93B250CF-C445-4D90-9B8B-1AABEE42A3B3}"/>
    <hyperlink ref="M122" r:id="rId261" display="https://www.pref.hiroshima.lg.jp/uploaded/attachment/575067.pdf" xr:uid="{2B780684-CD24-42A2-94E9-E998644A809D}"/>
    <hyperlink ref="M123" r:id="rId262" display="https://www.pref.hiroshima.lg.jp/uploaded/attachment/575068.pdf" xr:uid="{E5892E52-57CA-49C8-B524-5470A5500D99}"/>
    <hyperlink ref="M124" r:id="rId263" display="https://www.pref.hiroshima.lg.jp/uploaded/attachment/575069.pdf" xr:uid="{E931F9E2-2FE5-4338-BB07-8594766022FF}"/>
    <hyperlink ref="M125" r:id="rId264" display="https://www.pref.hiroshima.lg.jp/uploaded/attachment/575070.pdf" xr:uid="{D36533FD-AC40-4348-BA26-F71885D7ABA2}"/>
    <hyperlink ref="M126" r:id="rId265" display="https://www.pref.hiroshima.lg.jp/uploaded/attachment/575071.pdf" xr:uid="{6738BB1A-A8FD-4D9D-9870-E11F85C4A2F4}"/>
    <hyperlink ref="M127" r:id="rId266" display="https://www.pref.hiroshima.lg.jp/uploaded/attachment/575072.pdf" xr:uid="{52CD37DF-CC8A-4C65-AB09-C5369A3C5C85}"/>
    <hyperlink ref="M128" r:id="rId267" display="https://www.pref.hiroshima.lg.jp/uploaded/attachment/575073.pdf" xr:uid="{DF4497B0-5B1A-415A-A607-C8BA7928119D}"/>
    <hyperlink ref="M129" r:id="rId268" display="https://www.pref.hiroshima.lg.jp/uploaded/attachment/575074.pdf" xr:uid="{AA078899-60F2-4F43-81B2-B0A20E489DA1}"/>
    <hyperlink ref="M130" r:id="rId269" display="https://www.pref.hiroshima.lg.jp/uploaded/attachment/575075.pdf" xr:uid="{191FDCE0-6BCC-41F9-AF21-D5195F17F651}"/>
    <hyperlink ref="M131" r:id="rId270" display="https://www.pref.hiroshima.lg.jp/uploaded/attachment/575076.pdf" xr:uid="{D97BB4BC-CC26-4E3F-8E45-05A9EF25BFD7}"/>
    <hyperlink ref="M132" r:id="rId271" display="https://www.pref.hiroshima.lg.jp/uploaded/attachment/575077.pdf" xr:uid="{1BFE1C9C-4517-4F92-8749-544571CFF79A}"/>
    <hyperlink ref="M133" r:id="rId272" display="https://www.pref.hiroshima.lg.jp/uploaded/attachment/575078.pdf" xr:uid="{770053D2-781D-4C44-B6B7-2CE0E68CB777}"/>
    <hyperlink ref="M134" r:id="rId273" display="https://www.pref.hiroshima.lg.jp/uploaded/attachment/575079.pdf" xr:uid="{9292E36D-7366-487F-818C-A26D7DE0FE46}"/>
    <hyperlink ref="M135" r:id="rId274" display="https://www.pref.hiroshima.lg.jp/uploaded/attachment/575080.pdf" xr:uid="{65799AF5-AC35-434E-99A3-8075003A0EAF}"/>
    <hyperlink ref="M136" r:id="rId275" display="https://www.pref.hiroshima.lg.jp/uploaded/attachment/575081.pdf" xr:uid="{97F43AA0-9ECB-4F37-892C-D070198F0CFE}"/>
    <hyperlink ref="M137" r:id="rId276" display="https://www.pref.hiroshima.lg.jp/uploaded/attachment/575082.pdf" xr:uid="{213EEA29-A1A0-409D-BBE1-6AC80006162E}"/>
    <hyperlink ref="M138" r:id="rId277" display="https://www.pref.hiroshima.lg.jp/uploaded/attachment/575083.pdf" xr:uid="{16AE0B38-A713-4C2F-9F39-C5D524EE497A}"/>
    <hyperlink ref="M139" r:id="rId278" display="https://www.pref.hiroshima.lg.jp/uploaded/attachment/575084.pdf" xr:uid="{ACB891A5-64C8-4031-BE20-B94A73C031DB}"/>
    <hyperlink ref="M140" r:id="rId279" display="https://www.pref.hiroshima.lg.jp/uploaded/attachment/575085.pdf" xr:uid="{96F8EA70-CF58-436D-B8C7-81B141F3E46E}"/>
    <hyperlink ref="M141" r:id="rId280" display="https://www.pref.hiroshima.lg.jp/uploaded/attachment/575086.pdf" xr:uid="{CB16B513-579E-46F4-8532-0890888CF0AD}"/>
    <hyperlink ref="M142" r:id="rId281" display="https://www.pref.hiroshima.lg.jp/uploaded/attachment/575087.pdf" xr:uid="{04B7E4DC-ADB6-4F5F-A9BF-FEA377365EFE}"/>
    <hyperlink ref="M143" r:id="rId282" display="https://www.pref.hiroshima.lg.jp/uploaded/attachment/575088.pdf" xr:uid="{6BD14584-5D7D-4E8B-AA4E-D284DE8D5624}"/>
    <hyperlink ref="M144" r:id="rId283" display="https://www.pref.hiroshima.lg.jp/uploaded/attachment/575089.pdf" xr:uid="{D548CC6C-C9BF-459B-AE24-71A6E3C7F9F1}"/>
    <hyperlink ref="M145" r:id="rId284" display="https://www.pref.hiroshima.lg.jp/uploaded/attachment/575090.pdf" xr:uid="{8629971E-44DD-4802-B34B-FCF4E2F92617}"/>
    <hyperlink ref="M146" r:id="rId285" display="https://www.pref.hiroshima.lg.jp/uploaded/attachment/575091.pdf" xr:uid="{A1180978-D63C-408C-92E6-2C677335E94C}"/>
    <hyperlink ref="M147" r:id="rId286" display="https://www.pref.hiroshima.lg.jp/uploaded/attachment/575092.pdf" xr:uid="{F85EFEDD-EC28-4547-9853-A7748119C594}"/>
    <hyperlink ref="M172" r:id="rId287" display="https://www.pref.hiroshima.lg.jp/uploaded/attachment/575108.pdf" xr:uid="{0451F0F1-05CC-424A-A886-B75656072B7B}"/>
    <hyperlink ref="M175" r:id="rId288" display="https://www.pref.hiroshima.lg.jp/uploaded/attachment/575109.pdf" xr:uid="{66E24403-D646-4849-9A6E-2485BC045362}"/>
    <hyperlink ref="M176" r:id="rId289" display="https://www.pref.hiroshima.lg.jp/uploaded/attachment/575110.pdf" xr:uid="{57FB8EC8-A252-418F-BF45-1B8E25B1BD5C}"/>
    <hyperlink ref="M177" r:id="rId290" display="https://www.pref.hiroshima.lg.jp/uploaded/attachment/575111.pdf" xr:uid="{46100707-1201-455B-950D-5AFF9D1B8FD5}"/>
    <hyperlink ref="M178" r:id="rId291" display="https://www.pref.hiroshima.lg.jp/uploaded/attachment/575112.pdf" xr:uid="{7932E57C-8302-4351-BD89-504F0532BA4E}"/>
    <hyperlink ref="M179" r:id="rId292" display="https://www.pref.hiroshima.lg.jp/uploaded/attachment/594378.pdf" xr:uid="{163719BD-1066-4A44-BD58-D8457B694410}"/>
    <hyperlink ref="M180" r:id="rId293" display="https://www.pref.hiroshima.lg.jp/uploaded/attachment/575114.pdf" xr:uid="{332910D9-DABA-47D6-A467-15E2B083A315}"/>
    <hyperlink ref="M181" r:id="rId294" display="https://www.pref.hiroshima.lg.jp/uploaded/attachment/575115.pdf" xr:uid="{F2927103-5BC8-4CCE-BFC4-62BEB326BD41}"/>
    <hyperlink ref="M182" r:id="rId295" display="https://www.pref.hiroshima.lg.jp/uploaded/attachment/575116.pdf" xr:uid="{53717AF0-9A73-403A-9992-4AB5F17BE5FF}"/>
    <hyperlink ref="M183" r:id="rId296" display="https://www.pref.hiroshima.lg.jp/uploaded/attachment/575117.pdf" xr:uid="{0C0347F2-F4DB-4AF9-928A-32AC84D9A500}"/>
    <hyperlink ref="M184" r:id="rId297" display="https://www.pref.hiroshima.lg.jp/uploaded/attachment/575118.pdf" xr:uid="{CD08C152-3128-414E-BDA9-C3DEA4013B04}"/>
    <hyperlink ref="M185" r:id="rId298" display="https://www.pref.hiroshima.lg.jp/uploaded/attachment/575119.pdf" xr:uid="{66A2E5E7-F90A-46FA-9AF4-7CE61B7E0A08}"/>
    <hyperlink ref="M186" r:id="rId299" display="https://www.pref.hiroshima.lg.jp/uploaded/attachment/575120.pdf" xr:uid="{9176A3DC-395C-4BCA-915E-CAEDBFCBC28E}"/>
    <hyperlink ref="M187" r:id="rId300" display="https://www.pref.hiroshima.lg.jp/uploaded/attachment/575121.pdf" xr:uid="{C4564D48-038A-43D0-B157-30B483B17017}"/>
    <hyperlink ref="M188" r:id="rId301" display="https://www.pref.hiroshima.lg.jp/uploaded/attachment/575122.pdf" xr:uid="{4BF0FB45-4C9B-441C-AAB7-6C2A44FDEF38}"/>
    <hyperlink ref="M189" r:id="rId302" display="https://www.pref.hiroshima.lg.jp/uploaded/attachment/575123.pdf" xr:uid="{301EFF60-3972-40D1-B8D5-C441A4F087AE}"/>
    <hyperlink ref="M202" r:id="rId303" display="https://www.pref.hiroshima.lg.jp/uploaded/attachment/575124.pdf" xr:uid="{7759EABE-C0C4-4B77-9997-E398C848099F}"/>
    <hyperlink ref="M190" r:id="rId304" display="https://www.pref.hiroshima.lg.jp/uploaded/attachment/575125.pdf" xr:uid="{A95951DA-9393-4F69-91EC-A18C66C1C690}"/>
    <hyperlink ref="M191" r:id="rId305" display="https://www.pref.hiroshima.lg.jp/uploaded/attachment/575126.pdf" xr:uid="{AE63B4FB-40A8-4024-987A-E2033AB2CDB2}"/>
    <hyperlink ref="M192" r:id="rId306" display="https://www.pref.hiroshima.lg.jp/uploaded/attachment/575127.pdf" xr:uid="{E63965DE-0A18-452A-8EFC-16CD641C8A9F}"/>
    <hyperlink ref="M193" r:id="rId307" display="https://www.pref.hiroshima.lg.jp/uploaded/attachment/575128.pdf" xr:uid="{BA746FF6-FD76-43F4-A081-AB7EC1733815}"/>
    <hyperlink ref="M45" r:id="rId308" xr:uid="{A5693CCB-73A5-454F-9F35-DA79C70664EE}"/>
    <hyperlink ref="M46" r:id="rId309" display="-" xr:uid="{36435D5D-136F-43AE-9E51-AA825EC73E98}"/>
    <hyperlink ref="M47" r:id="rId310" display="-" xr:uid="{5B4D52B2-DA91-4915-8EBE-5D83D654A6EE}"/>
    <hyperlink ref="M51" r:id="rId311" display="-" xr:uid="{430CEA49-B580-4EB2-9481-5475EC6A7DD6}"/>
    <hyperlink ref="M72" r:id="rId312" display="－" xr:uid="{1CB9422F-4A57-4560-8229-C5FC43B45E5B}"/>
    <hyperlink ref="M73" r:id="rId313" display="－" xr:uid="{46B50AEE-B428-4BDA-938E-9AA0A4EC0E3B}"/>
    <hyperlink ref="M74" r:id="rId314" display="https://www.pref.hiroshima.lg.jp/uploaded/attachment/574997.pdf" xr:uid="{223992B3-882A-4DA7-BC64-DAD03D9C5207}"/>
    <hyperlink ref="M75" r:id="rId315" display="https://www.pref.hiroshima.lg.jp/uploaded/attachment/574998.pdf" xr:uid="{99E2E46A-8692-4F4B-952F-15F74D907046}"/>
    <hyperlink ref="M76" r:id="rId316" display="https://www.pref.hiroshima.lg.jp/uploaded/attachment/574999.pdf" xr:uid="{9CEA7327-CCE1-431A-89F8-DC0F1A9C4728}"/>
    <hyperlink ref="M77" r:id="rId317" display="https://www.pref.hiroshima.lg.jp/uploaded/attachment/575000.pdf" xr:uid="{69775D08-06D1-4D6D-9E4E-9B0197BA11EA}"/>
    <hyperlink ref="M78" r:id="rId318" display="https://www.pref.hiroshima.lg.jp/uploaded/attachment/575001.pdf" xr:uid="{3CBC7E20-8A7E-48AE-8DB8-9234EDBE9CDA}"/>
    <hyperlink ref="M79" r:id="rId319" display="https://www.pref.hiroshima.lg.jp/uploaded/attachment/575002.pdf" xr:uid="{8B59EFC3-1F2F-4C08-9779-91FED01292A6}"/>
    <hyperlink ref="E87" r:id="rId320" xr:uid="{FE4AF895-12DB-48AD-95A3-834BF1822383}"/>
    <hyperlink ref="E88" r:id="rId321" xr:uid="{14C69E4D-3375-467B-AFD6-33DD06814D96}"/>
    <hyperlink ref="E159" r:id="rId322" xr:uid="{4545E6C6-F55A-40E6-BE50-794661CB8B6A}"/>
    <hyperlink ref="E160" r:id="rId323" xr:uid="{EC71A0C1-BABE-47DD-8F48-47EAB404E554}"/>
    <hyperlink ref="E161" r:id="rId324" xr:uid="{6D2FA718-4FD4-44E3-B226-EC30E0B89BCD}"/>
    <hyperlink ref="E197" r:id="rId325" xr:uid="{84009DDE-23EC-47E8-A8AF-89E25D40D3B8}"/>
    <hyperlink ref="E198" r:id="rId326" xr:uid="{591A9A8B-27A0-4746-BF8A-93855281F789}"/>
    <hyperlink ref="E199" r:id="rId327" xr:uid="{01BFCAD8-7E53-457E-BFA5-38F1DF4B5E4B}"/>
    <hyperlink ref="E200" r:id="rId328" xr:uid="{3831752D-7935-4CAC-8200-B591C6BFB26D}"/>
    <hyperlink ref="E201" r:id="rId329" xr:uid="{EC29950C-B58F-4129-AE67-1C5F77B484E5}"/>
    <hyperlink ref="E89" r:id="rId330" xr:uid="{82D26A43-F88F-4694-89E4-184388B0458A}"/>
    <hyperlink ref="E90" r:id="rId331" xr:uid="{98E5E103-A201-4A67-8C89-1764E4ADE9A4}"/>
    <hyperlink ref="E162" r:id="rId332" xr:uid="{4C2E7E92-BBA6-4EF2-ACA1-D5BB58A7D900}"/>
    <hyperlink ref="E163" r:id="rId333" xr:uid="{CD753FB1-E8F5-435B-9BE8-C6BD66872F01}"/>
    <hyperlink ref="E164" r:id="rId334" display="https://www.pref.hiroshima.lg.jp/uploaded/attachment/641318.pdf" xr:uid="{A836AC8D-C3BC-496E-94FB-C415412F4F88}"/>
    <hyperlink ref="E165" r:id="rId335" xr:uid="{E9794FC8-8FCF-4E7A-9CFC-B231C28CC319}"/>
    <hyperlink ref="E166" r:id="rId336" display="https://www.pref.hiroshima.lg.jp/uploaded/attachment/641320.pdf" xr:uid="{2D1AA56C-63AB-469A-9081-B01AC2F5D6E6}"/>
    <hyperlink ref="E167" r:id="rId337" xr:uid="{4B06951C-206E-4874-8C17-ECA3D1863CFB}"/>
    <hyperlink ref="E168" r:id="rId338" display="https://www.pref.hiroshima.lg.jp/uploaded/attachment/641322.pdf" xr:uid="{74FB93CE-0158-4D59-A75E-B6408CEC8D25}"/>
    <hyperlink ref="E169" r:id="rId339" xr:uid="{60C57A5B-D968-4130-AA52-6A9F51791A12}"/>
    <hyperlink ref="E170" r:id="rId340" xr:uid="{AF1C32B8-355A-412D-8CEF-4AF578643F66}"/>
    <hyperlink ref="E171" r:id="rId341" xr:uid="{457952A5-861A-4D65-A577-E1B5DF0241BD}"/>
    <hyperlink ref="E203" r:id="rId342" xr:uid="{E5905BEB-6A1F-42FE-A3D4-44BAFA4BF070}"/>
    <hyperlink ref="E204" r:id="rId343" xr:uid="{CDDB7168-AEA5-4902-805B-A3624130845E}"/>
  </hyperlinks>
  <printOptions horizontalCentered="1"/>
  <pageMargins left="0.11811023622047245" right="0.11811023622047245" top="0.35433070866141736" bottom="0.27559055118110237" header="0.31496062992125984" footer="0.31496062992125984"/>
  <pageSetup paperSize="8" scale="40" fitToHeight="0" orientation="landscape" r:id="rId344"/>
  <headerFooter alignWithMargins="0">
    <oddHeader>&amp;R&amp;"-,標準"&amp;36　　　</oddHeader>
    <oddFooter xml:space="preserve">&amp;C&amp;20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Z9"/>
  <sheetViews>
    <sheetView workbookViewId="0"/>
  </sheetViews>
  <sheetFormatPr defaultRowHeight="14.25"/>
  <cols>
    <col min="3" max="3" width="9.125" customWidth="1"/>
  </cols>
  <sheetData>
    <row r="3" spans="2:26">
      <c r="B3" t="s">
        <v>6</v>
      </c>
      <c r="C3" t="s">
        <v>1269</v>
      </c>
      <c r="D3" t="s">
        <v>1268</v>
      </c>
      <c r="I3" t="s">
        <v>6</v>
      </c>
      <c r="J3" t="s">
        <v>1269</v>
      </c>
      <c r="K3" t="s">
        <v>1268</v>
      </c>
    </row>
    <row r="4" spans="2:26">
      <c r="B4">
        <v>1</v>
      </c>
      <c r="C4" t="s">
        <v>1220</v>
      </c>
      <c r="D4" s="42">
        <f>+COUNTIF(管理用ＤＢ!I$13:I$49,"○")</f>
        <v>7</v>
      </c>
      <c r="I4">
        <v>1</v>
      </c>
      <c r="J4" t="s">
        <v>1220</v>
      </c>
      <c r="K4" s="42">
        <f>+COUNTIF('評価区分（公表用DB）'!$AW$12:$AW$48,I4)</f>
        <v>6</v>
      </c>
      <c r="Q4" t="s">
        <v>1218</v>
      </c>
      <c r="R4" s="42">
        <f>+COUNTIF('評価区分（公表用DB）'!$AS$12:$AS$48,Sheet1!Q4)</f>
        <v>9</v>
      </c>
      <c r="Y4" t="s">
        <v>1272</v>
      </c>
      <c r="Z4" s="42">
        <f>+COUNTIF('評価区分（公表用DB）'!$AQ$12:$AQ$48,Sheet1!Y4)</f>
        <v>13</v>
      </c>
    </row>
    <row r="5" spans="2:26">
      <c r="B5">
        <v>2</v>
      </c>
      <c r="C5" t="s">
        <v>1221</v>
      </c>
      <c r="D5" s="42">
        <f>+COUNTIF(管理用ＤＢ!J$13:J$49,"○")</f>
        <v>24</v>
      </c>
      <c r="I5">
        <v>2</v>
      </c>
      <c r="J5" t="s">
        <v>1221</v>
      </c>
      <c r="K5" s="42">
        <f>+COUNTIF('評価区分（公表用DB）'!$AW$12:$AW$48,I5)</f>
        <v>12</v>
      </c>
      <c r="Q5" t="s">
        <v>1271</v>
      </c>
      <c r="R5" s="42">
        <f>+COUNTIF('評価区分（公表用DB）'!$AS$12:$AS$48,Sheet1!Q5)</f>
        <v>8</v>
      </c>
      <c r="Y5" t="s">
        <v>1273</v>
      </c>
      <c r="Z5" s="42">
        <f>+COUNTIF('評価区分（公表用DB）'!$AQ$12:$AQ$48,Sheet1!Y5)</f>
        <v>8</v>
      </c>
    </row>
    <row r="6" spans="2:26">
      <c r="B6">
        <v>3</v>
      </c>
      <c r="C6" t="s">
        <v>1222</v>
      </c>
      <c r="D6" s="42">
        <f>+COUNTIF(管理用ＤＢ!K$13:K$49,"○")</f>
        <v>20</v>
      </c>
      <c r="I6">
        <v>3</v>
      </c>
      <c r="J6" t="s">
        <v>1222</v>
      </c>
      <c r="K6" s="42">
        <f>+COUNTIF('評価区分（公表用DB）'!$AW$12:$AW$48,I6)</f>
        <v>19</v>
      </c>
      <c r="Q6" t="s">
        <v>1270</v>
      </c>
      <c r="R6" s="42">
        <f>+COUNTIF('評価区分（公表用DB）'!$AS$12:$AS$48,Sheet1!Q6)</f>
        <v>20</v>
      </c>
      <c r="Y6" t="s">
        <v>1274</v>
      </c>
      <c r="Z6" s="42">
        <f>+COUNTIF('評価区分（公表用DB）'!$AQ$12:$AQ$48,Sheet1!Y6)</f>
        <v>15</v>
      </c>
    </row>
    <row r="7" spans="2:26">
      <c r="B7">
        <v>4</v>
      </c>
      <c r="C7" t="s">
        <v>1223</v>
      </c>
      <c r="D7" s="42">
        <f>+COUNTIF(管理用ＤＢ!L$13:L$49,"○")</f>
        <v>25</v>
      </c>
      <c r="I7">
        <v>4</v>
      </c>
      <c r="J7" t="s">
        <v>1223</v>
      </c>
      <c r="K7" s="42">
        <f>+COUNTIF('評価区分（公表用DB）'!$AW$12:$AW$48,I7)</f>
        <v>0</v>
      </c>
      <c r="R7" s="42">
        <f>SUM(R4:R6)</f>
        <v>37</v>
      </c>
      <c r="Z7" s="42">
        <f>SUM(Z4:Z6)</f>
        <v>36</v>
      </c>
    </row>
    <row r="8" spans="2:26">
      <c r="B8">
        <v>5</v>
      </c>
      <c r="C8" t="s">
        <v>1224</v>
      </c>
      <c r="D8" s="42">
        <f>+COUNTIF(管理用ＤＢ!M$13:M$49,"○")</f>
        <v>6</v>
      </c>
      <c r="I8">
        <v>5</v>
      </c>
      <c r="J8" t="s">
        <v>1224</v>
      </c>
      <c r="K8" s="42">
        <f>+COUNTIF('評価区分（公表用DB）'!$AW$12:$AW$48,I8)</f>
        <v>0</v>
      </c>
    </row>
    <row r="9" spans="2:26">
      <c r="D9" s="42">
        <f>SUM(D4:D8)</f>
        <v>82</v>
      </c>
      <c r="K9" s="42">
        <f>SUM(K4:K8)</f>
        <v>37</v>
      </c>
    </row>
  </sheetData>
  <phoneticPr fontId="5"/>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Q J o 8 W n j B r Z 2 m A A A A 9 g A A A B I A H A B D b 2 5 m a W c v U G F j a 2 F n Z S 5 4 b W w g o h g A K K A U A A A A A A A A A A A A A A A A A A A A A A A A A A A A h Y 9 N D o I w G E S v Q r q n L Z D 4 Q z 7 K w p 2 R h M T E u G 1 K h S o U Q 4 v l b i 4 8 k l c Q o 6 g 7 l / P m L W b u 1 x u k Q 1 N 7 F 9 k Z 1 e o E B Z g i T 2 r R F k q X C e r t w V + g l E H O x Y m X 0 h t l b e L B F A m q r D 3 H h D j n s I t w 2 5 U k p D Q g + 2 y z F Z V s O P r I 6 r / s K 2 0 s 1 0 I i B r v X G B b i I F r i Y D 7 D F M g E I V P 6 K 4 T j 3 m f 7 A 2 H V 1 7 b v J D t y f 5 0 D m S K Q 9 w f 2 A F B L A w Q U A A I A C A B A m j x 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J o 8 W i i K R 7 g O A A A A E Q A A A B M A H A B G b 3 J t d W x h c y 9 T Z W N 0 a W 9 u M S 5 t I K I Y A C i g F A A A A A A A A A A A A A A A A A A A A A A A A A A A A C t O T S 7 J z M 9 T C I b Q h t Y A U E s B A i 0 A F A A C A A g A Q J o 8 W n j B r Z 2 m A A A A 9 g A A A B I A A A A A A A A A A A A A A A A A A A A A A E N v b m Z p Z y 9 Q Y W N r Y W d l L n h t b F B L A Q I t A B Q A A g A I A E C a P F o P y u m r p A A A A O k A A A A T A A A A A A A A A A A A A A A A A P I A A A B b Q 2 9 u d G V u d F 9 U e X B l c 1 0 u e G 1 s U E s B A i 0 A F A A C A A g A Q J o 8 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R x Y X D y m 5 A s J 9 2 g L a m C 9 U A A A A A A g A A A A A A A 2 Y A A M A A A A A Q A A A A t J F 0 q J W T p / L V 3 o s v t e D r X g A A A A A E g A A A o A A A A B A A A A A 4 4 j 3 8 4 2 p A K 9 A H R x l 2 4 7 S u U A A A A N D s x D c 9 m d 9 T 0 Z L 1 l t r 0 x n x w 7 U m f m / j m S r p h 1 D i + 1 h w Y A u G 1 9 u e n U 2 + 9 c p o m g + Z + P o h g u k w f A j t Q H m t q m q P p R O x f J t W a t I R A L h / T P T U 9 4 E A N F A A A A P o 1 Q i S m P t v f q k b 0 o s 9 A 1 b o 9 6 e / u < / D a t a M a s h u p > 
</file>

<file path=customXml/itemProps1.xml><?xml version="1.0" encoding="utf-8"?>
<ds:datastoreItem xmlns:ds="http://schemas.openxmlformats.org/officeDocument/2006/customXml" ds:itemID="{954D5543-CDA8-4E59-BBBD-89CCA5B7F47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管理用ＤＢ</vt:lpstr>
      <vt:lpstr>評価区分（公表用DB）</vt:lpstr>
      <vt:lpstr>評価区分 (標準)</vt:lpstr>
      <vt:lpstr>全DB (1225)</vt:lpstr>
      <vt:lpstr>Sheet1</vt:lpstr>
      <vt:lpstr>'全DB (1225)'!Print_Area</vt:lpstr>
      <vt:lpstr>'評価区分 (標準)'!Print_Area</vt:lpstr>
      <vt:lpstr>'評価区分（公表用DB）'!Print_Area</vt:lpstr>
      <vt:lpstr>'全DB (1225)'!Print_Titles</vt:lpstr>
      <vt:lpstr>'評価区分 (標準)'!Print_Titles</vt:lpstr>
      <vt:lpstr>'評価区分（公表用DB）'!Print_Titles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111</dc:creator>
  <cp:lastModifiedBy>網村 憲輝</cp:lastModifiedBy>
  <cp:lastPrinted>2025-12-25T04:35:30Z</cp:lastPrinted>
  <dcterms:created xsi:type="dcterms:W3CDTF">1999-06-30T07:59:54Z</dcterms:created>
  <dcterms:modified xsi:type="dcterms:W3CDTF">2025-12-25T04:36:01Z</dcterms:modified>
</cp:coreProperties>
</file>