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030総務局\030統計課\分析G\産業連関表\R02産業連関表\401_R02分析T作成ファイル\31_HP公表用\R02ツールマトメ\"/>
    </mc:Choice>
  </mc:AlternateContent>
  <xr:revisionPtr revIDLastSave="0" documentId="13_ncr:1_{85BB604C-19E3-4FCC-8A44-56CEC4F57206}" xr6:coauthVersionLast="47" xr6:coauthVersionMax="47" xr10:uidLastSave="{00000000-0000-0000-0000-000000000000}"/>
  <bookViews>
    <workbookView xWindow="32280" yWindow="-120" windowWidth="29040" windowHeight="15720" tabRatio="799" xr2:uid="{00000000-000D-0000-FFFF-FFFF00000000}"/>
  </bookViews>
  <sheets>
    <sheet name="入力シート" sheetId="1" r:id="rId1"/>
    <sheet name="総括表" sheetId="2" r:id="rId2"/>
    <sheet name="フロー図" sheetId="3" r:id="rId3"/>
    <sheet name="１次効果" sheetId="4" r:id="rId4"/>
    <sheet name="２次効果" sheetId="5" r:id="rId5"/>
    <sheet name="総合効果" sheetId="6" r:id="rId6"/>
    <sheet name="各種係数" sheetId="8" r:id="rId7"/>
    <sheet name="投入係数" sheetId="9" r:id="rId8"/>
    <sheet name="逆行列(IM)" sheetId="10" r:id="rId9"/>
  </sheets>
  <definedNames>
    <definedName name="_xlnm.Print_Area" localSheetId="3">'１次効果'!$A$1:$AD$53</definedName>
    <definedName name="_xlnm.Print_Area" localSheetId="4">'２次効果'!$A$1:$R$53</definedName>
    <definedName name="_xlnm.Print_Area" localSheetId="2">フロー図!$B$1:$AH$59</definedName>
    <definedName name="_xlnm.Print_Area" localSheetId="1">総括表!$A$1:$G$42</definedName>
    <definedName name="_xlnm.Print_Area" localSheetId="5">総合効果!$A$1:$N$53</definedName>
    <definedName name="_xlnm.Print_Area" localSheetId="0">入力シート!$A$1:$P$54</definedName>
  </definedNames>
  <calcPr calcId="191029" iterate="1" iterateCount="5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" i="2" l="1"/>
  <c r="B15" i="2" l="1"/>
  <c r="B9" i="2" l="1"/>
  <c r="V8" i="4" l="1"/>
  <c r="F18" i="2" l="1"/>
  <c r="E15" i="2"/>
  <c r="E13" i="2"/>
  <c r="B5" i="2"/>
  <c r="F3" i="2"/>
  <c r="AG3" i="3"/>
  <c r="V52" i="4"/>
  <c r="N52" i="4"/>
  <c r="D52" i="4"/>
  <c r="V51" i="4"/>
  <c r="N51" i="4"/>
  <c r="D51" i="4"/>
  <c r="V50" i="4"/>
  <c r="N50" i="4"/>
  <c r="D50" i="4"/>
  <c r="V49" i="4"/>
  <c r="N49" i="4"/>
  <c r="D49" i="4"/>
  <c r="V48" i="4"/>
  <c r="N48" i="4"/>
  <c r="D48" i="4"/>
  <c r="V47" i="4"/>
  <c r="N47" i="4"/>
  <c r="D47" i="4"/>
  <c r="V46" i="4"/>
  <c r="N46" i="4"/>
  <c r="D46" i="4"/>
  <c r="V45" i="4"/>
  <c r="N45" i="4"/>
  <c r="D45" i="4"/>
  <c r="V44" i="4"/>
  <c r="N44" i="4"/>
  <c r="D44" i="4"/>
  <c r="V43" i="4"/>
  <c r="N43" i="4"/>
  <c r="D43" i="4"/>
  <c r="V42" i="4"/>
  <c r="N42" i="4"/>
  <c r="D42" i="4"/>
  <c r="V41" i="4"/>
  <c r="N41" i="4"/>
  <c r="D41" i="4"/>
  <c r="V40" i="4"/>
  <c r="N40" i="4"/>
  <c r="D40" i="4"/>
  <c r="V39" i="4"/>
  <c r="N39" i="4"/>
  <c r="D39" i="4"/>
  <c r="V38" i="4"/>
  <c r="N38" i="4"/>
  <c r="D38" i="4"/>
  <c r="V37" i="4"/>
  <c r="N37" i="4"/>
  <c r="D37" i="4"/>
  <c r="V36" i="4"/>
  <c r="N36" i="4"/>
  <c r="D36" i="4"/>
  <c r="V35" i="4"/>
  <c r="N35" i="4"/>
  <c r="D35" i="4"/>
  <c r="V34" i="4"/>
  <c r="N34" i="4"/>
  <c r="D34" i="4"/>
  <c r="V33" i="4"/>
  <c r="N33" i="4"/>
  <c r="D33" i="4"/>
  <c r="V32" i="4"/>
  <c r="N32" i="4"/>
  <c r="D32" i="4"/>
  <c r="V31" i="4"/>
  <c r="N31" i="4"/>
  <c r="D31" i="4"/>
  <c r="V30" i="4"/>
  <c r="N30" i="4"/>
  <c r="D30" i="4"/>
  <c r="V29" i="4"/>
  <c r="N29" i="4"/>
  <c r="D29" i="4"/>
  <c r="V28" i="4"/>
  <c r="N28" i="4"/>
  <c r="D28" i="4"/>
  <c r="V27" i="4"/>
  <c r="N27" i="4"/>
  <c r="D27" i="4"/>
  <c r="V26" i="4"/>
  <c r="N26" i="4"/>
  <c r="D26" i="4"/>
  <c r="V25" i="4"/>
  <c r="N25" i="4"/>
  <c r="D25" i="4"/>
  <c r="V24" i="4"/>
  <c r="N24" i="4"/>
  <c r="D24" i="4"/>
  <c r="V23" i="4"/>
  <c r="N23" i="4"/>
  <c r="D23" i="4"/>
  <c r="V22" i="4"/>
  <c r="N22" i="4"/>
  <c r="D22" i="4"/>
  <c r="V21" i="4"/>
  <c r="N21" i="4"/>
  <c r="D21" i="4"/>
  <c r="V20" i="4"/>
  <c r="N20" i="4"/>
  <c r="D20" i="4"/>
  <c r="V19" i="4"/>
  <c r="N19" i="4"/>
  <c r="D19" i="4"/>
  <c r="V18" i="4"/>
  <c r="N18" i="4"/>
  <c r="D18" i="4"/>
  <c r="V17" i="4"/>
  <c r="N17" i="4"/>
  <c r="D17" i="4"/>
  <c r="V16" i="4"/>
  <c r="N16" i="4"/>
  <c r="D16" i="4"/>
  <c r="V15" i="4"/>
  <c r="N15" i="4"/>
  <c r="D15" i="4"/>
  <c r="V14" i="4"/>
  <c r="N14" i="4"/>
  <c r="D14" i="4"/>
  <c r="V13" i="4"/>
  <c r="N13" i="4"/>
  <c r="D13" i="4"/>
  <c r="V12" i="4"/>
  <c r="N12" i="4"/>
  <c r="D12" i="4"/>
  <c r="V11" i="4"/>
  <c r="N11" i="4"/>
  <c r="D11" i="4"/>
  <c r="V10" i="4"/>
  <c r="N10" i="4"/>
  <c r="D10" i="4"/>
  <c r="V9" i="4"/>
  <c r="N9" i="4"/>
  <c r="D9" i="4"/>
  <c r="N8" i="4"/>
  <c r="D8" i="4"/>
  <c r="R7" i="4"/>
  <c r="P7" i="4"/>
  <c r="H7" i="4"/>
  <c r="F7" i="4"/>
  <c r="R5" i="4"/>
  <c r="P5" i="4"/>
  <c r="B4" i="4"/>
  <c r="F7" i="5"/>
  <c r="D7" i="5"/>
  <c r="F6" i="5"/>
  <c r="F5" i="5"/>
  <c r="D5" i="5"/>
  <c r="B4" i="5"/>
  <c r="H7" i="6"/>
  <c r="F7" i="6"/>
  <c r="D7" i="6"/>
  <c r="H6" i="6"/>
  <c r="F6" i="6"/>
  <c r="H5" i="6"/>
  <c r="F5" i="6"/>
  <c r="D5" i="6"/>
  <c r="B4" i="6"/>
  <c r="Z7" i="4" l="1"/>
  <c r="AB7" i="4" s="1"/>
  <c r="X6" i="4"/>
  <c r="V6" i="4"/>
  <c r="T6" i="4"/>
  <c r="L6" i="4"/>
  <c r="J6" i="4"/>
  <c r="AB5" i="4"/>
  <c r="V5" i="4"/>
  <c r="T5" i="4"/>
  <c r="N5" i="4"/>
  <c r="J5" i="4"/>
  <c r="H7" i="5"/>
  <c r="H6" i="5"/>
  <c r="H5" i="5"/>
  <c r="D6" i="6" l="1"/>
  <c r="D6" i="5"/>
  <c r="J7" i="5"/>
  <c r="L7" i="5" s="1"/>
  <c r="N7" i="5" s="1"/>
  <c r="P7" i="5" s="1"/>
  <c r="N53" i="4"/>
  <c r="D53" i="4"/>
  <c r="V53" i="4"/>
  <c r="AD12" i="3" s="1"/>
  <c r="F53" i="1" l="1"/>
  <c r="AA7" i="3" s="1"/>
  <c r="E53" i="1"/>
  <c r="P7" i="3" s="1"/>
  <c r="D53" i="1"/>
  <c r="C7" i="3" s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L25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H4" i="1"/>
  <c r="G53" i="1" l="1"/>
  <c r="P44" i="4" l="1"/>
  <c r="F44" i="4"/>
  <c r="R18" i="4"/>
  <c r="H18" i="4"/>
  <c r="F47" i="4"/>
  <c r="P47" i="4"/>
  <c r="F22" i="4"/>
  <c r="P22" i="4"/>
  <c r="H50" i="4"/>
  <c r="R50" i="4"/>
  <c r="R37" i="4"/>
  <c r="H37" i="4"/>
  <c r="F13" i="4"/>
  <c r="P13" i="4"/>
  <c r="F25" i="4"/>
  <c r="P25" i="4"/>
  <c r="H28" i="4"/>
  <c r="R28" i="4"/>
  <c r="R48" i="4"/>
  <c r="H48" i="4"/>
  <c r="R38" i="4"/>
  <c r="H38" i="4"/>
  <c r="F10" i="4"/>
  <c r="P10" i="4"/>
  <c r="R25" i="4"/>
  <c r="H25" i="4"/>
  <c r="P46" i="4"/>
  <c r="F46" i="4"/>
  <c r="P9" i="4"/>
  <c r="F9" i="4"/>
  <c r="H16" i="4"/>
  <c r="R16" i="4"/>
  <c r="P32" i="4"/>
  <c r="F32" i="4"/>
  <c r="H35" i="4"/>
  <c r="R35" i="4"/>
  <c r="F52" i="4"/>
  <c r="P52" i="4"/>
  <c r="F19" i="4"/>
  <c r="P19" i="4"/>
  <c r="H26" i="4"/>
  <c r="R26" i="4"/>
  <c r="F16" i="4"/>
  <c r="P16" i="4"/>
  <c r="R42" i="4"/>
  <c r="H42" i="4"/>
  <c r="P30" i="4"/>
  <c r="F30" i="4"/>
  <c r="R13" i="4"/>
  <c r="H13" i="4"/>
  <c r="F33" i="4"/>
  <c r="P33" i="4"/>
  <c r="H45" i="4"/>
  <c r="R45" i="4"/>
  <c r="H36" i="4"/>
  <c r="R36" i="4"/>
  <c r="H27" i="4"/>
  <c r="R27" i="4"/>
  <c r="F8" i="4"/>
  <c r="P8" i="4"/>
  <c r="F31" i="4"/>
  <c r="P31" i="4"/>
  <c r="P12" i="4"/>
  <c r="F12" i="4"/>
  <c r="R14" i="4"/>
  <c r="H14" i="4"/>
  <c r="P18" i="4"/>
  <c r="T18" i="4" s="1"/>
  <c r="F18" i="4"/>
  <c r="H46" i="4"/>
  <c r="R46" i="4"/>
  <c r="R33" i="4"/>
  <c r="H33" i="4"/>
  <c r="P21" i="4"/>
  <c r="F21" i="4"/>
  <c r="H24" i="4"/>
  <c r="R24" i="4"/>
  <c r="P49" i="4"/>
  <c r="F49" i="4"/>
  <c r="H40" i="4"/>
  <c r="R40" i="4"/>
  <c r="R44" i="4"/>
  <c r="H44" i="4"/>
  <c r="F39" i="4"/>
  <c r="P39" i="4"/>
  <c r="F27" i="4"/>
  <c r="P27" i="4"/>
  <c r="H47" i="4"/>
  <c r="R47" i="4"/>
  <c r="R34" i="4"/>
  <c r="H34" i="4"/>
  <c r="P38" i="4"/>
  <c r="F38" i="4"/>
  <c r="R21" i="4"/>
  <c r="H21" i="4"/>
  <c r="H41" i="4"/>
  <c r="R41" i="4"/>
  <c r="R12" i="4"/>
  <c r="H12" i="4"/>
  <c r="F28" i="4"/>
  <c r="P28" i="4"/>
  <c r="H31" i="4"/>
  <c r="R31" i="4"/>
  <c r="H51" i="4"/>
  <c r="R51" i="4"/>
  <c r="P48" i="4"/>
  <c r="F48" i="4"/>
  <c r="P15" i="4"/>
  <c r="F15" i="4"/>
  <c r="H22" i="4"/>
  <c r="R22" i="4"/>
  <c r="P51" i="4"/>
  <c r="F51" i="4"/>
  <c r="P26" i="4"/>
  <c r="F26" i="4"/>
  <c r="F42" i="4"/>
  <c r="P42" i="4"/>
  <c r="H9" i="4"/>
  <c r="R9" i="4"/>
  <c r="H23" i="4"/>
  <c r="R23" i="4"/>
  <c r="F29" i="4"/>
  <c r="P29" i="4"/>
  <c r="P41" i="4"/>
  <c r="F41" i="4"/>
  <c r="R32" i="4"/>
  <c r="H32" i="4"/>
  <c r="R52" i="4"/>
  <c r="H52" i="4"/>
  <c r="P11" i="4"/>
  <c r="F11" i="4"/>
  <c r="F35" i="4"/>
  <c r="J35" i="4" s="1"/>
  <c r="P35" i="4"/>
  <c r="T35" i="4" s="1"/>
  <c r="R19" i="4"/>
  <c r="H19" i="4"/>
  <c r="R10" i="4"/>
  <c r="H10" i="4"/>
  <c r="P14" i="4"/>
  <c r="T14" i="4" s="1"/>
  <c r="F14" i="4"/>
  <c r="J14" i="4" s="1"/>
  <c r="P20" i="4"/>
  <c r="F20" i="4"/>
  <c r="R29" i="4"/>
  <c r="H29" i="4"/>
  <c r="F50" i="4"/>
  <c r="P50" i="4"/>
  <c r="F17" i="4"/>
  <c r="P17" i="4"/>
  <c r="R11" i="4"/>
  <c r="H11" i="4"/>
  <c r="R20" i="4"/>
  <c r="H20" i="4"/>
  <c r="P45" i="4"/>
  <c r="F45" i="4"/>
  <c r="F36" i="4"/>
  <c r="P36" i="4"/>
  <c r="R39" i="4"/>
  <c r="H39" i="4"/>
  <c r="P23" i="4"/>
  <c r="F23" i="4"/>
  <c r="F43" i="4"/>
  <c r="P43" i="4"/>
  <c r="H30" i="4"/>
  <c r="R30" i="4"/>
  <c r="P34" i="4"/>
  <c r="F34" i="4"/>
  <c r="R17" i="4"/>
  <c r="H17" i="4"/>
  <c r="F37" i="4"/>
  <c r="P37" i="4"/>
  <c r="R49" i="4"/>
  <c r="H49" i="4"/>
  <c r="H8" i="4"/>
  <c r="R8" i="4"/>
  <c r="P24" i="4"/>
  <c r="F24" i="4"/>
  <c r="H15" i="4"/>
  <c r="R15" i="4"/>
  <c r="J45" i="4" l="1"/>
  <c r="J18" i="4"/>
  <c r="T28" i="4"/>
  <c r="J28" i="4"/>
  <c r="J42" i="4"/>
  <c r="J38" i="4"/>
  <c r="T42" i="4"/>
  <c r="T38" i="4"/>
  <c r="T48" i="4"/>
  <c r="T37" i="4"/>
  <c r="J37" i="4"/>
  <c r="T45" i="4"/>
  <c r="J27" i="4"/>
  <c r="J26" i="4"/>
  <c r="J48" i="4"/>
  <c r="J23" i="4"/>
  <c r="T27" i="4"/>
  <c r="T23" i="4"/>
  <c r="T16" i="4"/>
  <c r="T26" i="4"/>
  <c r="T20" i="4"/>
  <c r="T50" i="4"/>
  <c r="J34" i="4"/>
  <c r="T36" i="4"/>
  <c r="T24" i="4"/>
  <c r="T41" i="4"/>
  <c r="J50" i="4"/>
  <c r="T51" i="4"/>
  <c r="J24" i="4"/>
  <c r="J41" i="4"/>
  <c r="T34" i="4"/>
  <c r="J36" i="4"/>
  <c r="J16" i="4"/>
  <c r="J20" i="4"/>
  <c r="J12" i="4"/>
  <c r="P53" i="4"/>
  <c r="P40" i="4" s="1"/>
  <c r="T40" i="4" s="1"/>
  <c r="T8" i="4"/>
  <c r="T52" i="4"/>
  <c r="J32" i="4"/>
  <c r="T12" i="4"/>
  <c r="J8" i="4"/>
  <c r="F53" i="4"/>
  <c r="F40" i="4" s="1"/>
  <c r="J40" i="4" s="1"/>
  <c r="J52" i="4"/>
  <c r="T32" i="4"/>
  <c r="T29" i="4"/>
  <c r="J51" i="4"/>
  <c r="J15" i="4"/>
  <c r="T39" i="4"/>
  <c r="J30" i="4"/>
  <c r="J9" i="4"/>
  <c r="T13" i="4"/>
  <c r="J29" i="4"/>
  <c r="T15" i="4"/>
  <c r="J39" i="4"/>
  <c r="T30" i="4"/>
  <c r="T9" i="4"/>
  <c r="J13" i="4"/>
  <c r="J49" i="4"/>
  <c r="J21" i="4"/>
  <c r="T31" i="4"/>
  <c r="T10" i="4"/>
  <c r="T22" i="4"/>
  <c r="T49" i="4"/>
  <c r="T21" i="4"/>
  <c r="J31" i="4"/>
  <c r="J10" i="4"/>
  <c r="J22" i="4"/>
  <c r="R53" i="4"/>
  <c r="R43" i="4" s="1"/>
  <c r="T43" i="4" s="1"/>
  <c r="T17" i="4"/>
  <c r="J11" i="4"/>
  <c r="T33" i="4"/>
  <c r="T19" i="4"/>
  <c r="J46" i="4"/>
  <c r="T25" i="4"/>
  <c r="T47" i="4"/>
  <c r="J44" i="4"/>
  <c r="H53" i="4"/>
  <c r="H43" i="4" s="1"/>
  <c r="J43" i="4" s="1"/>
  <c r="J17" i="4"/>
  <c r="T11" i="4"/>
  <c r="J33" i="4"/>
  <c r="J19" i="4"/>
  <c r="T46" i="4"/>
  <c r="J25" i="4"/>
  <c r="J47" i="4"/>
  <c r="T44" i="4"/>
  <c r="J53" i="4" l="1"/>
  <c r="T53" i="4"/>
  <c r="S12" i="3" s="1"/>
  <c r="L31" i="4" l="1"/>
  <c r="X31" i="4" s="1"/>
  <c r="L23" i="4"/>
  <c r="X23" i="4" s="1"/>
  <c r="L51" i="4"/>
  <c r="X51" i="4" s="1"/>
  <c r="L19" i="4"/>
  <c r="X19" i="4" s="1"/>
  <c r="L39" i="4"/>
  <c r="X39" i="4" s="1"/>
  <c r="L47" i="4"/>
  <c r="X47" i="4" s="1"/>
  <c r="L15" i="4"/>
  <c r="X15" i="4" s="1"/>
  <c r="L27" i="4"/>
  <c r="X27" i="4" s="1"/>
  <c r="L43" i="4"/>
  <c r="X43" i="4" s="1"/>
  <c r="L11" i="4"/>
  <c r="X11" i="4" s="1"/>
  <c r="L35" i="4"/>
  <c r="X35" i="4" s="1"/>
  <c r="L20" i="4" l="1"/>
  <c r="X20" i="4" s="1"/>
  <c r="L42" i="4"/>
  <c r="X42" i="4" s="1"/>
  <c r="D43" i="6"/>
  <c r="H43" i="1"/>
  <c r="D43" i="5"/>
  <c r="L24" i="4"/>
  <c r="X24" i="4" s="1"/>
  <c r="L26" i="4"/>
  <c r="X26" i="4" s="1"/>
  <c r="H47" i="1"/>
  <c r="D47" i="5"/>
  <c r="D47" i="6"/>
  <c r="L28" i="4"/>
  <c r="X28" i="4" s="1"/>
  <c r="L13" i="4"/>
  <c r="X13" i="4" s="1"/>
  <c r="L34" i="4"/>
  <c r="X34" i="4" s="1"/>
  <c r="L10" i="4"/>
  <c r="X10" i="4" s="1"/>
  <c r="D51" i="6"/>
  <c r="H51" i="1"/>
  <c r="D51" i="5"/>
  <c r="L41" i="4"/>
  <c r="X41" i="4" s="1"/>
  <c r="L32" i="4"/>
  <c r="X32" i="4" s="1"/>
  <c r="L18" i="4"/>
  <c r="X18" i="4" s="1"/>
  <c r="L9" i="4"/>
  <c r="X9" i="4" s="1"/>
  <c r="D39" i="5"/>
  <c r="H39" i="1"/>
  <c r="D39" i="6"/>
  <c r="L40" i="4"/>
  <c r="X40" i="4" s="1"/>
  <c r="L37" i="4"/>
  <c r="X37" i="4" s="1"/>
  <c r="L17" i="4"/>
  <c r="X17" i="4" s="1"/>
  <c r="L38" i="4"/>
  <c r="X38" i="4" s="1"/>
  <c r="D11" i="5"/>
  <c r="H11" i="1"/>
  <c r="D11" i="6"/>
  <c r="H23" i="1"/>
  <c r="D23" i="6"/>
  <c r="D23" i="5"/>
  <c r="L22" i="4"/>
  <c r="X22" i="4" s="1"/>
  <c r="D31" i="5"/>
  <c r="D31" i="6"/>
  <c r="H31" i="1"/>
  <c r="L21" i="4"/>
  <c r="X21" i="4" s="1"/>
  <c r="L36" i="4"/>
  <c r="X36" i="4" s="1"/>
  <c r="L30" i="4"/>
  <c r="X30" i="4" s="1"/>
  <c r="L12" i="4"/>
  <c r="X12" i="4" s="1"/>
  <c r="L44" i="4"/>
  <c r="X44" i="4" s="1"/>
  <c r="L45" i="4"/>
  <c r="X45" i="4" s="1"/>
  <c r="L25" i="4"/>
  <c r="X25" i="4" s="1"/>
  <c r="L46" i="4"/>
  <c r="X46" i="4" s="1"/>
  <c r="D15" i="6"/>
  <c r="D15" i="5"/>
  <c r="H15" i="1"/>
  <c r="D19" i="6"/>
  <c r="H19" i="1"/>
  <c r="D19" i="5"/>
  <c r="L52" i="4"/>
  <c r="X52" i="4" s="1"/>
  <c r="L50" i="4"/>
  <c r="X50" i="4" s="1"/>
  <c r="D27" i="6"/>
  <c r="D27" i="5"/>
  <c r="H27" i="1"/>
  <c r="L29" i="4"/>
  <c r="X29" i="4" s="1"/>
  <c r="L16" i="4"/>
  <c r="X16" i="4" s="1"/>
  <c r="L48" i="4"/>
  <c r="X48" i="4" s="1"/>
  <c r="L49" i="4"/>
  <c r="X49" i="4" s="1"/>
  <c r="L33" i="4"/>
  <c r="X33" i="4" s="1"/>
  <c r="L14" i="4"/>
  <c r="X14" i="4" s="1"/>
  <c r="D35" i="5"/>
  <c r="H35" i="1"/>
  <c r="D35" i="6"/>
  <c r="D40" i="5" l="1"/>
  <c r="D40" i="6"/>
  <c r="H40" i="1"/>
  <c r="D9" i="5"/>
  <c r="H9" i="1"/>
  <c r="D9" i="6"/>
  <c r="D14" i="6"/>
  <c r="D14" i="5"/>
  <c r="H14" i="1"/>
  <c r="H25" i="1"/>
  <c r="D25" i="5"/>
  <c r="D25" i="6"/>
  <c r="D12" i="6"/>
  <c r="D12" i="5"/>
  <c r="H12" i="1"/>
  <c r="D18" i="5"/>
  <c r="D18" i="6"/>
  <c r="H18" i="1"/>
  <c r="D13" i="5"/>
  <c r="D13" i="6"/>
  <c r="H13" i="1"/>
  <c r="D22" i="6"/>
  <c r="D22" i="5"/>
  <c r="H22" i="1"/>
  <c r="H29" i="1"/>
  <c r="D29" i="5"/>
  <c r="D29" i="6"/>
  <c r="D41" i="6"/>
  <c r="D41" i="5"/>
  <c r="H41" i="1"/>
  <c r="D45" i="5"/>
  <c r="H45" i="1"/>
  <c r="D45" i="6"/>
  <c r="D28" i="6"/>
  <c r="H28" i="1"/>
  <c r="D28" i="5"/>
  <c r="D42" i="5"/>
  <c r="D42" i="6"/>
  <c r="H42" i="1"/>
  <c r="H46" i="1"/>
  <c r="D46" i="6"/>
  <c r="D46" i="5"/>
  <c r="L8" i="4"/>
  <c r="D33" i="5"/>
  <c r="D33" i="6"/>
  <c r="H33" i="1"/>
  <c r="D10" i="6"/>
  <c r="H10" i="1"/>
  <c r="D10" i="5"/>
  <c r="D16" i="6"/>
  <c r="H16" i="1"/>
  <c r="D16" i="5"/>
  <c r="D52" i="5"/>
  <c r="H52" i="1"/>
  <c r="D52" i="6"/>
  <c r="D44" i="6"/>
  <c r="D44" i="5"/>
  <c r="H44" i="1"/>
  <c r="H21" i="1"/>
  <c r="D21" i="6"/>
  <c r="D21" i="5"/>
  <c r="D37" i="5"/>
  <c r="H37" i="1"/>
  <c r="D37" i="6"/>
  <c r="D34" i="5"/>
  <c r="H34" i="1"/>
  <c r="D34" i="6"/>
  <c r="D24" i="5"/>
  <c r="D24" i="6"/>
  <c r="H24" i="1"/>
  <c r="H17" i="1"/>
  <c r="D17" i="5"/>
  <c r="D17" i="6"/>
  <c r="H30" i="1"/>
  <c r="D30" i="6"/>
  <c r="D30" i="5"/>
  <c r="H32" i="1"/>
  <c r="D32" i="6"/>
  <c r="D32" i="5"/>
  <c r="D49" i="6"/>
  <c r="H49" i="1"/>
  <c r="D49" i="5"/>
  <c r="D36" i="6"/>
  <c r="H36" i="1"/>
  <c r="D36" i="5"/>
  <c r="H38" i="1"/>
  <c r="D38" i="6"/>
  <c r="D38" i="5"/>
  <c r="D50" i="6"/>
  <c r="H50" i="1"/>
  <c r="D50" i="5"/>
  <c r="H26" i="1"/>
  <c r="D26" i="6"/>
  <c r="D26" i="5"/>
  <c r="H20" i="1"/>
  <c r="D20" i="6"/>
  <c r="D20" i="5"/>
  <c r="D48" i="5"/>
  <c r="H48" i="1"/>
  <c r="D48" i="6"/>
  <c r="X8" i="4" l="1"/>
  <c r="L53" i="4"/>
  <c r="J12" i="3" s="1"/>
  <c r="D8" i="5" l="1"/>
  <c r="H8" i="1"/>
  <c r="H53" i="1" s="1"/>
  <c r="E14" i="2" s="1"/>
  <c r="Z8" i="4" a="1"/>
  <c r="X53" i="4"/>
  <c r="C15" i="3" s="1"/>
  <c r="C28" i="2" s="1"/>
  <c r="D8" i="6"/>
  <c r="D53" i="6" s="1"/>
  <c r="AF21" i="3" a="1"/>
  <c r="AF21" i="3" s="1"/>
  <c r="C32" i="2" s="1"/>
  <c r="AC21" i="3" a="1"/>
  <c r="AC21" i="3" s="1"/>
  <c r="C31" i="2" s="1"/>
  <c r="Z45" i="4" l="1"/>
  <c r="AB45" i="4" s="1"/>
  <c r="Z25" i="4"/>
  <c r="AB25" i="4" s="1"/>
  <c r="Z30" i="4"/>
  <c r="AB30" i="4" s="1"/>
  <c r="Z17" i="4"/>
  <c r="AB17" i="4" s="1"/>
  <c r="Z27" i="4"/>
  <c r="AB27" i="4" s="1"/>
  <c r="Z14" i="4"/>
  <c r="AB14" i="4" s="1"/>
  <c r="Z38" i="4"/>
  <c r="AB38" i="4" s="1"/>
  <c r="Z50" i="4"/>
  <c r="AB50" i="4" s="1"/>
  <c r="Z34" i="4"/>
  <c r="AB34" i="4" s="1"/>
  <c r="Z8" i="4"/>
  <c r="Z29" i="4"/>
  <c r="AB29" i="4" s="1"/>
  <c r="Z16" i="4"/>
  <c r="AB16" i="4" s="1"/>
  <c r="Z33" i="4"/>
  <c r="AB33" i="4" s="1"/>
  <c r="Z20" i="4"/>
  <c r="AB20" i="4" s="1"/>
  <c r="Z39" i="4"/>
  <c r="AB39" i="4" s="1"/>
  <c r="Z36" i="4"/>
  <c r="AB36" i="4" s="1"/>
  <c r="Z23" i="4"/>
  <c r="AB23" i="4" s="1"/>
  <c r="Z43" i="4"/>
  <c r="AB43" i="4" s="1"/>
  <c r="Z41" i="4"/>
  <c r="AB41" i="4" s="1"/>
  <c r="Z11" i="4"/>
  <c r="AB11" i="4" s="1"/>
  <c r="Z18" i="4"/>
  <c r="AB18" i="4" s="1"/>
  <c r="Z21" i="4"/>
  <c r="AB21" i="4" s="1"/>
  <c r="Z22" i="4"/>
  <c r="AB22" i="4" s="1"/>
  <c r="Z44" i="4"/>
  <c r="AB44" i="4" s="1"/>
  <c r="Z13" i="4"/>
  <c r="AB13" i="4" s="1"/>
  <c r="Z47" i="4"/>
  <c r="AB47" i="4" s="1"/>
  <c r="Z52" i="4"/>
  <c r="AB52" i="4" s="1"/>
  <c r="Z12" i="4"/>
  <c r="AB12" i="4" s="1"/>
  <c r="Z10" i="4"/>
  <c r="AB10" i="4" s="1"/>
  <c r="Z31" i="4"/>
  <c r="AB31" i="4" s="1"/>
  <c r="Z49" i="4"/>
  <c r="AB49" i="4" s="1"/>
  <c r="Z15" i="4"/>
  <c r="AB15" i="4" s="1"/>
  <c r="Z24" i="4"/>
  <c r="AB24" i="4" s="1"/>
  <c r="Z9" i="4"/>
  <c r="AB9" i="4" s="1"/>
  <c r="Z32" i="4"/>
  <c r="AB32" i="4" s="1"/>
  <c r="Z42" i="4"/>
  <c r="AB42" i="4" s="1"/>
  <c r="Z51" i="4"/>
  <c r="AB51" i="4" s="1"/>
  <c r="Z26" i="4"/>
  <c r="AB26" i="4" s="1"/>
  <c r="Z48" i="4"/>
  <c r="AB48" i="4" s="1"/>
  <c r="Z46" i="4"/>
  <c r="AB46" i="4" s="1"/>
  <c r="Z28" i="4"/>
  <c r="AB28" i="4" s="1"/>
  <c r="Z19" i="4"/>
  <c r="AB19" i="4" s="1"/>
  <c r="Z40" i="4"/>
  <c r="AB40" i="4" s="1"/>
  <c r="Z37" i="4"/>
  <c r="AB37" i="4" s="1"/>
  <c r="Z35" i="4"/>
  <c r="AB35" i="4" s="1"/>
  <c r="D53" i="5"/>
  <c r="Z53" i="4" l="1"/>
  <c r="C21" i="3" s="1"/>
  <c r="AB8" i="4"/>
  <c r="AD8" i="4" l="1" a="1"/>
  <c r="AB53" i="4"/>
  <c r="C27" i="3" s="1"/>
  <c r="AD12" i="4" l="1"/>
  <c r="AD29" i="4"/>
  <c r="AD19" i="4"/>
  <c r="AD47" i="4"/>
  <c r="AD45" i="4"/>
  <c r="AD9" i="4"/>
  <c r="AD36" i="4"/>
  <c r="AD26" i="4"/>
  <c r="AD42" i="4"/>
  <c r="AD28" i="4"/>
  <c r="AD49" i="4"/>
  <c r="AD32" i="4"/>
  <c r="AD37" i="4"/>
  <c r="AD17" i="4"/>
  <c r="AD16" i="4"/>
  <c r="AD24" i="4"/>
  <c r="AD38" i="4"/>
  <c r="AD43" i="4"/>
  <c r="AD46" i="4"/>
  <c r="AD31" i="4"/>
  <c r="AD44" i="4"/>
  <c r="AD34" i="4"/>
  <c r="AD20" i="4"/>
  <c r="AD22" i="4"/>
  <c r="AD25" i="4"/>
  <c r="AD41" i="4"/>
  <c r="AD27" i="4"/>
  <c r="AD8" i="4"/>
  <c r="AD21" i="4"/>
  <c r="AD30" i="4"/>
  <c r="AD48" i="4"/>
  <c r="AD10" i="4"/>
  <c r="AD23" i="4"/>
  <c r="AD14" i="4"/>
  <c r="AD11" i="4"/>
  <c r="AD50" i="4"/>
  <c r="AD33" i="4"/>
  <c r="AD18" i="4"/>
  <c r="AD52" i="4"/>
  <c r="AD51" i="4"/>
  <c r="AD15" i="4"/>
  <c r="AD40" i="4"/>
  <c r="AD35" i="4"/>
  <c r="AD39" i="4"/>
  <c r="AD13" i="4"/>
  <c r="P21" i="3" a="1"/>
  <c r="P21" i="3" s="1"/>
  <c r="E39" i="3" l="1" a="1"/>
  <c r="E39" i="3" s="1"/>
  <c r="D30" i="2" s="1"/>
  <c r="F40" i="6"/>
  <c r="F40" i="5"/>
  <c r="H40" i="5" s="1"/>
  <c r="J40" i="5" s="1"/>
  <c r="L40" i="5" s="1"/>
  <c r="F14" i="6"/>
  <c r="F14" i="5"/>
  <c r="H14" i="5" s="1"/>
  <c r="J14" i="5" s="1"/>
  <c r="L14" i="5" s="1"/>
  <c r="F41" i="5"/>
  <c r="H41" i="5" s="1"/>
  <c r="J41" i="5" s="1"/>
  <c r="L41" i="5" s="1"/>
  <c r="F41" i="6"/>
  <c r="F43" i="6"/>
  <c r="F43" i="5"/>
  <c r="H43" i="5" s="1"/>
  <c r="J43" i="5" s="1"/>
  <c r="L43" i="5" s="1"/>
  <c r="F28" i="5"/>
  <c r="H28" i="5" s="1"/>
  <c r="J28" i="5" s="1"/>
  <c r="L28" i="5" s="1"/>
  <c r="F28" i="6"/>
  <c r="F29" i="6"/>
  <c r="F29" i="5"/>
  <c r="H29" i="5" s="1"/>
  <c r="J29" i="5" s="1"/>
  <c r="L29" i="5" s="1"/>
  <c r="F51" i="5"/>
  <c r="H51" i="5" s="1"/>
  <c r="J51" i="5" s="1"/>
  <c r="L51" i="5" s="1"/>
  <c r="F51" i="6"/>
  <c r="F10" i="6"/>
  <c r="F10" i="5"/>
  <c r="H10" i="5" s="1"/>
  <c r="J10" i="5" s="1"/>
  <c r="L10" i="5" s="1"/>
  <c r="F22" i="5"/>
  <c r="H22" i="5" s="1"/>
  <c r="J22" i="5" s="1"/>
  <c r="L22" i="5" s="1"/>
  <c r="F22" i="6"/>
  <c r="F24" i="6"/>
  <c r="F24" i="5"/>
  <c r="H24" i="5" s="1"/>
  <c r="J24" i="5" s="1"/>
  <c r="L24" i="5" s="1"/>
  <c r="F26" i="5"/>
  <c r="H26" i="5" s="1"/>
  <c r="J26" i="5" s="1"/>
  <c r="L26" i="5" s="1"/>
  <c r="F26" i="6"/>
  <c r="F18" i="5"/>
  <c r="H18" i="5" s="1"/>
  <c r="J18" i="5" s="1"/>
  <c r="L18" i="5" s="1"/>
  <c r="F18" i="6"/>
  <c r="F30" i="6"/>
  <c r="F30" i="5"/>
  <c r="H30" i="5" s="1"/>
  <c r="J30" i="5" s="1"/>
  <c r="L30" i="5" s="1"/>
  <c r="F34" i="6"/>
  <c r="F34" i="5"/>
  <c r="H34" i="5" s="1"/>
  <c r="J34" i="5" s="1"/>
  <c r="L34" i="5" s="1"/>
  <c r="F17" i="5"/>
  <c r="H17" i="5" s="1"/>
  <c r="J17" i="5" s="1"/>
  <c r="L17" i="5" s="1"/>
  <c r="F17" i="6"/>
  <c r="F9" i="5"/>
  <c r="H9" i="5" s="1"/>
  <c r="J9" i="5" s="1"/>
  <c r="L9" i="5" s="1"/>
  <c r="F9" i="6"/>
  <c r="F20" i="5"/>
  <c r="H20" i="5" s="1"/>
  <c r="J20" i="5" s="1"/>
  <c r="L20" i="5" s="1"/>
  <c r="F20" i="6"/>
  <c r="F13" i="6"/>
  <c r="F13" i="5"/>
  <c r="H13" i="5" s="1"/>
  <c r="J13" i="5" s="1"/>
  <c r="L13" i="5" s="1"/>
  <c r="F33" i="5"/>
  <c r="H33" i="5" s="1"/>
  <c r="J33" i="5" s="1"/>
  <c r="L33" i="5" s="1"/>
  <c r="F33" i="6"/>
  <c r="F21" i="5"/>
  <c r="H21" i="5" s="1"/>
  <c r="J21" i="5" s="1"/>
  <c r="L21" i="5" s="1"/>
  <c r="F21" i="6"/>
  <c r="F44" i="6"/>
  <c r="F44" i="5"/>
  <c r="H44" i="5" s="1"/>
  <c r="J44" i="5" s="1"/>
  <c r="L44" i="5" s="1"/>
  <c r="F37" i="5"/>
  <c r="H37" i="5" s="1"/>
  <c r="J37" i="5" s="1"/>
  <c r="L37" i="5" s="1"/>
  <c r="F37" i="6"/>
  <c r="F45" i="5"/>
  <c r="H45" i="5" s="1"/>
  <c r="J45" i="5" s="1"/>
  <c r="L45" i="5" s="1"/>
  <c r="F45" i="6"/>
  <c r="F48" i="6"/>
  <c r="F48" i="5"/>
  <c r="H48" i="5" s="1"/>
  <c r="J48" i="5" s="1"/>
  <c r="L48" i="5" s="1"/>
  <c r="F16" i="6"/>
  <c r="F16" i="5"/>
  <c r="H16" i="5" s="1"/>
  <c r="J16" i="5" s="1"/>
  <c r="L16" i="5" s="1"/>
  <c r="F39" i="5"/>
  <c r="H39" i="5" s="1"/>
  <c r="J39" i="5" s="1"/>
  <c r="L39" i="5" s="1"/>
  <c r="F39" i="6"/>
  <c r="F50" i="6"/>
  <c r="F50" i="5"/>
  <c r="H50" i="5" s="1"/>
  <c r="J50" i="5" s="1"/>
  <c r="L50" i="5" s="1"/>
  <c r="AD53" i="4"/>
  <c r="C33" i="3" s="1"/>
  <c r="D28" i="2" s="1"/>
  <c r="F8" i="6"/>
  <c r="F8" i="5"/>
  <c r="R39" i="3" a="1"/>
  <c r="R39" i="3" s="1"/>
  <c r="D32" i="2" s="1"/>
  <c r="O39" i="3" a="1"/>
  <c r="O39" i="3" s="1"/>
  <c r="D31" i="2" s="1"/>
  <c r="F31" i="5"/>
  <c r="H31" i="5" s="1"/>
  <c r="J31" i="5" s="1"/>
  <c r="L31" i="5" s="1"/>
  <c r="F31" i="6"/>
  <c r="F32" i="5"/>
  <c r="H32" i="5" s="1"/>
  <c r="J32" i="5" s="1"/>
  <c r="L32" i="5" s="1"/>
  <c r="F32" i="6"/>
  <c r="F47" i="5"/>
  <c r="H47" i="5" s="1"/>
  <c r="J47" i="5" s="1"/>
  <c r="L47" i="5" s="1"/>
  <c r="F47" i="6"/>
  <c r="F52" i="5"/>
  <c r="H52" i="5" s="1"/>
  <c r="J52" i="5" s="1"/>
  <c r="L52" i="5" s="1"/>
  <c r="F52" i="6"/>
  <c r="F36" i="6"/>
  <c r="F36" i="5"/>
  <c r="H36" i="5" s="1"/>
  <c r="J36" i="5" s="1"/>
  <c r="L36" i="5" s="1"/>
  <c r="F35" i="6"/>
  <c r="F35" i="5"/>
  <c r="H35" i="5" s="1"/>
  <c r="J35" i="5" s="1"/>
  <c r="L35" i="5" s="1"/>
  <c r="F11" i="6"/>
  <c r="F11" i="5"/>
  <c r="H11" i="5" s="1"/>
  <c r="J11" i="5" s="1"/>
  <c r="L11" i="5" s="1"/>
  <c r="F27" i="6"/>
  <c r="F27" i="5"/>
  <c r="H27" i="5" s="1"/>
  <c r="J27" i="5" s="1"/>
  <c r="L27" i="5" s="1"/>
  <c r="F46" i="6"/>
  <c r="F46" i="5"/>
  <c r="H46" i="5" s="1"/>
  <c r="J46" i="5" s="1"/>
  <c r="L46" i="5" s="1"/>
  <c r="F49" i="6"/>
  <c r="F49" i="5"/>
  <c r="H49" i="5" s="1"/>
  <c r="J49" i="5" s="1"/>
  <c r="L49" i="5" s="1"/>
  <c r="F19" i="5"/>
  <c r="H19" i="5" s="1"/>
  <c r="J19" i="5" s="1"/>
  <c r="L19" i="5" s="1"/>
  <c r="F19" i="6"/>
  <c r="F15" i="5"/>
  <c r="H15" i="5" s="1"/>
  <c r="J15" i="5" s="1"/>
  <c r="L15" i="5" s="1"/>
  <c r="F15" i="6"/>
  <c r="F23" i="5"/>
  <c r="H23" i="5" s="1"/>
  <c r="J23" i="5" s="1"/>
  <c r="L23" i="5" s="1"/>
  <c r="F23" i="6"/>
  <c r="F25" i="5"/>
  <c r="H25" i="5" s="1"/>
  <c r="J25" i="5" s="1"/>
  <c r="L25" i="5" s="1"/>
  <c r="F25" i="6"/>
  <c r="F38" i="6"/>
  <c r="F38" i="5"/>
  <c r="H38" i="5" s="1"/>
  <c r="J38" i="5" s="1"/>
  <c r="L38" i="5" s="1"/>
  <c r="F42" i="6"/>
  <c r="F42" i="5"/>
  <c r="H42" i="5" s="1"/>
  <c r="J42" i="5" s="1"/>
  <c r="L42" i="5" s="1"/>
  <c r="F12" i="5"/>
  <c r="H12" i="5" s="1"/>
  <c r="J12" i="5" s="1"/>
  <c r="L12" i="5" s="1"/>
  <c r="F12" i="6"/>
  <c r="C30" i="2"/>
  <c r="N21" i="3" a="1"/>
  <c r="N21" i="3" s="1"/>
  <c r="C39" i="3" a="1"/>
  <c r="C39" i="3" s="1"/>
  <c r="D29" i="2" s="1"/>
  <c r="V27" i="3" l="1"/>
  <c r="W33" i="3" s="1"/>
  <c r="W39" i="3" s="1"/>
  <c r="F53" i="5"/>
  <c r="H8" i="5"/>
  <c r="F53" i="6"/>
  <c r="C29" i="2"/>
  <c r="H53" i="5" l="1"/>
  <c r="J8" i="5"/>
  <c r="J53" i="5" l="1"/>
  <c r="L8" i="5"/>
  <c r="L53" i="5" s="1"/>
  <c r="N48" i="5" l="1"/>
  <c r="P48" i="5" s="1"/>
  <c r="N35" i="5"/>
  <c r="P35" i="5" s="1"/>
  <c r="N51" i="5"/>
  <c r="P51" i="5" s="1"/>
  <c r="N41" i="5"/>
  <c r="P41" i="5" s="1"/>
  <c r="N42" i="5"/>
  <c r="P42" i="5" s="1"/>
  <c r="N29" i="5"/>
  <c r="P29" i="5" s="1"/>
  <c r="N21" i="5"/>
  <c r="P21" i="5" s="1"/>
  <c r="N23" i="5"/>
  <c r="P23" i="5" s="1"/>
  <c r="N8" i="5"/>
  <c r="N52" i="5"/>
  <c r="P52" i="5" s="1"/>
  <c r="N24" i="5"/>
  <c r="P24" i="5" s="1"/>
  <c r="N32" i="5"/>
  <c r="P32" i="5" s="1"/>
  <c r="N45" i="5"/>
  <c r="P45" i="5" s="1"/>
  <c r="N47" i="5"/>
  <c r="P47" i="5" s="1"/>
  <c r="N10" i="5"/>
  <c r="P10" i="5" s="1"/>
  <c r="N13" i="5"/>
  <c r="P13" i="5" s="1"/>
  <c r="N11" i="5"/>
  <c r="P11" i="5" s="1"/>
  <c r="N19" i="5"/>
  <c r="P19" i="5" s="1"/>
  <c r="N30" i="5"/>
  <c r="P30" i="5" s="1"/>
  <c r="N26" i="5"/>
  <c r="P26" i="5" s="1"/>
  <c r="N34" i="5"/>
  <c r="P34" i="5" s="1"/>
  <c r="N39" i="5"/>
  <c r="P39" i="5" s="1"/>
  <c r="N22" i="5"/>
  <c r="P22" i="5" s="1"/>
  <c r="N37" i="5"/>
  <c r="P37" i="5" s="1"/>
  <c r="N33" i="5"/>
  <c r="P33" i="5" s="1"/>
  <c r="N27" i="5"/>
  <c r="P27" i="5" s="1"/>
  <c r="N46" i="5"/>
  <c r="P46" i="5" s="1"/>
  <c r="N50" i="5"/>
  <c r="P50" i="5" s="1"/>
  <c r="N49" i="5"/>
  <c r="P49" i="5" s="1"/>
  <c r="N38" i="5"/>
  <c r="P38" i="5" s="1"/>
  <c r="N44" i="5"/>
  <c r="P44" i="5" s="1"/>
  <c r="N31" i="5"/>
  <c r="P31" i="5" s="1"/>
  <c r="N14" i="5"/>
  <c r="P14" i="5" s="1"/>
  <c r="N15" i="5"/>
  <c r="P15" i="5" s="1"/>
  <c r="N12" i="5"/>
  <c r="P12" i="5" s="1"/>
  <c r="N17" i="5"/>
  <c r="P17" i="5" s="1"/>
  <c r="N43" i="5"/>
  <c r="P43" i="5" s="1"/>
  <c r="N40" i="5"/>
  <c r="P40" i="5" s="1"/>
  <c r="N36" i="5"/>
  <c r="P36" i="5" s="1"/>
  <c r="N18" i="5"/>
  <c r="P18" i="5" s="1"/>
  <c r="N16" i="5"/>
  <c r="P16" i="5" s="1"/>
  <c r="N28" i="5"/>
  <c r="P28" i="5" s="1"/>
  <c r="N9" i="5"/>
  <c r="P9" i="5" s="1"/>
  <c r="N20" i="5"/>
  <c r="P20" i="5" s="1"/>
  <c r="N25" i="5"/>
  <c r="P25" i="5" s="1"/>
  <c r="P8" i="5" l="1"/>
  <c r="N53" i="5"/>
  <c r="P53" i="5" l="1"/>
  <c r="W45" i="3" s="1"/>
  <c r="R8" i="5" a="1"/>
  <c r="R17" i="5" l="1"/>
  <c r="H17" i="6" s="1"/>
  <c r="J17" i="6" s="1"/>
  <c r="R45" i="5"/>
  <c r="H45" i="6" s="1"/>
  <c r="J45" i="6" s="1"/>
  <c r="R23" i="5"/>
  <c r="H23" i="6" s="1"/>
  <c r="J23" i="6" s="1"/>
  <c r="R32" i="5"/>
  <c r="H32" i="6" s="1"/>
  <c r="J32" i="6" s="1"/>
  <c r="R14" i="5"/>
  <c r="H14" i="6" s="1"/>
  <c r="J14" i="6" s="1"/>
  <c r="R25" i="5"/>
  <c r="H25" i="6" s="1"/>
  <c r="J25" i="6" s="1"/>
  <c r="R35" i="5"/>
  <c r="H35" i="6" s="1"/>
  <c r="J35" i="6" s="1"/>
  <c r="R26" i="5"/>
  <c r="H26" i="6" s="1"/>
  <c r="J26" i="6" s="1"/>
  <c r="R50" i="5"/>
  <c r="H50" i="6" s="1"/>
  <c r="J50" i="6" s="1"/>
  <c r="R10" i="5"/>
  <c r="H10" i="6" s="1"/>
  <c r="J10" i="6" s="1"/>
  <c r="R33" i="5"/>
  <c r="H33" i="6" s="1"/>
  <c r="J33" i="6" s="1"/>
  <c r="R31" i="5"/>
  <c r="H31" i="6" s="1"/>
  <c r="J31" i="6" s="1"/>
  <c r="R27" i="5"/>
  <c r="H27" i="6" s="1"/>
  <c r="J27" i="6" s="1"/>
  <c r="R36" i="5"/>
  <c r="H36" i="6" s="1"/>
  <c r="J36" i="6" s="1"/>
  <c r="R48" i="5"/>
  <c r="H48" i="6" s="1"/>
  <c r="J48" i="6" s="1"/>
  <c r="R13" i="5"/>
  <c r="H13" i="6" s="1"/>
  <c r="J13" i="6" s="1"/>
  <c r="R22" i="5"/>
  <c r="H22" i="6" s="1"/>
  <c r="J22" i="6" s="1"/>
  <c r="R29" i="5"/>
  <c r="H29" i="6" s="1"/>
  <c r="J29" i="6" s="1"/>
  <c r="R24" i="5"/>
  <c r="H24" i="6" s="1"/>
  <c r="J24" i="6" s="1"/>
  <c r="R46" i="5"/>
  <c r="H46" i="6" s="1"/>
  <c r="J46" i="6" s="1"/>
  <c r="R41" i="5"/>
  <c r="H41" i="6" s="1"/>
  <c r="J41" i="6" s="1"/>
  <c r="R37" i="5"/>
  <c r="H37" i="6" s="1"/>
  <c r="J37" i="6" s="1"/>
  <c r="R49" i="5"/>
  <c r="H49" i="6" s="1"/>
  <c r="J49" i="6" s="1"/>
  <c r="R43" i="5"/>
  <c r="H43" i="6" s="1"/>
  <c r="J43" i="6" s="1"/>
  <c r="R21" i="5"/>
  <c r="H21" i="6" s="1"/>
  <c r="J21" i="6" s="1"/>
  <c r="R52" i="5"/>
  <c r="H52" i="6" s="1"/>
  <c r="J52" i="6" s="1"/>
  <c r="R38" i="5"/>
  <c r="H38" i="6" s="1"/>
  <c r="J38" i="6" s="1"/>
  <c r="R30" i="5"/>
  <c r="H30" i="6" s="1"/>
  <c r="J30" i="6" s="1"/>
  <c r="R51" i="5"/>
  <c r="H51" i="6" s="1"/>
  <c r="J51" i="6" s="1"/>
  <c r="R9" i="5"/>
  <c r="H9" i="6" s="1"/>
  <c r="J9" i="6" s="1"/>
  <c r="R40" i="5"/>
  <c r="H40" i="6" s="1"/>
  <c r="J40" i="6" s="1"/>
  <c r="R42" i="5"/>
  <c r="H42" i="6" s="1"/>
  <c r="J42" i="6" s="1"/>
  <c r="R11" i="5"/>
  <c r="H11" i="6" s="1"/>
  <c r="J11" i="6" s="1"/>
  <c r="R20" i="5"/>
  <c r="H20" i="6" s="1"/>
  <c r="J20" i="6" s="1"/>
  <c r="R12" i="5"/>
  <c r="H12" i="6" s="1"/>
  <c r="J12" i="6" s="1"/>
  <c r="R44" i="5"/>
  <c r="H44" i="6" s="1"/>
  <c r="J44" i="6" s="1"/>
  <c r="R34" i="5"/>
  <c r="H34" i="6" s="1"/>
  <c r="J34" i="6" s="1"/>
  <c r="R39" i="5"/>
  <c r="H39" i="6" s="1"/>
  <c r="J39" i="6" s="1"/>
  <c r="R47" i="5"/>
  <c r="H47" i="6" s="1"/>
  <c r="J47" i="6" s="1"/>
  <c r="R16" i="5"/>
  <c r="H16" i="6" s="1"/>
  <c r="J16" i="6" s="1"/>
  <c r="R28" i="5"/>
  <c r="H28" i="6" s="1"/>
  <c r="J28" i="6" s="1"/>
  <c r="R15" i="5"/>
  <c r="H15" i="6" s="1"/>
  <c r="J15" i="6" s="1"/>
  <c r="R18" i="5"/>
  <c r="H18" i="6" s="1"/>
  <c r="J18" i="6" s="1"/>
  <c r="R19" i="5"/>
  <c r="H19" i="6" s="1"/>
  <c r="J19" i="6" s="1"/>
  <c r="R8" i="5"/>
  <c r="L18" i="6" l="1"/>
  <c r="N18" i="6"/>
  <c r="N12" i="6"/>
  <c r="L12" i="6"/>
  <c r="L38" i="6"/>
  <c r="N38" i="6"/>
  <c r="L24" i="6"/>
  <c r="N24" i="6"/>
  <c r="N33" i="6"/>
  <c r="L33" i="6"/>
  <c r="L23" i="6"/>
  <c r="N23" i="6"/>
  <c r="N15" i="6"/>
  <c r="L15" i="6"/>
  <c r="N20" i="6"/>
  <c r="L20" i="6"/>
  <c r="N52" i="6"/>
  <c r="L52" i="6"/>
  <c r="L29" i="6"/>
  <c r="N29" i="6"/>
  <c r="L10" i="6"/>
  <c r="N10" i="6"/>
  <c r="L45" i="6"/>
  <c r="N45" i="6"/>
  <c r="L28" i="6"/>
  <c r="N28" i="6"/>
  <c r="L11" i="6"/>
  <c r="N11" i="6"/>
  <c r="N21" i="6"/>
  <c r="L21" i="6"/>
  <c r="L22" i="6"/>
  <c r="N22" i="6"/>
  <c r="L50" i="6"/>
  <c r="N50" i="6"/>
  <c r="N17" i="6"/>
  <c r="L17" i="6"/>
  <c r="L16" i="6"/>
  <c r="N16" i="6"/>
  <c r="L42" i="6"/>
  <c r="N42" i="6"/>
  <c r="L43" i="6"/>
  <c r="N43" i="6"/>
  <c r="N13" i="6"/>
  <c r="L13" i="6"/>
  <c r="N26" i="6"/>
  <c r="L26" i="6"/>
  <c r="N47" i="6"/>
  <c r="L47" i="6"/>
  <c r="L40" i="6"/>
  <c r="N40" i="6"/>
  <c r="N49" i="6"/>
  <c r="L49" i="6"/>
  <c r="N48" i="6"/>
  <c r="L48" i="6"/>
  <c r="L35" i="6"/>
  <c r="N35" i="6"/>
  <c r="L39" i="6"/>
  <c r="N39" i="6"/>
  <c r="N9" i="6"/>
  <c r="L9" i="6"/>
  <c r="L37" i="6"/>
  <c r="N37" i="6"/>
  <c r="N36" i="6"/>
  <c r="L36" i="6"/>
  <c r="L25" i="6"/>
  <c r="N25" i="6"/>
  <c r="N34" i="6"/>
  <c r="L34" i="6"/>
  <c r="N41" i="6"/>
  <c r="L41" i="6"/>
  <c r="L27" i="6"/>
  <c r="N27" i="6"/>
  <c r="L14" i="6"/>
  <c r="N14" i="6"/>
  <c r="R53" i="5"/>
  <c r="C45" i="3" s="1"/>
  <c r="H8" i="6"/>
  <c r="P51" i="3" a="1"/>
  <c r="P51" i="3" s="1"/>
  <c r="M51" i="3" a="1"/>
  <c r="M51" i="3" s="1"/>
  <c r="E51" i="3" a="1"/>
  <c r="E51" i="3" s="1"/>
  <c r="C51" i="3" a="1"/>
  <c r="C51" i="3" s="1"/>
  <c r="L51" i="6"/>
  <c r="N51" i="6"/>
  <c r="N19" i="6"/>
  <c r="L19" i="6"/>
  <c r="L44" i="6"/>
  <c r="N44" i="6"/>
  <c r="N30" i="6"/>
  <c r="L30" i="6"/>
  <c r="N46" i="6"/>
  <c r="L46" i="6"/>
  <c r="N31" i="6"/>
  <c r="L31" i="6"/>
  <c r="N32" i="6"/>
  <c r="L32" i="6"/>
  <c r="E31" i="2" l="1"/>
  <c r="F31" i="2" s="1"/>
  <c r="AD51" i="3"/>
  <c r="E32" i="2"/>
  <c r="F32" i="2" s="1"/>
  <c r="AF51" i="3"/>
  <c r="H53" i="6"/>
  <c r="J8" i="6"/>
  <c r="X51" i="3"/>
  <c r="E28" i="2"/>
  <c r="F28" i="2" s="1"/>
  <c r="E29" i="2"/>
  <c r="F29" i="2" s="1"/>
  <c r="Z51" i="3"/>
  <c r="AB51" i="3"/>
  <c r="E30" i="2"/>
  <c r="F30" i="2" s="1"/>
  <c r="J53" i="6" l="1"/>
  <c r="L8" i="6"/>
  <c r="L53" i="6" s="1"/>
  <c r="N8" i="6"/>
  <c r="N53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nb3</author>
  </authors>
  <commentList>
    <comment ref="K4" authorId="0" shapeId="0" xr:uid="{00000000-0006-0000-0300-000001000000}">
      <text>
        <r>
          <rPr>
            <sz val="9"/>
            <color indexed="81"/>
            <rFont val="ＭＳ Ｐゴシック"/>
            <family val="3"/>
            <charset val="128"/>
          </rPr>
          <t>自給率</t>
        </r>
        <r>
          <rPr>
            <sz val="9"/>
            <color indexed="81"/>
            <rFont val="ＭＳ Ｐ明朝"/>
            <family val="1"/>
            <charset val="128"/>
          </rPr>
          <t>(1-M)</t>
        </r>
        <r>
          <rPr>
            <sz val="9"/>
            <color indexed="81"/>
            <rFont val="ＭＳ Ｐゴシック"/>
            <family val="3"/>
            <charset val="128"/>
          </rPr>
          <t>×需要増加額
＝県内需要</t>
        </r>
        <r>
          <rPr>
            <sz val="9"/>
            <color indexed="81"/>
            <rFont val="ＭＳ Ｐ明朝"/>
            <family val="1"/>
            <charset val="128"/>
          </rPr>
          <t>F1</t>
        </r>
      </text>
    </comment>
    <comment ref="Y4" authorId="0" shapeId="0" xr:uid="{00000000-0006-0000-0300-000002000000}">
      <text>
        <r>
          <rPr>
            <sz val="9"/>
            <color indexed="81"/>
            <rFont val="ＭＳ Ｐゴシック"/>
            <family val="3"/>
            <charset val="128"/>
          </rPr>
          <t>投入係数×直接効果</t>
        </r>
        <r>
          <rPr>
            <sz val="9"/>
            <color indexed="81"/>
            <rFont val="ＭＳ Ｐ明朝"/>
            <family val="1"/>
            <charset val="128"/>
          </rPr>
          <t>F</t>
        </r>
        <r>
          <rPr>
            <sz val="9"/>
            <color indexed="81"/>
            <rFont val="ＭＳ Ｐゴシック"/>
            <family val="3"/>
            <charset val="128"/>
          </rPr>
          <t xml:space="preserve">
＝需要増加額</t>
        </r>
        <r>
          <rPr>
            <sz val="9"/>
            <color indexed="81"/>
            <rFont val="ＭＳ Ｐ明朝"/>
            <family val="1"/>
            <charset val="128"/>
          </rPr>
          <t>αF</t>
        </r>
      </text>
    </comment>
    <comment ref="AA4" authorId="0" shapeId="0" xr:uid="{00000000-0006-0000-0300-000003000000}">
      <text>
        <r>
          <rPr>
            <sz val="9"/>
            <color indexed="81"/>
            <rFont val="ＭＳ Ｐゴシック"/>
            <family val="3"/>
            <charset val="128"/>
          </rPr>
          <t>自給率</t>
        </r>
        <r>
          <rPr>
            <sz val="9"/>
            <color indexed="81"/>
            <rFont val="ＭＳ Ｐ明朝"/>
            <family val="1"/>
            <charset val="128"/>
          </rPr>
          <t>(1-M)</t>
        </r>
        <r>
          <rPr>
            <sz val="9"/>
            <color indexed="81"/>
            <rFont val="ＭＳ Ｐゴシック"/>
            <family val="3"/>
            <charset val="128"/>
          </rPr>
          <t>×需要増加額</t>
        </r>
        <r>
          <rPr>
            <sz val="9"/>
            <color indexed="81"/>
            <rFont val="ＭＳ Ｐ明朝"/>
            <family val="1"/>
            <charset val="128"/>
          </rPr>
          <t>αF</t>
        </r>
        <r>
          <rPr>
            <sz val="9"/>
            <color indexed="81"/>
            <rFont val="ＭＳ Ｐゴシック"/>
            <family val="3"/>
            <charset val="128"/>
          </rPr>
          <t xml:space="preserve">
＝需要増加額</t>
        </r>
        <r>
          <rPr>
            <sz val="9"/>
            <color indexed="81"/>
            <rFont val="ＭＳ Ｐ明朝"/>
            <family val="1"/>
            <charset val="128"/>
          </rPr>
          <t>(1-M)×αF</t>
        </r>
      </text>
    </comment>
    <comment ref="AC4" authorId="0" shapeId="0" xr:uid="{00000000-0006-0000-0300-000004000000}">
      <text>
        <r>
          <rPr>
            <sz val="9"/>
            <color indexed="81"/>
            <rFont val="ＭＳ Ｐゴシック"/>
            <family val="3"/>
            <charset val="128"/>
          </rPr>
          <t>逆行列係数×需要増加額</t>
        </r>
        <r>
          <rPr>
            <sz val="9"/>
            <color indexed="81"/>
            <rFont val="ＭＳ Ｐ明朝"/>
            <family val="1"/>
            <charset val="128"/>
          </rPr>
          <t>(1-M)</t>
        </r>
        <r>
          <rPr>
            <sz val="9"/>
            <color indexed="81"/>
            <rFont val="ＭＳ Ｐゴシック"/>
            <family val="3"/>
            <charset val="128"/>
          </rPr>
          <t>×α</t>
        </r>
        <r>
          <rPr>
            <sz val="9"/>
            <color indexed="81"/>
            <rFont val="ＭＳ Ｐ明朝"/>
            <family val="1"/>
            <charset val="128"/>
          </rPr>
          <t>F</t>
        </r>
        <r>
          <rPr>
            <sz val="9"/>
            <color indexed="81"/>
            <rFont val="ＭＳ Ｐゴシック"/>
            <family val="3"/>
            <charset val="128"/>
          </rPr>
          <t xml:space="preserve">
＝生産誘発額</t>
        </r>
        <r>
          <rPr>
            <sz val="9"/>
            <color indexed="81"/>
            <rFont val="ＭＳ Ｐ明朝"/>
            <family val="1"/>
            <charset val="128"/>
          </rPr>
          <t>X1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nb3</author>
  </authors>
  <commentList>
    <comment ref="I4" authorId="0" shapeId="0" xr:uid="{00000000-0006-0000-0400-000001000000}">
      <text>
        <r>
          <rPr>
            <sz val="9"/>
            <color indexed="81"/>
            <rFont val="ＭＳ Ｐゴシック"/>
            <family val="3"/>
            <charset val="128"/>
          </rPr>
          <t>雇用者所得率</t>
        </r>
        <r>
          <rPr>
            <sz val="9"/>
            <color indexed="81"/>
            <rFont val="ＭＳ Ｐ明朝"/>
            <family val="1"/>
            <charset val="128"/>
          </rPr>
          <t>w</t>
        </r>
        <r>
          <rPr>
            <sz val="9"/>
            <color indexed="81"/>
            <rFont val="ＭＳ Ｐゴシック"/>
            <family val="3"/>
            <charset val="128"/>
          </rPr>
          <t>×</t>
        </r>
        <r>
          <rPr>
            <sz val="9"/>
            <color indexed="81"/>
            <rFont val="ＭＳ Ｐ明朝"/>
            <family val="1"/>
            <charset val="128"/>
          </rPr>
          <t>(</t>
        </r>
        <r>
          <rPr>
            <sz val="9"/>
            <color indexed="81"/>
            <rFont val="ＭＳ Ｐゴシック"/>
            <family val="3"/>
            <charset val="128"/>
          </rPr>
          <t>直接効果＋生産誘発額</t>
        </r>
        <r>
          <rPr>
            <sz val="9"/>
            <color indexed="81"/>
            <rFont val="ＭＳ Ｐ明朝"/>
            <family val="1"/>
            <charset val="128"/>
          </rPr>
          <t>)ΔX1</t>
        </r>
        <r>
          <rPr>
            <sz val="9"/>
            <color indexed="81"/>
            <rFont val="ＭＳ Ｐゴシック"/>
            <family val="3"/>
            <charset val="128"/>
          </rPr>
          <t xml:space="preserve">
＝雇用者所得誘発額</t>
        </r>
        <r>
          <rPr>
            <sz val="9"/>
            <color indexed="81"/>
            <rFont val="ＭＳ Ｐ明朝"/>
            <family val="1"/>
            <charset val="128"/>
          </rPr>
          <t>wΔX1</t>
        </r>
      </text>
    </comment>
    <comment ref="K4" authorId="0" shapeId="0" xr:uid="{00000000-0006-0000-0400-000002000000}">
      <text>
        <r>
          <rPr>
            <sz val="9"/>
            <color indexed="81"/>
            <rFont val="ＭＳ Ｐゴシック"/>
            <family val="3"/>
            <charset val="128"/>
          </rPr>
          <t>平均消費性向</t>
        </r>
        <r>
          <rPr>
            <sz val="9"/>
            <color indexed="81"/>
            <rFont val="ＭＳ Ｐ明朝"/>
            <family val="1"/>
            <charset val="128"/>
          </rPr>
          <t xml:space="preserve"> k</t>
        </r>
        <r>
          <rPr>
            <sz val="9"/>
            <color indexed="81"/>
            <rFont val="ＭＳ Ｐゴシック"/>
            <family val="3"/>
            <charset val="128"/>
          </rPr>
          <t>×</t>
        </r>
        <r>
          <rPr>
            <sz val="9"/>
            <color indexed="81"/>
            <rFont val="ＭＳ Ｐ明朝"/>
            <family val="1"/>
            <charset val="128"/>
          </rPr>
          <t>雇用者所得誘発額wΔX1</t>
        </r>
        <r>
          <rPr>
            <sz val="9"/>
            <color indexed="81"/>
            <rFont val="ＭＳ Ｐゴシック"/>
            <family val="3"/>
            <charset val="128"/>
          </rPr>
          <t xml:space="preserve">
＝民間消費支出増加額</t>
        </r>
        <r>
          <rPr>
            <sz val="9"/>
            <color indexed="81"/>
            <rFont val="ＭＳ Ｐ明朝"/>
            <family val="1"/>
            <charset val="128"/>
          </rPr>
          <t xml:space="preserve"> kwΔX1</t>
        </r>
      </text>
    </comment>
    <comment ref="M4" authorId="0" shapeId="0" xr:uid="{00000000-0006-0000-0400-000003000000}">
      <text>
        <r>
          <rPr>
            <sz val="9"/>
            <color indexed="81"/>
            <rFont val="ＭＳ Ｐゴシック"/>
            <family val="3"/>
            <charset val="128"/>
          </rPr>
          <t>民間消費支出構成比</t>
        </r>
        <r>
          <rPr>
            <sz val="9"/>
            <color indexed="81"/>
            <rFont val="ＭＳ Ｐ明朝"/>
            <family val="1"/>
            <charset val="128"/>
          </rPr>
          <t>c</t>
        </r>
        <r>
          <rPr>
            <sz val="9"/>
            <color indexed="81"/>
            <rFont val="ＭＳ Ｐゴシック"/>
            <family val="3"/>
            <charset val="128"/>
          </rPr>
          <t>×</t>
        </r>
        <r>
          <rPr>
            <sz val="9"/>
            <color indexed="81"/>
            <rFont val="ＭＳ Ｐ明朝"/>
            <family val="1"/>
            <charset val="128"/>
          </rPr>
          <t>民間消費支出増加額 kwΔX1</t>
        </r>
        <r>
          <rPr>
            <sz val="9"/>
            <color indexed="81"/>
            <rFont val="ＭＳ Ｐゴシック"/>
            <family val="3"/>
            <charset val="128"/>
          </rPr>
          <t xml:space="preserve">
＝需要増加額</t>
        </r>
        <r>
          <rPr>
            <sz val="9"/>
            <color indexed="81"/>
            <rFont val="ＭＳ Ｐ明朝"/>
            <family val="1"/>
            <charset val="128"/>
          </rPr>
          <t>ckwΔX1</t>
        </r>
      </text>
    </comment>
    <comment ref="O4" authorId="0" shapeId="0" xr:uid="{00000000-0006-0000-0400-000004000000}">
      <text>
        <r>
          <rPr>
            <sz val="9"/>
            <color indexed="81"/>
            <rFont val="ＭＳ Ｐゴシック"/>
            <family val="3"/>
            <charset val="128"/>
          </rPr>
          <t>自給率</t>
        </r>
        <r>
          <rPr>
            <sz val="9"/>
            <color indexed="81"/>
            <rFont val="ＭＳ Ｐ明朝"/>
            <family val="1"/>
            <charset val="128"/>
          </rPr>
          <t>(1-M)</t>
        </r>
        <r>
          <rPr>
            <sz val="9"/>
            <color indexed="81"/>
            <rFont val="ＭＳ Ｐゴシック"/>
            <family val="3"/>
            <charset val="128"/>
          </rPr>
          <t>×</t>
        </r>
        <r>
          <rPr>
            <sz val="9"/>
            <color indexed="81"/>
            <rFont val="ＭＳ Ｐ明朝"/>
            <family val="1"/>
            <charset val="128"/>
          </rPr>
          <t>需要増加額ckwΔX1</t>
        </r>
        <r>
          <rPr>
            <sz val="9"/>
            <color indexed="81"/>
            <rFont val="ＭＳ Ｐゴシック"/>
            <family val="3"/>
            <charset val="128"/>
          </rPr>
          <t xml:space="preserve">
＝需要増加額</t>
        </r>
        <r>
          <rPr>
            <sz val="9"/>
            <color indexed="81"/>
            <rFont val="ＭＳ Ｐ明朝"/>
            <family val="1"/>
            <charset val="128"/>
          </rPr>
          <t>(1-M)×ckwΔX1</t>
        </r>
      </text>
    </comment>
    <comment ref="Q4" authorId="0" shapeId="0" xr:uid="{00000000-0006-0000-0400-000005000000}">
      <text>
        <r>
          <rPr>
            <sz val="9"/>
            <color indexed="81"/>
            <rFont val="ＭＳ Ｐゴシック"/>
            <family val="3"/>
            <charset val="128"/>
          </rPr>
          <t>逆行列係数×</t>
        </r>
        <r>
          <rPr>
            <sz val="9"/>
            <color indexed="81"/>
            <rFont val="ＭＳ Ｐ明朝"/>
            <family val="1"/>
            <charset val="128"/>
          </rPr>
          <t>需要増加額(1-M)×ckwΔX1</t>
        </r>
        <r>
          <rPr>
            <sz val="9"/>
            <color indexed="81"/>
            <rFont val="ＭＳ Ｐゴシック"/>
            <family val="3"/>
            <charset val="128"/>
          </rPr>
          <t xml:space="preserve">
＝生産誘発額</t>
        </r>
        <r>
          <rPr>
            <sz val="9"/>
            <color indexed="81"/>
            <rFont val="ＭＳ Ｐ明朝"/>
            <family val="1"/>
            <charset val="128"/>
          </rPr>
          <t>X2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nb3</author>
  </authors>
  <commentList>
    <comment ref="K4" authorId="0" shapeId="0" xr:uid="{00000000-0006-0000-0500-000001000000}">
      <text>
        <r>
          <rPr>
            <sz val="9"/>
            <color indexed="81"/>
            <rFont val="ＭＳ Ｐゴシック"/>
            <family val="3"/>
            <charset val="128"/>
          </rPr>
          <t>就業係数 e×</t>
        </r>
        <r>
          <rPr>
            <sz val="9"/>
            <color indexed="81"/>
            <rFont val="ＭＳ Ｐ明朝"/>
            <family val="1"/>
            <charset val="128"/>
          </rPr>
          <t>生産誘発額X</t>
        </r>
        <r>
          <rPr>
            <sz val="9"/>
            <color indexed="81"/>
            <rFont val="ＭＳ Ｐゴシック"/>
            <family val="3"/>
            <charset val="128"/>
          </rPr>
          <t xml:space="preserve">
＝就業誘発者数</t>
        </r>
        <r>
          <rPr>
            <sz val="9"/>
            <color indexed="81"/>
            <rFont val="ＭＳ Ｐ明朝"/>
            <family val="1"/>
            <charset val="128"/>
          </rPr>
          <t>Xe</t>
        </r>
      </text>
    </comment>
    <comment ref="M4" authorId="0" shapeId="0" xr:uid="{00000000-0006-0000-0500-000002000000}">
      <text>
        <r>
          <rPr>
            <sz val="9"/>
            <color indexed="81"/>
            <rFont val="ＭＳ Ｐゴシック"/>
            <family val="3"/>
            <charset val="128"/>
          </rPr>
          <t>雇用係数 l×生産誘発額X
＝雇用誘発者数Xl</t>
        </r>
      </text>
    </comment>
  </commentList>
</comments>
</file>

<file path=xl/sharedStrings.xml><?xml version="1.0" encoding="utf-8"?>
<sst xmlns="http://schemas.openxmlformats.org/spreadsheetml/2006/main" count="1171" uniqueCount="360">
  <si>
    <t>逆行列係数表 [I-(I-M)A]-1型</t>
  </si>
  <si>
    <t>雇用者所得</t>
  </si>
  <si>
    <t>投入係数表　A</t>
    <phoneticPr fontId="6"/>
  </si>
  <si>
    <t>各種係数</t>
  </si>
  <si>
    <t>県内自給率</t>
  </si>
  <si>
    <t>就業係数</t>
  </si>
  <si>
    <t>雇用係数</t>
  </si>
  <si>
    <t>粗付加価値率</t>
  </si>
  <si>
    <t>雇用者所得率</t>
  </si>
  <si>
    <t>民間消費支出</t>
  </si>
  <si>
    <t>（百万円当り）</t>
  </si>
  <si>
    <t>構成比</t>
  </si>
  <si>
    <t>cm</t>
  </si>
  <si>
    <t>tm</t>
  </si>
  <si>
    <t>I-m</t>
  </si>
  <si>
    <t>e</t>
  </si>
  <si>
    <t>l</t>
  </si>
  <si>
    <t>v</t>
  </si>
  <si>
    <t>w</t>
  </si>
  <si>
    <t>c</t>
  </si>
  <si>
    <t>係数</t>
  </si>
  <si>
    <t>説明</t>
  </si>
  <si>
    <t>商業マージン</t>
  </si>
  <si>
    <t>運輸マージン</t>
  </si>
  <si>
    <t>合計</t>
  </si>
  <si>
    <t>商業マージン率</t>
    <phoneticPr fontId="8"/>
  </si>
  <si>
    <t>運輸マージン率</t>
    <phoneticPr fontId="8"/>
  </si>
  <si>
    <t>45部門</t>
    <phoneticPr fontId="8"/>
  </si>
  <si>
    <t>商業マージン額／総需要により算出。</t>
    <phoneticPr fontId="8"/>
  </si>
  <si>
    <t>運輸マージン額／総需要により算出。</t>
    <phoneticPr fontId="8"/>
  </si>
  <si>
    <t>された財・サービスのみによって賄われる割合。</t>
    <phoneticPr fontId="8"/>
  </si>
  <si>
    <t>必要になるかを示す係数。</t>
    <phoneticPr fontId="8"/>
  </si>
  <si>
    <t>生産活動によって新たに生じた価値が生産額の何割を占める</t>
    <phoneticPr fontId="8"/>
  </si>
  <si>
    <t>かを示す率。</t>
    <phoneticPr fontId="8"/>
  </si>
  <si>
    <t>生産活動によって新たに生じた雇用者所得が生産額の何割を</t>
    <phoneticPr fontId="8"/>
  </si>
  <si>
    <t>占めるかを示す率。</t>
    <phoneticPr fontId="8"/>
  </si>
  <si>
    <t>回された金額の産業別構成比。</t>
    <phoneticPr fontId="8"/>
  </si>
  <si>
    <t>億円</t>
  </si>
  <si>
    <t>①　需要増加額を該当する産業部門に直接入力</t>
  </si>
  <si>
    <t>分析タイトル：</t>
  </si>
  <si>
    <t>選択した値</t>
  </si>
  <si>
    <t>最終需要増加額内訳</t>
  </si>
  <si>
    <t>増加額合計</t>
  </si>
  <si>
    <t>③　単位をリストから選択</t>
  </si>
  <si>
    <t>単位調整係数</t>
  </si>
  <si>
    <t>千万円</t>
  </si>
  <si>
    <t>百万円</t>
  </si>
  <si>
    <t>十万円</t>
  </si>
  <si>
    <t>万円</t>
  </si>
  <si>
    <t>千円</t>
  </si>
  <si>
    <t>円</t>
  </si>
  <si>
    <t>②　消費転換率の値をリストから選択</t>
    <phoneticPr fontId="8"/>
  </si>
  <si>
    <t>45部門</t>
    <phoneticPr fontId="8"/>
  </si>
  <si>
    <t>増加額合計（生産者価格）＝直接効果</t>
    <phoneticPr fontId="8"/>
  </si>
  <si>
    <t>県内産・県外産の区分不明
（購入者価格）</t>
    <phoneticPr fontId="8"/>
  </si>
  <si>
    <t>県内産の需要のみ
(購入者価格)</t>
    <phoneticPr fontId="8"/>
  </si>
  <si>
    <t>県内産の需要のみ
(生産者価格)</t>
    <phoneticPr fontId="8"/>
  </si>
  <si>
    <t>広島市消費転換率</t>
    <phoneticPr fontId="8"/>
  </si>
  <si>
    <t>中国地方消費転換率</t>
    <phoneticPr fontId="8"/>
  </si>
  <si>
    <t>※ 消費転換率＝消費支出／実収入（家計調査年報による。）</t>
    <phoneticPr fontId="8"/>
  </si>
  <si>
    <t>④　分析事項のメモ欄</t>
    <phoneticPr fontId="8"/>
  </si>
  <si>
    <t>波及効果合計（直接＋間接1次＋間接2次）</t>
  </si>
  <si>
    <t>就業誘発者数</t>
  </si>
  <si>
    <t>雇用誘発者数</t>
  </si>
  <si>
    <t>波及効果計算</t>
  </si>
  <si>
    <t>（総合効果フロー）</t>
  </si>
  <si>
    <t>↓</t>
  </si>
  <si>
    <t>生産誘発額</t>
  </si>
  <si>
    <t>+</t>
  </si>
  <si>
    <t>=</t>
  </si>
  <si>
    <t>(合計)</t>
  </si>
  <si>
    <t>(人)</t>
  </si>
  <si>
    <t>X</t>
  </si>
  <si>
    <t>就業係数×</t>
    <phoneticPr fontId="8"/>
  </si>
  <si>
    <t>雇用係数×</t>
    <phoneticPr fontId="8"/>
  </si>
  <si>
    <t>45部門</t>
    <phoneticPr fontId="8"/>
  </si>
  <si>
    <t>Ｅ</t>
    <phoneticPr fontId="8"/>
  </si>
  <si>
    <t>Ｌ</t>
    <phoneticPr fontId="8"/>
  </si>
  <si>
    <t>← 雇用者所得誘発額 →</t>
  </si>
  <si>
    <t>→</t>
  </si>
  <si>
    <t>2次波及効果</t>
  </si>
  <si>
    <t>（2次波及効果フロー）</t>
  </si>
  <si>
    <t>需要増加額</t>
  </si>
  <si>
    <t>誘発額</t>
  </si>
  <si>
    <t>増加額</t>
  </si>
  <si>
    <t>(２次分)</t>
  </si>
  <si>
    <t>(県内２次分)</t>
  </si>
  <si>
    <t>(間接2次)</t>
  </si>
  <si>
    <t>X2</t>
  </si>
  <si>
    <t>雇用者所得率×</t>
    <phoneticPr fontId="8"/>
  </si>
  <si>
    <t>消費転換率×</t>
    <phoneticPr fontId="8"/>
  </si>
  <si>
    <t>民間消費構成比×</t>
    <phoneticPr fontId="8"/>
  </si>
  <si>
    <t>自給率×</t>
    <phoneticPr fontId="8"/>
  </si>
  <si>
    <t>逆行列係数×</t>
    <phoneticPr fontId="8"/>
  </si>
  <si>
    <t>45部門</t>
    <phoneticPr fontId="8"/>
  </si>
  <si>
    <t>← 県内・県外の区分不明 (購入者価格) →</t>
  </si>
  <si>
    <t>← 県内需要のみ(購入者価格) →</t>
  </si>
  <si>
    <t>生産者価格</t>
  </si>
  <si>
    <t>直接効果</t>
  </si>
  <si>
    <t>1次波及効果</t>
  </si>
  <si>
    <t>（1次波及効果フロー）</t>
  </si>
  <si>
    <t>県内需要</t>
  </si>
  <si>
    <t>県内需要計</t>
  </si>
  <si>
    <t>(区分不明)</t>
  </si>
  <si>
    <t>-</t>
  </si>
  <si>
    <t>(県内のみ)</t>
  </si>
  <si>
    <t>(直接分)</t>
  </si>
  <si>
    <t>(県内１次分)</t>
  </si>
  <si>
    <t>(間接1次)</t>
  </si>
  <si>
    <t>f1</t>
  </si>
  <si>
    <t>(マージン調整)</t>
  </si>
  <si>
    <t>F1</t>
  </si>
  <si>
    <t>f2</t>
  </si>
  <si>
    <t>F2</t>
  </si>
  <si>
    <t>f3=F3</t>
  </si>
  <si>
    <t>F</t>
  </si>
  <si>
    <t>X1</t>
  </si>
  <si>
    <t>自給率×</t>
    <phoneticPr fontId="8"/>
  </si>
  <si>
    <t>投入係数×</t>
    <phoneticPr fontId="8"/>
  </si>
  <si>
    <t>逆行列係数×</t>
    <phoneticPr fontId="8"/>
  </si>
  <si>
    <t>商業マージン</t>
    <phoneticPr fontId="8"/>
  </si>
  <si>
    <t>運輸マージン</t>
    <phoneticPr fontId="8"/>
  </si>
  <si>
    <t>45部門</t>
    <phoneticPr fontId="8"/>
  </si>
  <si>
    <t>最終需要増加額積算</t>
  </si>
  <si>
    <t>f3</t>
  </si>
  <si>
    <t>I－m[県内自給率]＊</t>
  </si>
  <si>
    <t>F1=</t>
  </si>
  <si>
    <t>F2=</t>
  </si>
  <si>
    <t>f3=F3=</t>
  </si>
  <si>
    <t>[県内需要計(直接効果)]</t>
  </si>
  <si>
    <t>Ａ[投入係数]＊</t>
  </si>
  <si>
    <t>ｗ[雇用者所得率]＊</t>
  </si>
  <si>
    <t>e[就業係数]＊</t>
  </si>
  <si>
    <t>ｌ[雇用係数]＊</t>
  </si>
  <si>
    <t xml:space="preserve"> ｖＦ[粗付加価値誘発額(直接)]</t>
  </si>
  <si>
    <t>ｅＦ[就業誘発者数（人）]</t>
  </si>
  <si>
    <t>ｌＦ[雇用誘発者数（人）]</t>
  </si>
  <si>
    <t>ｗＦ[雇用者所得誘発額(直接)]</t>
  </si>
  <si>
    <t>県外へ</t>
  </si>
  <si>
    <t xml:space="preserve">IM[開放経済型逆行列係数]＊ </t>
  </si>
  <si>
    <t>１次波及効果</t>
  </si>
  <si>
    <t xml:space="preserve">  　</t>
  </si>
  <si>
    <t>Ⅹ１[生産誘発額(間接１次)]</t>
  </si>
  <si>
    <t>価値率]＊</t>
  </si>
  <si>
    <t>所得率]＊　　</t>
  </si>
  <si>
    <t>l[雇用係数]＊</t>
  </si>
  <si>
    <t>ｖⅩ１[粗付加価値誘発額(１次)]</t>
  </si>
  <si>
    <t>ｅⅩ１[就業誘発者数（人）]</t>
  </si>
  <si>
    <t>ｌⅩ１[雇用誘発者数（人）]</t>
  </si>
  <si>
    <t xml:space="preserve"> ｗⅩ１[雇用者所得誘発額(１次)]</t>
  </si>
  <si>
    <t>２次波及効果</t>
  </si>
  <si>
    <t>Ⅹ２[生産誘発額(間接２次)］</t>
  </si>
  <si>
    <t>　 逆行列係数]＊</t>
  </si>
  <si>
    <t xml:space="preserve">e[就業係数]＊ </t>
  </si>
  <si>
    <t>合計「総合効果」</t>
  </si>
  <si>
    <t>ｖⅩ２[粗付加価値誘発額(２次)]</t>
  </si>
  <si>
    <t>ｅⅩ２[就業誘発者数（人）]</t>
  </si>
  <si>
    <t>ｌⅩ２[雇用誘発者数（人）]</t>
  </si>
  <si>
    <t>粗付加価値誘発額</t>
  </si>
  <si>
    <t>雇用者所得誘発額</t>
  </si>
  <si>
    <t>就業誘発者数（人）</t>
  </si>
  <si>
    <t>雇用誘発者数（人）</t>
  </si>
  <si>
    <t>ｗⅩ２[雇用者所得誘発額(２次)]</t>
  </si>
  <si>
    <t>手順</t>
  </si>
  <si>
    <t>推　　　　　計　　　　　内　　　　　容</t>
  </si>
  <si>
    <t>効　果</t>
  </si>
  <si>
    <t>①</t>
  </si>
  <si>
    <t>②</t>
  </si>
  <si>
    <t>③</t>
  </si>
  <si>
    <t>④</t>
  </si>
  <si>
    <t>⑤</t>
  </si>
  <si>
    <t>総合効果</t>
  </si>
  <si>
    <t>経済波及効果フロー</t>
    <phoneticPr fontId="4"/>
  </si>
  <si>
    <t>[県内産・県外産の区分不明（購入者価格）]</t>
    <phoneticPr fontId="4"/>
  </si>
  <si>
    <t>[県内産需要のみ(購入者価格)]</t>
    <phoneticPr fontId="4"/>
  </si>
  <si>
    <t>[県内産需要のみ(生産者価格)]</t>
    <phoneticPr fontId="4"/>
  </si>
  <si>
    <t>F＝F1＋F2＋F3=</t>
    <phoneticPr fontId="4"/>
  </si>
  <si>
    <t>　</t>
    <phoneticPr fontId="4"/>
  </si>
  <si>
    <t>ｖ[粗付加価値率]＊　　</t>
    <phoneticPr fontId="4"/>
  </si>
  <si>
    <t>ＡＦ[原材料需要増加額（１次）]</t>
    <phoneticPr fontId="4"/>
  </si>
  <si>
    <t>（I－m）AＦ[（原材料）需要増加額(県内１次)]</t>
    <phoneticPr fontId="4"/>
  </si>
  <si>
    <t>ｗＦ＋ｗⅩ１＝ｗ⊿Ⅹ１[雇用者所得誘発額(直接＋１次)]</t>
    <phoneticPr fontId="4"/>
  </si>
  <si>
    <t>ｖ[粗付加　</t>
    <phoneticPr fontId="4"/>
  </si>
  <si>
    <t>ｗ[雇用者</t>
    <phoneticPr fontId="4"/>
  </si>
  <si>
    <t>民間消費支出増加額（部門計∑）</t>
    <phoneticPr fontId="4"/>
  </si>
  <si>
    <t>ｃ∑（ｋｗ⊿Ⅹ１）[産業部門別民間消費支出増加額]</t>
    <phoneticPr fontId="4"/>
  </si>
  <si>
    <t xml:space="preserve">　 I－m[県内自給率]＊ </t>
    <phoneticPr fontId="4"/>
  </si>
  <si>
    <t>ＩＭ[開放経済型</t>
    <phoneticPr fontId="4"/>
  </si>
  <si>
    <t>推　　　計　　　式</t>
    <phoneticPr fontId="4"/>
  </si>
  <si>
    <t>直接効果（１次波及効果計算過程を含む）</t>
    <phoneticPr fontId="41"/>
  </si>
  <si>
    <t>総括表</t>
  </si>
  <si>
    <t>分析事例</t>
  </si>
  <si>
    <t>２　当初設定</t>
  </si>
  <si>
    <t>３　分析結果</t>
  </si>
  <si>
    <t>一次波及効果</t>
  </si>
  <si>
    <t>二次波及効果</t>
  </si>
  <si>
    <t>合計（総合効果）</t>
  </si>
  <si>
    <t>１　分析事項のメモ欄</t>
    <phoneticPr fontId="42"/>
  </si>
  <si>
    <t>県内最終需要増加額(生産者価格）＝直接効果</t>
    <phoneticPr fontId="42"/>
  </si>
  <si>
    <t>種　　別</t>
    <phoneticPr fontId="42"/>
  </si>
  <si>
    <t>（単位：人）</t>
    <phoneticPr fontId="42"/>
  </si>
  <si>
    <t>　　　 マージン調整（※）</t>
    <phoneticPr fontId="4"/>
  </si>
  <si>
    <t>　 　 ｋ[消費転換率]＊</t>
    <phoneticPr fontId="4"/>
  </si>
  <si>
    <t>ｋｗ⊿Ⅹ１[民間消費支出増加額]</t>
    <phoneticPr fontId="4"/>
  </si>
  <si>
    <t xml:space="preserve"> 　 　ｃ[消費パターン]＊　</t>
    <phoneticPr fontId="4"/>
  </si>
  <si>
    <t>（I－m）ｃ∑（ｋｗ⊿Ⅹ１）[県内需要増加額(２次)]</t>
    <phoneticPr fontId="4"/>
  </si>
  <si>
    <t>l[雇用係数]＊　 　　　</t>
    <phoneticPr fontId="4"/>
  </si>
  <si>
    <t>間接１次波及効果</t>
    <phoneticPr fontId="4"/>
  </si>
  <si>
    <t>間接２次波及効果</t>
    <phoneticPr fontId="4"/>
  </si>
  <si>
    <t>↓数値アリ（注）</t>
    <rPh sb="1" eb="3">
      <t>スウチ</t>
    </rPh>
    <rPh sb="6" eb="7">
      <t>チュウ</t>
    </rPh>
    <phoneticPr fontId="1"/>
  </si>
  <si>
    <t>県内で県内産の自動車に対する需要が100億円増加した場合の経済波及効果</t>
    <phoneticPr fontId="1"/>
  </si>
  <si>
    <t>令和６年</t>
    <rPh sb="0" eb="2">
      <t>レイワ</t>
    </rPh>
    <rPh sb="3" eb="4">
      <t>ネン</t>
    </rPh>
    <phoneticPr fontId="1"/>
  </si>
  <si>
    <t>令和５年</t>
    <rPh sb="0" eb="2">
      <t>レイワ</t>
    </rPh>
    <rPh sb="3" eb="4">
      <t>ネン</t>
    </rPh>
    <phoneticPr fontId="1"/>
  </si>
  <si>
    <t>令和４年</t>
    <rPh sb="0" eb="2">
      <t>レイワ</t>
    </rPh>
    <rPh sb="3" eb="4">
      <t>ネン</t>
    </rPh>
    <phoneticPr fontId="1"/>
  </si>
  <si>
    <t>令和４年－令和６年平均</t>
    <rPh sb="0" eb="2">
      <t>レイワ</t>
    </rPh>
    <rPh sb="3" eb="4">
      <t>ネン</t>
    </rPh>
    <rPh sb="5" eb="7">
      <t>レイワ</t>
    </rPh>
    <phoneticPr fontId="11"/>
  </si>
  <si>
    <t>0.490763</t>
  </si>
  <si>
    <t>広島市消費転換率（令和６年）</t>
    <rPh sb="9" eb="11">
      <t>レイワ</t>
    </rPh>
    <rPh sb="12" eb="13">
      <t>ネン</t>
    </rPh>
    <phoneticPr fontId="8"/>
  </si>
  <si>
    <t>広島市消費転換率（令和５年）</t>
    <rPh sb="9" eb="11">
      <t>レイワ</t>
    </rPh>
    <rPh sb="12" eb="13">
      <t>ネン</t>
    </rPh>
    <phoneticPr fontId="8"/>
  </si>
  <si>
    <t>広島市消費転換率（令和４年）</t>
    <rPh sb="9" eb="11">
      <t>レイワ</t>
    </rPh>
    <rPh sb="12" eb="13">
      <t>ネン</t>
    </rPh>
    <phoneticPr fontId="8"/>
  </si>
  <si>
    <t>広島市消費転換率（令和４年-令和６年平均値）</t>
    <rPh sb="9" eb="11">
      <t>レイワ</t>
    </rPh>
    <rPh sb="12" eb="13">
      <t>ネン</t>
    </rPh>
    <rPh sb="14" eb="16">
      <t>レイワ</t>
    </rPh>
    <phoneticPr fontId="8"/>
  </si>
  <si>
    <t>中国地方消費転換率（令和６年）</t>
    <rPh sb="10" eb="12">
      <t>レイワ</t>
    </rPh>
    <phoneticPr fontId="8"/>
  </si>
  <si>
    <t>中国地方消費転換率（令和５年）</t>
    <rPh sb="10" eb="12">
      <t>レイワ</t>
    </rPh>
    <phoneticPr fontId="8"/>
  </si>
  <si>
    <t>中国地方消費転換率（令和４年）</t>
    <rPh sb="10" eb="12">
      <t>レイワ</t>
    </rPh>
    <phoneticPr fontId="8"/>
  </si>
  <si>
    <t>中国地方消費転換率（令和４年-令和６年平均値）</t>
    <rPh sb="10" eb="12">
      <t>レイワ</t>
    </rPh>
    <phoneticPr fontId="8"/>
  </si>
  <si>
    <t>令和６年</t>
    <rPh sb="0" eb="2">
      <t>レイワ</t>
    </rPh>
    <phoneticPr fontId="8"/>
  </si>
  <si>
    <t>令和５年</t>
    <rPh sb="0" eb="2">
      <t>レイワ</t>
    </rPh>
    <phoneticPr fontId="8"/>
  </si>
  <si>
    <t>令和４年</t>
    <rPh sb="0" eb="2">
      <t>レイワ</t>
    </rPh>
    <phoneticPr fontId="8"/>
  </si>
  <si>
    <t>令和４年－令和６年平均</t>
    <rPh sb="0" eb="2">
      <t>レイワ</t>
    </rPh>
    <phoneticPr fontId="1"/>
  </si>
  <si>
    <r>
      <t xml:space="preserve">令和２年広島県産業連関表経済波及効果分析ツール
</t>
    </r>
    <r>
      <rPr>
        <b/>
        <sz val="15"/>
        <color rgb="FF0000FF"/>
        <rFont val="ＭＳ ゴシック"/>
        <family val="3"/>
        <charset val="128"/>
      </rPr>
      <t>☆入力シート『①～④の各欄の赤枠白地の箇所に、文字or数字を入力またはプルダウンでリストから選択してください。』</t>
    </r>
    <rPh sb="0" eb="2">
      <t>レイワ</t>
    </rPh>
    <rPh sb="3" eb="4">
      <t>ネン</t>
    </rPh>
    <rPh sb="4" eb="7">
      <t>ヒロシマケン</t>
    </rPh>
    <rPh sb="7" eb="9">
      <t>サンギョウ</t>
    </rPh>
    <rPh sb="9" eb="11">
      <t>レンカン</t>
    </rPh>
    <rPh sb="11" eb="12">
      <t>ヒョウ</t>
    </rPh>
    <rPh sb="12" eb="14">
      <t>ケイザイ</t>
    </rPh>
    <rPh sb="14" eb="16">
      <t>ハキュウ</t>
    </rPh>
    <rPh sb="16" eb="18">
      <t>コウカ</t>
    </rPh>
    <rPh sb="18" eb="20">
      <t>ブンセキ</t>
    </rPh>
    <phoneticPr fontId="8"/>
  </si>
  <si>
    <t>※ 広島市から離れた場所の波及効果を求める際は、中国地方の値を選択してください。</t>
    <phoneticPr fontId="8"/>
  </si>
  <si>
    <t>県内で県内産の自動車に対する需要（売上額）が100億円増加した場合、最終的に県内の産業にどれだけ影響があるか。
想定：県内産の自動車の売上額が100億円増加
　　　＝県内需要のみ（購入者価格）に100億円を計上
                                     　　  （○月◇日）</t>
    <phoneticPr fontId="8"/>
  </si>
  <si>
    <t>県内産・県外産の区分不明（購入者価格）、県内産需要のみ（購入者価格）、県内産需要のみ（生産者価格）の３種類の最終需要増加額について、購入者価格については、マージン調整※（流通マージン（商業マージン＋運輸マージン）を差し引き、差し引いた商業マージン及び運輸マージンを商業部門、運輸部門のそれぞれに加算して生産者価格を算出）し、県内産・県外産の区分不明の需要増加額については、県内自給率を乗じて県内産の需要増加額を算出する。</t>
    <phoneticPr fontId="1"/>
  </si>
  <si>
    <t>①で得られた県内最終需要増加額（生産者価格）によって誘発される５種類の効果（（原材料）需要増加額、粗付加価値誘発額、雇用者所得誘発額、就業誘発者数及び雇用誘発者数）を算出する。</t>
    <phoneticPr fontId="1"/>
  </si>
  <si>
    <t>②の５種類の効果のうち、（原材料）需要増加額に県内自給率を乗じて県内の（原材料）需要増加額を算出し、これに（開放経済型）逆行列係数を乗じることで県内の生産誘発額（間接１次波及効果）を算出する。また、この生産誘発額によって誘発される４種類の１次効果（粗付加価値誘発額、雇用者所得誘発額、就業誘発者数及び雇用誘発者数）を算出する。</t>
    <phoneticPr fontId="1"/>
  </si>
  <si>
    <t>②、③で算出した雇用者所得誘発額に消費転換率を乗じ、消費支出の誘発額を算出し、県内自給率を乗じ、県内の２次の需要増加額を算出する。これに（開放経済型）逆行列係数を乗じることで県内の生産誘発額（間接２次波及効果）を算出する。また、この生産誘発額によって誘発される４種類の２次効果（粗付加価値誘発額、雇用者所得誘発額、就業誘発者数及び雇用誘発者数）を算出する。</t>
  </si>
  <si>
    <t>②、③、④で算出した直接効果、１次波及効果、２次波及効果における各種誘発額及び誘発者数をそれぞれ合計し、総合効果を算出する。</t>
  </si>
  <si>
    <t>(I－m)＊｛（I－cm－tm）＊ｆ１＋cm＊ｆ１＋tm＊ｆ１｝＋｛（I－cm－tm）＊ｆ２＋cm＊ｆ２＋tm＊ｆ２｝＋ｆ３＝Ｆ
I：単位行列、ｆ１：県内産・県外産の区分不明（購入者価格）、cm：商業マージン率、tm：運輸マージン率、I－m：県内自給率、ｆ２：県内産需要のみ（購入者価格）、ｆ３：県内産需要のみ（生産者価格）、Ｆ：県内需要計(直接効果)</t>
  </si>
  <si>
    <t>ｖ＊Ｆ＝ｖＦ、ｗ＊Ｆ＝ｗＦ、ｅ＊Ｆ＝ｅＦ、ｌ＊Ｆ＝ｌＦ、Ａ＊Ｆ＝ＡＦ
Ｆ：県内需要計(直接効果)、ｖ：粗付加価値率、ｗ：雇用者所得率、e：就業係数、ｌ：雇用係数、Ａ：投入係数、
ｖＦ：粗付加価値誘発額(直接)、ｗＦ：雇用者所得誘発額(直接)、ｅＦ：就業誘発者数、ｌＦ：雇用誘発者数、
ＡＦ：原材料需要増加額（１次波及効果計算過程）</t>
  </si>
  <si>
    <t>IＭ＊（I－ｍ）＊ＡＦ＝Ⅹ１、
ｖ＊Ⅹ１＝ｖⅩ１、 ｗ＊Ⅹ１＝ｗⅩ１、ｅ＊Ⅹ１＝ｅⅩ１、ｌ＊Ⅹ１＝ｌⅩ１
IＭ：開放経済型逆行列係数、I－m：県内自給率、ＡＦ：原材料需要増加額（１次波及効果計算過程）、Ⅹ１：生産誘発額(間接１次)、
ｖ：粗付加価値率、ｗ：雇用者所得率、e：就業係数、ｌ：雇用係数、
ｖⅩ１：粗付加価値誘発額(１次)、 ｗⅩ１：雇用者所得誘発額(１次)、ｅⅩ１：就業誘発者数(１次)、ｌⅩ１：雇用誘発者数(１次)</t>
  </si>
  <si>
    <t>ｗＦ＋ｗⅩ１＝ｗ⊿Ⅹ１、c＊∑（ｋ＊ｗ⊿Ⅹ１）＝c∑（ｋｗ⊿Ⅹ１）、
（I－ｍ）＊c∑（ｋｗ⊿Ⅹ１）＝（I－ｍ）c∑（ｋｗ⊿Ⅹ１）、IＭ＊（I－ｍ）c∑（ｋｗ⊿Ⅹ１）＝Ⅹ２、
ｖ＊Ⅹ２＝ｖⅩ２、 ｗ＊Ⅹ２＝ｗⅩ２、ｅ＊Ⅹ２＝ｅⅩ２、ｌ＊Ⅹ２＝ｌⅩ２
ｗ⊿Ⅹ１：雇用者所得誘発額(直接+１次)、ｋ：消費転換率、c：消費パターン（産業部門別）、ｃ∑（ｋｗ⊿Ⅹ１）：産業部門別民間消費支出増加額、I－m：県内自給率、IＭ：開放経済型逆行列係数、Ⅹ２：生産誘発額(間接２次)、
ｖ：粗付加価値率、ｗ：雇用者所得率、e：就業係数、ｌ：雇用係数</t>
  </si>
  <si>
    <t>生産誘発額（Ⅹ）＝F＋X1＋X2、粗付加価値誘発額（V）＝ｖＦ＋ｖⅩ１＋ⅴⅩ２、雇用者所得誘発額（Ｗ）＝ｗＦ＋ｗⅩ１＋ｗⅩ２、就業誘発者数（Ｅ）＝ｅＦ＋ｅⅩ１＋ｅⅩ２、雇用誘発者数（Ｌ）＝ｌＦ＋ｌⅩ１＋ｌⅩ２</t>
  </si>
  <si>
    <t>マージン調整※（下記推計内容、推計式のとおり）後、</t>
  </si>
  <si>
    <t>購入者価格と生産者価格との差額のうち、商業部門に投入さ</t>
  </si>
  <si>
    <t>購入者価格と生産者価格との差額のうち、運輸部門に投入さ</t>
  </si>
  <si>
    <t>県内で発生した需要のうち、移輸入分を含まず、県内で生産</t>
  </si>
  <si>
    <t>各産業が生産を1単位増加したときに、新たな就業者が何人</t>
  </si>
  <si>
    <t>各産業が生産を1単位増加したときに、新たな雇用者が何人</t>
  </si>
  <si>
    <t>各産業が生産した財・サービスのうち、最終的に民間消費に</t>
  </si>
  <si>
    <t>れた金額及びその割合。国の令和２年産業連関表の</t>
    <rPh sb="13" eb="15">
      <t>レイワ</t>
    </rPh>
    <phoneticPr fontId="8"/>
  </si>
  <si>
    <t>01</t>
  </si>
  <si>
    <t>農林漁業</t>
  </si>
  <si>
    <t>06</t>
  </si>
  <si>
    <t>鉱業</t>
  </si>
  <si>
    <t>11</t>
  </si>
  <si>
    <t>飲食料品</t>
  </si>
  <si>
    <t>14</t>
  </si>
  <si>
    <t>繊維製品</t>
  </si>
  <si>
    <t>15</t>
  </si>
  <si>
    <t>衣服・その他の繊維製品</t>
  </si>
  <si>
    <t>16</t>
  </si>
  <si>
    <t>木材・木製品</t>
  </si>
  <si>
    <t>17</t>
  </si>
  <si>
    <t>家具・装備品</t>
  </si>
  <si>
    <t>18</t>
  </si>
  <si>
    <t>パルプ・紙・板紙・加工紙</t>
  </si>
  <si>
    <t>19</t>
  </si>
  <si>
    <t>印刷・製版・製本</t>
  </si>
  <si>
    <t>20</t>
  </si>
  <si>
    <t>化学製品</t>
  </si>
  <si>
    <t>21</t>
  </si>
  <si>
    <t>石油・石炭製品</t>
  </si>
  <si>
    <t>22</t>
  </si>
  <si>
    <t>プラスチック製品</t>
  </si>
  <si>
    <t>23</t>
  </si>
  <si>
    <t>ゴム製品</t>
  </si>
  <si>
    <t>24</t>
  </si>
  <si>
    <t>なめし革・革製品・毛皮</t>
  </si>
  <si>
    <t>25</t>
  </si>
  <si>
    <t>窯業・土石製品</t>
  </si>
  <si>
    <t>26</t>
  </si>
  <si>
    <t>鉄鋼</t>
  </si>
  <si>
    <t>27</t>
  </si>
  <si>
    <t>非鉄金属</t>
  </si>
  <si>
    <t>28</t>
  </si>
  <si>
    <t>金属製品</t>
  </si>
  <si>
    <t>29</t>
  </si>
  <si>
    <t>はん用機械</t>
  </si>
  <si>
    <t>30</t>
  </si>
  <si>
    <t>生産用機械</t>
  </si>
  <si>
    <t>31</t>
  </si>
  <si>
    <t>業務用機械</t>
  </si>
  <si>
    <t>32</t>
  </si>
  <si>
    <t>電子部品</t>
  </si>
  <si>
    <t>33</t>
  </si>
  <si>
    <t>電気機械</t>
  </si>
  <si>
    <t>34</t>
  </si>
  <si>
    <t>情報通信機器</t>
  </si>
  <si>
    <t>35</t>
  </si>
  <si>
    <t>自動車</t>
  </si>
  <si>
    <t>36</t>
  </si>
  <si>
    <t>船舶・同修理</t>
  </si>
  <si>
    <t>37</t>
  </si>
  <si>
    <t>その他の輸送機械・同修理</t>
  </si>
  <si>
    <t>39</t>
  </si>
  <si>
    <t>その他の製造工業製品</t>
  </si>
  <si>
    <t>41</t>
  </si>
  <si>
    <t>建設</t>
  </si>
  <si>
    <t>46</t>
  </si>
  <si>
    <t>電気・ガス・熱供給</t>
  </si>
  <si>
    <t>47</t>
  </si>
  <si>
    <t>水道</t>
  </si>
  <si>
    <t>48</t>
  </si>
  <si>
    <t>廃棄物処理</t>
  </si>
  <si>
    <t>51</t>
  </si>
  <si>
    <t>商業</t>
  </si>
  <si>
    <t>53</t>
  </si>
  <si>
    <t>金融・保険</t>
  </si>
  <si>
    <t>55</t>
  </si>
  <si>
    <t>不動産</t>
  </si>
  <si>
    <t>57</t>
  </si>
  <si>
    <t>運輸・郵便</t>
  </si>
  <si>
    <t>59</t>
  </si>
  <si>
    <t>情報通信</t>
  </si>
  <si>
    <t>61</t>
  </si>
  <si>
    <t>公務</t>
  </si>
  <si>
    <t>63</t>
  </si>
  <si>
    <t>教育・研究</t>
  </si>
  <si>
    <t>64</t>
  </si>
  <si>
    <t>医療・福祉</t>
  </si>
  <si>
    <t>65</t>
  </si>
  <si>
    <t>他に分類されない会員制団体</t>
  </si>
  <si>
    <t>66</t>
  </si>
  <si>
    <t>対事業所サービス</t>
  </si>
  <si>
    <t>67</t>
  </si>
  <si>
    <t>対個人サービス</t>
  </si>
  <si>
    <t>68</t>
  </si>
  <si>
    <t>事務用品</t>
  </si>
  <si>
    <t>69</t>
  </si>
  <si>
    <t>分類不明</t>
  </si>
  <si>
    <t>70</t>
  </si>
  <si>
    <t>内生部門計</t>
  </si>
  <si>
    <t>71</t>
  </si>
  <si>
    <t>家計外消費支出（行）</t>
  </si>
  <si>
    <t>91</t>
  </si>
  <si>
    <t>92</t>
  </si>
  <si>
    <t>営業余剰</t>
  </si>
  <si>
    <t>93</t>
  </si>
  <si>
    <t>資本減耗引当</t>
  </si>
  <si>
    <t>94</t>
  </si>
  <si>
    <t>間接税（関税・輸入品商品税を除く。）</t>
  </si>
  <si>
    <t>95</t>
  </si>
  <si>
    <t>（控除）経常補助金</t>
  </si>
  <si>
    <t>96</t>
  </si>
  <si>
    <t>粗付加価値部門計</t>
  </si>
  <si>
    <t>97</t>
  </si>
  <si>
    <t>県内生産額</t>
  </si>
  <si>
    <t>行和</t>
  </si>
  <si>
    <t>感応度係数</t>
  </si>
  <si>
    <t>列和</t>
  </si>
  <si>
    <t>影響力係数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</si>
</sst>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176" formatCode="#,##0.000000"/>
    <numFmt numFmtId="177" formatCode="0.000000"/>
    <numFmt numFmtId="178" formatCode="0.0_ "/>
    <numFmt numFmtId="179" formatCode="0.000000_ "/>
    <numFmt numFmtId="180" formatCode="#,##0.0;[Red]\-#,##0.0\ "/>
    <numFmt numFmtId="181" formatCode="0.0000000000_ "/>
    <numFmt numFmtId="182" formatCode="#,##0.0"/>
    <numFmt numFmtId="183" formatCode="0.0;&quot;△ &quot;0.0"/>
    <numFmt numFmtId="184" formatCode="0.00&quot;百&quot;&quot;万&quot;&quot;円&quot;"/>
    <numFmt numFmtId="185" formatCode="#,##0;&quot;▲ &quot;#,##0"/>
    <numFmt numFmtId="186" formatCode="#,##0.0;&quot;▲ &quot;#,##0.0"/>
    <numFmt numFmtId="187" formatCode="#,##0;&quot;△ &quot;#,##0"/>
    <numFmt numFmtId="188" formatCode="0;&quot;△ &quot;0"/>
    <numFmt numFmtId="189" formatCode="#,##0.0;&quot;△ &quot;#,##0.0"/>
    <numFmt numFmtId="190" formatCode="#,##0.000000;&quot;△ &quot;#,##0.000000"/>
    <numFmt numFmtId="191" formatCode="#,##0.0;[Red]\-#,##0.0"/>
  </numFmts>
  <fonts count="52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sz val="12"/>
      <name val="ＭＳ ゴシック"/>
      <family val="3"/>
      <charset val="128"/>
    </font>
    <font>
      <sz val="11"/>
      <name val="ＭＳ 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0"/>
      <name val="ＭＳ ゴシック"/>
      <family val="3"/>
      <charset val="128"/>
    </font>
    <font>
      <u/>
      <sz val="12.6"/>
      <color indexed="12"/>
      <name val="ＭＳ 明朝"/>
      <family val="1"/>
      <charset val="128"/>
    </font>
    <font>
      <b/>
      <sz val="11"/>
      <name val="ＭＳ ゴシック"/>
      <family val="3"/>
      <charset val="128"/>
    </font>
    <font>
      <b/>
      <sz val="15"/>
      <color indexed="12"/>
      <name val="ＭＳ ゴシック"/>
      <family val="3"/>
      <charset val="128"/>
    </font>
    <font>
      <b/>
      <sz val="15"/>
      <name val="ＭＳ ゴシック"/>
      <family val="3"/>
      <charset val="128"/>
    </font>
    <font>
      <sz val="15"/>
      <name val="ＭＳ ゴシック"/>
      <family val="3"/>
      <charset val="128"/>
    </font>
    <font>
      <b/>
      <sz val="14"/>
      <name val="ＭＳ ゴシック"/>
      <family val="3"/>
      <charset val="128"/>
    </font>
    <font>
      <sz val="11"/>
      <name val="ＭＳ Ｐゴシック"/>
      <family val="3"/>
      <charset val="128"/>
    </font>
    <font>
      <b/>
      <sz val="12"/>
      <color indexed="9"/>
      <name val="ＭＳ ゴシック"/>
      <family val="3"/>
      <charset val="128"/>
    </font>
    <font>
      <sz val="13"/>
      <name val="ＭＳ ゴシック"/>
      <family val="3"/>
      <charset val="128"/>
    </font>
    <font>
      <b/>
      <sz val="11"/>
      <color indexed="58"/>
      <name val="ＭＳ ゴシック"/>
      <family val="3"/>
      <charset val="128"/>
    </font>
    <font>
      <sz val="11"/>
      <color indexed="9"/>
      <name val="ＭＳ ゴシック"/>
      <family val="3"/>
      <charset val="128"/>
    </font>
    <font>
      <b/>
      <sz val="10"/>
      <name val="ＭＳ ゴシック"/>
      <family val="3"/>
      <charset val="128"/>
    </font>
    <font>
      <sz val="11"/>
      <color indexed="10"/>
      <name val="ＭＳ ゴシック"/>
      <family val="3"/>
      <charset val="128"/>
    </font>
    <font>
      <sz val="12"/>
      <color indexed="8"/>
      <name val="ＭＳ ゴシック"/>
      <family val="3"/>
      <charset val="128"/>
    </font>
    <font>
      <sz val="4"/>
      <color indexed="26"/>
      <name val="ＭＳ ゴシック"/>
      <family val="3"/>
      <charset val="128"/>
    </font>
    <font>
      <sz val="1"/>
      <color indexed="26"/>
      <name val="ＭＳ ゴシック"/>
      <family val="3"/>
      <charset val="128"/>
    </font>
    <font>
      <b/>
      <sz val="13"/>
      <name val="ＭＳ ゴシック"/>
      <family val="3"/>
      <charset val="128"/>
    </font>
    <font>
      <sz val="10"/>
      <color indexed="41"/>
      <name val="ＭＳ ゴシック"/>
      <family val="3"/>
      <charset val="128"/>
    </font>
    <font>
      <sz val="10"/>
      <color indexed="26"/>
      <name val="ＭＳ ゴシック"/>
      <family val="3"/>
      <charset val="128"/>
    </font>
    <font>
      <sz val="11"/>
      <color indexed="26"/>
      <name val="ＭＳ ゴシック"/>
      <family val="3"/>
      <charset val="128"/>
    </font>
    <font>
      <sz val="11"/>
      <color indexed="41"/>
      <name val="ＭＳ ゴシック"/>
      <family val="3"/>
      <charset val="128"/>
    </font>
    <font>
      <sz val="13"/>
      <color indexed="8"/>
      <name val="ＭＳ 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b/>
      <sz val="11"/>
      <color indexed="61"/>
      <name val="ＭＳ ゴシック"/>
      <family val="3"/>
      <charset val="128"/>
    </font>
    <font>
      <b/>
      <sz val="10"/>
      <color indexed="10"/>
      <name val="ＭＳ ゴシック"/>
      <family val="3"/>
      <charset val="128"/>
    </font>
    <font>
      <b/>
      <sz val="11"/>
      <color indexed="17"/>
      <name val="ＭＳ 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  <font>
      <b/>
      <sz val="11"/>
      <color indexed="54"/>
      <name val="ＭＳ ゴシック"/>
      <family val="3"/>
      <charset val="128"/>
    </font>
    <font>
      <sz val="11"/>
      <name val="明朝"/>
      <family val="1"/>
      <charset val="128"/>
    </font>
    <font>
      <b/>
      <u/>
      <sz val="10.5"/>
      <name val="ＭＳ ゴシック"/>
      <family val="3"/>
      <charset val="128"/>
    </font>
    <font>
      <sz val="10.5"/>
      <name val="ＭＳ ゴシック"/>
      <family val="3"/>
      <charset val="128"/>
    </font>
    <font>
      <b/>
      <sz val="9"/>
      <name val="ＭＳ ゴシック"/>
      <family val="3"/>
      <charset val="128"/>
    </font>
    <font>
      <u/>
      <sz val="12.6"/>
      <color indexed="36"/>
      <name val="ＭＳ 明朝"/>
      <family val="1"/>
      <charset val="128"/>
    </font>
    <font>
      <u/>
      <sz val="11"/>
      <color indexed="36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sz val="9"/>
      <color indexed="81"/>
      <name val="ＭＳ Ｐ明朝"/>
      <family val="1"/>
      <charset val="128"/>
    </font>
    <font>
      <sz val="15"/>
      <color rgb="FFFFFFCC"/>
      <name val="ＭＳ ゴシック"/>
      <family val="3"/>
      <charset val="128"/>
    </font>
    <font>
      <sz val="11"/>
      <color rgb="FFFFFFCC"/>
      <name val="ＭＳ ゴシック"/>
      <family val="3"/>
      <charset val="128"/>
    </font>
    <font>
      <sz val="14"/>
      <name val="ＭＳ ゴシック"/>
      <family val="3"/>
      <charset val="128"/>
    </font>
    <font>
      <sz val="14"/>
      <color indexed="41"/>
      <name val="ＭＳ ゴシック"/>
      <family val="3"/>
      <charset val="128"/>
    </font>
    <font>
      <sz val="14"/>
      <color indexed="8"/>
      <name val="ＭＳ ゴシック"/>
      <family val="3"/>
      <charset val="128"/>
    </font>
    <font>
      <sz val="11"/>
      <color theme="0"/>
      <name val="ＭＳ ゴシック"/>
      <family val="3"/>
      <charset val="128"/>
    </font>
    <font>
      <b/>
      <sz val="15"/>
      <color rgb="FF0000FF"/>
      <name val="ＭＳ ゴシック"/>
      <family val="3"/>
      <charset val="128"/>
    </font>
  </fonts>
  <fills count="2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gray125">
        <fgColor indexed="22"/>
      </patternFill>
    </fill>
    <fill>
      <patternFill patternType="solid">
        <fgColor indexed="4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rgb="FFFFFFCC"/>
        <bgColor indexed="64"/>
      </patternFill>
    </fill>
  </fills>
  <borders count="218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hair">
        <color indexed="64"/>
      </right>
      <top/>
      <bottom style="dotted">
        <color indexed="64"/>
      </bottom>
      <diagonal/>
    </border>
    <border>
      <left style="hair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/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/>
      <bottom/>
      <diagonal/>
    </border>
    <border>
      <left/>
      <right style="thin">
        <color indexed="23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0"/>
      </left>
      <right/>
      <top style="medium">
        <color indexed="10"/>
      </top>
      <bottom style="medium">
        <color indexed="10"/>
      </bottom>
      <diagonal/>
    </border>
    <border>
      <left/>
      <right/>
      <top style="medium">
        <color indexed="10"/>
      </top>
      <bottom style="medium">
        <color indexed="10"/>
      </bottom>
      <diagonal/>
    </border>
    <border>
      <left/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ck">
        <color indexed="10"/>
      </left>
      <right style="thin">
        <color indexed="64"/>
      </right>
      <top style="thick">
        <color indexed="10"/>
      </top>
      <bottom/>
      <diagonal/>
    </border>
    <border>
      <left style="thin">
        <color indexed="64"/>
      </left>
      <right style="thin">
        <color indexed="64"/>
      </right>
      <top style="thick">
        <color indexed="10"/>
      </top>
      <bottom/>
      <diagonal/>
    </border>
    <border>
      <left style="thin">
        <color indexed="64"/>
      </left>
      <right style="thick">
        <color indexed="10"/>
      </right>
      <top style="thick">
        <color indexed="10"/>
      </top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thin">
        <color indexed="64"/>
      </right>
      <top/>
      <bottom style="dotted">
        <color indexed="64"/>
      </bottom>
      <diagonal/>
    </border>
    <border>
      <left style="thick">
        <color indexed="10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10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thick">
        <color indexed="10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ck">
        <color indexed="10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10"/>
      </left>
      <right/>
      <top style="medium">
        <color indexed="10"/>
      </top>
      <bottom/>
      <diagonal/>
    </border>
    <border>
      <left/>
      <right/>
      <top style="medium">
        <color indexed="10"/>
      </top>
      <bottom/>
      <diagonal/>
    </border>
    <border>
      <left/>
      <right style="medium">
        <color indexed="10"/>
      </right>
      <top style="medium">
        <color indexed="10"/>
      </top>
      <bottom/>
      <diagonal/>
    </border>
    <border>
      <left style="medium">
        <color indexed="10"/>
      </left>
      <right/>
      <top/>
      <bottom/>
      <diagonal/>
    </border>
    <border>
      <left/>
      <right style="medium">
        <color indexed="10"/>
      </right>
      <top/>
      <bottom/>
      <diagonal/>
    </border>
    <border>
      <left style="thick">
        <color indexed="10"/>
      </left>
      <right style="thin">
        <color indexed="64"/>
      </right>
      <top/>
      <bottom style="thick">
        <color indexed="10"/>
      </bottom>
      <diagonal/>
    </border>
    <border>
      <left style="thin">
        <color indexed="64"/>
      </left>
      <right style="thin">
        <color indexed="64"/>
      </right>
      <top/>
      <bottom style="thick">
        <color indexed="10"/>
      </bottom>
      <diagonal/>
    </border>
    <border>
      <left style="thin">
        <color indexed="64"/>
      </left>
      <right style="thick">
        <color indexed="10"/>
      </right>
      <top/>
      <bottom style="thick">
        <color indexed="10"/>
      </bottom>
      <diagonal/>
    </border>
    <border>
      <left style="medium">
        <color indexed="10"/>
      </left>
      <right/>
      <top/>
      <bottom style="medium">
        <color indexed="10"/>
      </bottom>
      <diagonal/>
    </border>
    <border>
      <left/>
      <right/>
      <top/>
      <bottom style="medium">
        <color indexed="10"/>
      </bottom>
      <diagonal/>
    </border>
    <border>
      <left/>
      <right style="medium">
        <color indexed="10"/>
      </right>
      <top/>
      <bottom style="medium">
        <color indexed="10"/>
      </bottom>
      <diagonal/>
    </border>
    <border>
      <left style="thin">
        <color indexed="23"/>
      </left>
      <right/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 style="double">
        <color indexed="23"/>
      </left>
      <right/>
      <top style="double">
        <color indexed="23"/>
      </top>
      <bottom style="double">
        <color indexed="23"/>
      </bottom>
      <diagonal/>
    </border>
    <border>
      <left/>
      <right/>
      <top style="double">
        <color indexed="23"/>
      </top>
      <bottom style="double">
        <color indexed="23"/>
      </bottom>
      <diagonal/>
    </border>
    <border>
      <left/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 diagonalUp="1">
      <left/>
      <right/>
      <top/>
      <bottom/>
      <diagonal style="medium">
        <color indexed="10"/>
      </diagonal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medium">
        <color indexed="42"/>
      </left>
      <right/>
      <top style="medium">
        <color indexed="42"/>
      </top>
      <bottom/>
      <diagonal/>
    </border>
    <border>
      <left/>
      <right/>
      <top style="medium">
        <color indexed="42"/>
      </top>
      <bottom/>
      <diagonal/>
    </border>
    <border>
      <left/>
      <right style="medium">
        <color indexed="42"/>
      </right>
      <top style="medium">
        <color indexed="42"/>
      </top>
      <bottom/>
      <diagonal/>
    </border>
    <border>
      <left style="medium">
        <color indexed="42"/>
      </left>
      <right/>
      <top/>
      <bottom/>
      <diagonal/>
    </border>
    <border>
      <left/>
      <right style="medium">
        <color indexed="42"/>
      </right>
      <top/>
      <bottom/>
      <diagonal/>
    </border>
    <border>
      <left style="medium">
        <color indexed="42"/>
      </left>
      <right/>
      <top/>
      <bottom style="medium">
        <color indexed="42"/>
      </bottom>
      <diagonal/>
    </border>
    <border>
      <left/>
      <right/>
      <top/>
      <bottom style="medium">
        <color indexed="42"/>
      </bottom>
      <diagonal/>
    </border>
    <border>
      <left/>
      <right style="medium">
        <color indexed="42"/>
      </right>
      <top/>
      <bottom style="medium">
        <color indexed="42"/>
      </bottom>
      <diagonal/>
    </border>
    <border>
      <left/>
      <right/>
      <top/>
      <bottom style="medium">
        <color indexed="40"/>
      </bottom>
      <diagonal/>
    </border>
    <border>
      <left style="medium">
        <color indexed="40"/>
      </left>
      <right/>
      <top style="medium">
        <color indexed="40"/>
      </top>
      <bottom/>
      <diagonal/>
    </border>
    <border>
      <left/>
      <right/>
      <top style="medium">
        <color indexed="40"/>
      </top>
      <bottom/>
      <diagonal/>
    </border>
    <border>
      <left/>
      <right style="medium">
        <color indexed="40"/>
      </right>
      <top style="medium">
        <color indexed="40"/>
      </top>
      <bottom/>
      <diagonal/>
    </border>
    <border>
      <left style="medium">
        <color indexed="40"/>
      </left>
      <right/>
      <top/>
      <bottom/>
      <diagonal/>
    </border>
    <border>
      <left/>
      <right style="medium">
        <color indexed="40"/>
      </right>
      <top/>
      <bottom/>
      <diagonal/>
    </border>
    <border>
      <left style="medium">
        <color indexed="40"/>
      </left>
      <right/>
      <top/>
      <bottom style="medium">
        <color indexed="40"/>
      </bottom>
      <diagonal/>
    </border>
    <border>
      <left style="medium">
        <color indexed="40"/>
      </left>
      <right style="medium">
        <color indexed="40"/>
      </right>
      <top/>
      <bottom style="medium">
        <color indexed="40"/>
      </bottom>
      <diagonal/>
    </border>
    <border>
      <left style="medium">
        <color indexed="40"/>
      </left>
      <right style="medium">
        <color indexed="40"/>
      </right>
      <top style="medium">
        <color indexed="40"/>
      </top>
      <bottom/>
      <diagonal/>
    </border>
    <border>
      <left style="medium">
        <color indexed="40"/>
      </left>
      <right style="medium">
        <color indexed="40"/>
      </right>
      <top/>
      <bottom/>
      <diagonal/>
    </border>
    <border>
      <left style="medium">
        <color indexed="40"/>
      </left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15"/>
      </left>
      <right/>
      <top style="medium">
        <color indexed="15"/>
      </top>
      <bottom/>
      <diagonal/>
    </border>
    <border>
      <left/>
      <right/>
      <top style="medium">
        <color indexed="15"/>
      </top>
      <bottom/>
      <diagonal/>
    </border>
    <border>
      <left/>
      <right style="medium">
        <color indexed="15"/>
      </right>
      <top style="medium">
        <color indexed="15"/>
      </top>
      <bottom/>
      <diagonal/>
    </border>
    <border>
      <left style="medium">
        <color indexed="15"/>
      </left>
      <right/>
      <top/>
      <bottom/>
      <diagonal/>
    </border>
    <border>
      <left/>
      <right style="medium">
        <color indexed="15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medium">
        <color indexed="15"/>
      </left>
      <right/>
      <top/>
      <bottom style="medium">
        <color indexed="15"/>
      </bottom>
      <diagonal/>
    </border>
    <border>
      <left/>
      <right/>
      <top/>
      <bottom style="medium">
        <color indexed="15"/>
      </bottom>
      <diagonal/>
    </border>
    <border>
      <left/>
      <right style="medium">
        <color indexed="15"/>
      </right>
      <top/>
      <bottom style="medium">
        <color indexed="15"/>
      </bottom>
      <diagonal/>
    </border>
    <border>
      <left style="medium">
        <color indexed="41"/>
      </left>
      <right/>
      <top style="medium">
        <color indexed="41"/>
      </top>
      <bottom/>
      <diagonal/>
    </border>
    <border>
      <left/>
      <right/>
      <top style="medium">
        <color indexed="41"/>
      </top>
      <bottom/>
      <diagonal/>
    </border>
    <border>
      <left/>
      <right style="medium">
        <color indexed="41"/>
      </right>
      <top style="medium">
        <color indexed="41"/>
      </top>
      <bottom/>
      <diagonal/>
    </border>
    <border>
      <left style="medium">
        <color indexed="41"/>
      </left>
      <right/>
      <top/>
      <bottom/>
      <diagonal/>
    </border>
    <border>
      <left/>
      <right style="medium">
        <color indexed="41"/>
      </right>
      <top/>
      <bottom/>
      <diagonal/>
    </border>
    <border>
      <left style="medium">
        <color indexed="14"/>
      </left>
      <right/>
      <top style="medium">
        <color indexed="14"/>
      </top>
      <bottom/>
      <diagonal/>
    </border>
    <border>
      <left/>
      <right/>
      <top style="medium">
        <color indexed="14"/>
      </top>
      <bottom/>
      <diagonal/>
    </border>
    <border>
      <left/>
      <right style="medium">
        <color indexed="14"/>
      </right>
      <top style="medium">
        <color indexed="14"/>
      </top>
      <bottom/>
      <diagonal/>
    </border>
    <border>
      <left style="medium">
        <color indexed="14"/>
      </left>
      <right/>
      <top/>
      <bottom/>
      <diagonal/>
    </border>
    <border>
      <left/>
      <right style="medium">
        <color indexed="14"/>
      </right>
      <top/>
      <bottom/>
      <diagonal/>
    </border>
    <border>
      <left style="medium">
        <color indexed="41"/>
      </left>
      <right/>
      <top/>
      <bottom style="medium">
        <color indexed="41"/>
      </bottom>
      <diagonal/>
    </border>
    <border>
      <left/>
      <right/>
      <top/>
      <bottom style="medium">
        <color indexed="41"/>
      </bottom>
      <diagonal/>
    </border>
    <border>
      <left/>
      <right style="medium">
        <color indexed="41"/>
      </right>
      <top/>
      <bottom style="medium">
        <color indexed="41"/>
      </bottom>
      <diagonal/>
    </border>
    <border>
      <left style="medium">
        <color indexed="14"/>
      </left>
      <right/>
      <top/>
      <bottom style="medium">
        <color indexed="14"/>
      </bottom>
      <diagonal/>
    </border>
    <border>
      <left/>
      <right/>
      <top/>
      <bottom style="medium">
        <color indexed="14"/>
      </bottom>
      <diagonal/>
    </border>
    <border>
      <left/>
      <right style="medium">
        <color indexed="14"/>
      </right>
      <top/>
      <bottom style="medium">
        <color indexed="1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dotted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</borders>
  <cellStyleXfs count="12">
    <xf numFmtId="0" fontId="0" fillId="0" borderId="0">
      <alignment vertical="center"/>
    </xf>
    <xf numFmtId="0" fontId="2" fillId="0" borderId="0"/>
    <xf numFmtId="0" fontId="2" fillId="0" borderId="0"/>
    <xf numFmtId="0" fontId="5" fillId="0" borderId="0"/>
    <xf numFmtId="0" fontId="14" fillId="0" borderId="0"/>
    <xf numFmtId="38" fontId="30" fillId="0" borderId="0" applyFont="0" applyFill="0" applyBorder="0" applyAlignment="0" applyProtection="0">
      <alignment vertical="center"/>
    </xf>
    <xf numFmtId="0" fontId="37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14" fillId="0" borderId="0"/>
  </cellStyleXfs>
  <cellXfs count="705">
    <xf numFmtId="0" fontId="0" fillId="0" borderId="0" xfId="0">
      <alignment vertical="center"/>
    </xf>
    <xf numFmtId="0" fontId="3" fillId="0" borderId="0" xfId="1" applyFont="1"/>
    <xf numFmtId="0" fontId="4" fillId="0" borderId="0" xfId="2" applyFont="1"/>
    <xf numFmtId="49" fontId="5" fillId="0" borderId="0" xfId="2" applyNumberFormat="1" applyFont="1" applyAlignment="1">
      <alignment horizontal="center"/>
    </xf>
    <xf numFmtId="0" fontId="5" fillId="0" borderId="1" xfId="2" applyFont="1" applyBorder="1" applyAlignment="1">
      <alignment horizontal="center"/>
    </xf>
    <xf numFmtId="49" fontId="5" fillId="0" borderId="7" xfId="2" applyNumberFormat="1" applyFont="1" applyBorder="1" applyAlignment="1">
      <alignment horizontal="center" vertical="center" wrapText="1"/>
    </xf>
    <xf numFmtId="0" fontId="5" fillId="0" borderId="8" xfId="2" applyFont="1" applyBorder="1" applyAlignment="1">
      <alignment horizontal="distributed" vertical="center" wrapText="1"/>
    </xf>
    <xf numFmtId="176" fontId="5" fillId="0" borderId="2" xfId="2" applyNumberFormat="1" applyFont="1" applyBorder="1"/>
    <xf numFmtId="176" fontId="5" fillId="0" borderId="3" xfId="2" applyNumberFormat="1" applyFont="1" applyBorder="1"/>
    <xf numFmtId="176" fontId="5" fillId="0" borderId="15" xfId="2" applyNumberFormat="1" applyFont="1" applyBorder="1"/>
    <xf numFmtId="176" fontId="5" fillId="0" borderId="18" xfId="2" applyNumberFormat="1" applyFont="1" applyBorder="1"/>
    <xf numFmtId="176" fontId="5" fillId="0" borderId="19" xfId="2" applyNumberFormat="1" applyFont="1" applyBorder="1"/>
    <xf numFmtId="176" fontId="5" fillId="0" borderId="20" xfId="2" applyNumberFormat="1" applyFont="1" applyBorder="1"/>
    <xf numFmtId="176" fontId="5" fillId="0" borderId="23" xfId="2" applyNumberFormat="1" applyFont="1" applyBorder="1"/>
    <xf numFmtId="176" fontId="5" fillId="0" borderId="24" xfId="2" applyNumberFormat="1" applyFont="1" applyBorder="1"/>
    <xf numFmtId="176" fontId="5" fillId="0" borderId="26" xfId="2" applyNumberFormat="1" applyFont="1" applyBorder="1"/>
    <xf numFmtId="176" fontId="5" fillId="0" borderId="29" xfId="2" applyNumberFormat="1" applyFont="1" applyBorder="1"/>
    <xf numFmtId="176" fontId="5" fillId="0" borderId="30" xfId="2" applyNumberFormat="1" applyFont="1" applyBorder="1"/>
    <xf numFmtId="176" fontId="5" fillId="0" borderId="32" xfId="2" applyNumberFormat="1" applyFont="1" applyBorder="1"/>
    <xf numFmtId="176" fontId="5" fillId="0" borderId="9" xfId="2" applyNumberFormat="1" applyFont="1" applyBorder="1"/>
    <xf numFmtId="176" fontId="5" fillId="0" borderId="12" xfId="2" applyNumberFormat="1" applyFont="1" applyBorder="1"/>
    <xf numFmtId="176" fontId="5" fillId="0" borderId="41" xfId="2" applyNumberFormat="1" applyFont="1" applyBorder="1"/>
    <xf numFmtId="176" fontId="5" fillId="0" borderId="0" xfId="2" applyNumberFormat="1" applyFont="1"/>
    <xf numFmtId="176" fontId="5" fillId="0" borderId="44" xfId="2" applyNumberFormat="1" applyFont="1" applyBorder="1"/>
    <xf numFmtId="176" fontId="5" fillId="0" borderId="45" xfId="2" applyNumberFormat="1" applyFont="1" applyBorder="1"/>
    <xf numFmtId="0" fontId="5" fillId="0" borderId="0" xfId="0" applyFont="1">
      <alignment vertical="center"/>
    </xf>
    <xf numFmtId="176" fontId="5" fillId="0" borderId="47" xfId="2" applyNumberFormat="1" applyFont="1" applyBorder="1"/>
    <xf numFmtId="176" fontId="5" fillId="0" borderId="48" xfId="2" applyNumberFormat="1" applyFont="1" applyBorder="1"/>
    <xf numFmtId="176" fontId="5" fillId="0" borderId="49" xfId="2" applyNumberFormat="1" applyFont="1" applyBorder="1"/>
    <xf numFmtId="0" fontId="3" fillId="2" borderId="0" xfId="3" applyFont="1" applyFill="1"/>
    <xf numFmtId="0" fontId="5" fillId="2" borderId="0" xfId="3" applyFill="1"/>
    <xf numFmtId="0" fontId="5" fillId="2" borderId="52" xfId="3" applyFill="1" applyBorder="1"/>
    <xf numFmtId="0" fontId="5" fillId="2" borderId="53" xfId="3" applyFill="1" applyBorder="1"/>
    <xf numFmtId="0" fontId="9" fillId="2" borderId="36" xfId="3" applyFont="1" applyFill="1" applyBorder="1" applyAlignment="1">
      <alignment horizontal="centerContinuous"/>
    </xf>
    <xf numFmtId="0" fontId="5" fillId="2" borderId="55" xfId="3" applyFill="1" applyBorder="1" applyAlignment="1">
      <alignment horizontal="centerContinuous"/>
    </xf>
    <xf numFmtId="0" fontId="7" fillId="2" borderId="7" xfId="3" applyFont="1" applyFill="1" applyBorder="1"/>
    <xf numFmtId="0" fontId="7" fillId="2" borderId="8" xfId="3" applyFont="1" applyFill="1" applyBorder="1"/>
    <xf numFmtId="0" fontId="5" fillId="2" borderId="56" xfId="3" applyFill="1" applyBorder="1"/>
    <xf numFmtId="0" fontId="5" fillId="2" borderId="57" xfId="3" applyFill="1" applyBorder="1"/>
    <xf numFmtId="0" fontId="7" fillId="2" borderId="0" xfId="3" applyFont="1" applyFill="1"/>
    <xf numFmtId="49" fontId="7" fillId="2" borderId="35" xfId="3" applyNumberFormat="1" applyFont="1" applyFill="1" applyBorder="1" applyAlignment="1">
      <alignment horizontal="center" vertical="center"/>
    </xf>
    <xf numFmtId="177" fontId="7" fillId="0" borderId="54" xfId="3" applyNumberFormat="1" applyFont="1" applyBorder="1"/>
    <xf numFmtId="0" fontId="7" fillId="2" borderId="51" xfId="3" applyFont="1" applyFill="1" applyBorder="1" applyAlignment="1">
      <alignment horizontal="center"/>
    </xf>
    <xf numFmtId="0" fontId="7" fillId="2" borderId="59" xfId="3" applyFont="1" applyFill="1" applyBorder="1" applyAlignment="1">
      <alignment horizontal="centerContinuous"/>
    </xf>
    <xf numFmtId="0" fontId="7" fillId="2" borderId="60" xfId="3" applyFont="1" applyFill="1" applyBorder="1" applyAlignment="1">
      <alignment horizontal="centerContinuous"/>
    </xf>
    <xf numFmtId="177" fontId="7" fillId="0" borderId="35" xfId="3" applyNumberFormat="1" applyFont="1" applyBorder="1"/>
    <xf numFmtId="0" fontId="7" fillId="2" borderId="61" xfId="3" applyFont="1" applyFill="1" applyBorder="1"/>
    <xf numFmtId="0" fontId="7" fillId="2" borderId="52" xfId="3" applyFont="1" applyFill="1" applyBorder="1"/>
    <xf numFmtId="0" fontId="7" fillId="2" borderId="62" xfId="3" applyFont="1" applyFill="1" applyBorder="1"/>
    <xf numFmtId="0" fontId="7" fillId="2" borderId="63" xfId="3" applyFont="1" applyFill="1" applyBorder="1"/>
    <xf numFmtId="0" fontId="7" fillId="2" borderId="41" xfId="3" applyFont="1" applyFill="1" applyBorder="1"/>
    <xf numFmtId="0" fontId="7" fillId="2" borderId="36" xfId="3" applyFont="1" applyFill="1" applyBorder="1"/>
    <xf numFmtId="0" fontId="7" fillId="2" borderId="1" xfId="3" applyFont="1" applyFill="1" applyBorder="1"/>
    <xf numFmtId="0" fontId="7" fillId="2" borderId="64" xfId="3" applyFont="1" applyFill="1" applyBorder="1"/>
    <xf numFmtId="0" fontId="7" fillId="2" borderId="56" xfId="3" applyFont="1" applyFill="1" applyBorder="1"/>
    <xf numFmtId="0" fontId="7" fillId="2" borderId="65" xfId="3" applyFont="1" applyFill="1" applyBorder="1"/>
    <xf numFmtId="0" fontId="7" fillId="2" borderId="66" xfId="3" applyFont="1" applyFill="1" applyBorder="1"/>
    <xf numFmtId="49" fontId="7" fillId="2" borderId="67" xfId="3" applyNumberFormat="1" applyFont="1" applyFill="1" applyBorder="1" applyAlignment="1">
      <alignment horizontal="center" vertical="center"/>
    </xf>
    <xf numFmtId="177" fontId="7" fillId="0" borderId="67" xfId="3" applyNumberFormat="1" applyFont="1" applyBorder="1"/>
    <xf numFmtId="0" fontId="7" fillId="2" borderId="70" xfId="3" applyFont="1" applyFill="1" applyBorder="1"/>
    <xf numFmtId="0" fontId="7" fillId="2" borderId="11" xfId="3" applyFont="1" applyFill="1" applyBorder="1"/>
    <xf numFmtId="49" fontId="7" fillId="2" borderId="58" xfId="3" applyNumberFormat="1" applyFont="1" applyFill="1" applyBorder="1" applyAlignment="1">
      <alignment horizontal="center" vertical="center"/>
    </xf>
    <xf numFmtId="0" fontId="7" fillId="2" borderId="71" xfId="3" applyFont="1" applyFill="1" applyBorder="1"/>
    <xf numFmtId="0" fontId="10" fillId="7" borderId="73" xfId="3" applyFont="1" applyFill="1" applyBorder="1"/>
    <xf numFmtId="0" fontId="12" fillId="7" borderId="74" xfId="3" applyFont="1" applyFill="1" applyBorder="1"/>
    <xf numFmtId="0" fontId="12" fillId="7" borderId="75" xfId="3" applyFont="1" applyFill="1" applyBorder="1"/>
    <xf numFmtId="0" fontId="12" fillId="0" borderId="0" xfId="3" applyFont="1"/>
    <xf numFmtId="0" fontId="4" fillId="7" borderId="76" xfId="3" applyFont="1" applyFill="1" applyBorder="1" applyAlignment="1">
      <alignment vertical="center"/>
    </xf>
    <xf numFmtId="0" fontId="13" fillId="7" borderId="0" xfId="3" applyFont="1" applyFill="1" applyAlignment="1">
      <alignment vertical="center"/>
    </xf>
    <xf numFmtId="0" fontId="4" fillId="7" borderId="0" xfId="3" applyFont="1" applyFill="1" applyAlignment="1">
      <alignment vertical="center"/>
    </xf>
    <xf numFmtId="0" fontId="5" fillId="7" borderId="0" xfId="4" applyFont="1" applyFill="1" applyAlignment="1">
      <alignment vertical="center"/>
    </xf>
    <xf numFmtId="0" fontId="5" fillId="7" borderId="0" xfId="3" applyFill="1" applyAlignment="1">
      <alignment vertical="center"/>
    </xf>
    <xf numFmtId="0" fontId="4" fillId="7" borderId="77" xfId="3" applyFont="1" applyFill="1" applyBorder="1" applyAlignment="1">
      <alignment vertical="center"/>
    </xf>
    <xf numFmtId="0" fontId="5" fillId="0" borderId="0" xfId="3" applyAlignment="1">
      <alignment vertical="center"/>
    </xf>
    <xf numFmtId="0" fontId="5" fillId="7" borderId="76" xfId="3" applyFill="1" applyBorder="1"/>
    <xf numFmtId="0" fontId="5" fillId="7" borderId="0" xfId="3" applyFill="1"/>
    <xf numFmtId="0" fontId="15" fillId="8" borderId="71" xfId="4" applyFont="1" applyFill="1" applyBorder="1" applyAlignment="1">
      <alignment horizontal="center" vertical="center" wrapText="1"/>
    </xf>
    <xf numFmtId="0" fontId="7" fillId="7" borderId="0" xfId="3" applyFont="1" applyFill="1"/>
    <xf numFmtId="0" fontId="5" fillId="7" borderId="77" xfId="3" applyFill="1" applyBorder="1"/>
    <xf numFmtId="0" fontId="5" fillId="0" borderId="0" xfId="3"/>
    <xf numFmtId="0" fontId="18" fillId="0" borderId="0" xfId="3" applyFont="1"/>
    <xf numFmtId="0" fontId="7" fillId="7" borderId="0" xfId="3" applyFont="1" applyFill="1" applyAlignment="1">
      <alignment horizontal="right"/>
    </xf>
    <xf numFmtId="0" fontId="7" fillId="7" borderId="0" xfId="4" applyFont="1" applyFill="1"/>
    <xf numFmtId="0" fontId="20" fillId="0" borderId="0" xfId="3" applyFont="1"/>
    <xf numFmtId="0" fontId="4" fillId="6" borderId="62" xfId="3" applyFont="1" applyFill="1" applyBorder="1" applyAlignment="1">
      <alignment horizontal="centerContinuous" vertical="center"/>
    </xf>
    <xf numFmtId="0" fontId="4" fillId="6" borderId="53" xfId="3" applyFont="1" applyFill="1" applyBorder="1" applyAlignment="1">
      <alignment horizontal="centerContinuous" vertical="center"/>
    </xf>
    <xf numFmtId="0" fontId="7" fillId="7" borderId="0" xfId="4" applyFont="1" applyFill="1" applyAlignment="1">
      <alignment vertical="center"/>
    </xf>
    <xf numFmtId="0" fontId="4" fillId="6" borderId="84" xfId="4" applyFont="1" applyFill="1" applyBorder="1" applyAlignment="1">
      <alignment horizontal="center" vertical="center"/>
    </xf>
    <xf numFmtId="179" fontId="16" fillId="2" borderId="85" xfId="4" applyNumberFormat="1" applyFont="1" applyFill="1" applyBorder="1" applyAlignment="1">
      <alignment horizontal="center" vertical="center"/>
    </xf>
    <xf numFmtId="0" fontId="22" fillId="7" borderId="0" xfId="3" applyFont="1" applyFill="1" applyAlignment="1">
      <alignment vertical="center"/>
    </xf>
    <xf numFmtId="0" fontId="23" fillId="7" borderId="77" xfId="3" applyFont="1" applyFill="1" applyBorder="1"/>
    <xf numFmtId="0" fontId="4" fillId="6" borderId="87" xfId="4" applyFont="1" applyFill="1" applyBorder="1" applyAlignment="1">
      <alignment horizontal="center" vertical="center"/>
    </xf>
    <xf numFmtId="179" fontId="16" fillId="2" borderId="88" xfId="4" applyNumberFormat="1" applyFont="1" applyFill="1" applyBorder="1" applyAlignment="1">
      <alignment horizontal="center" vertical="center"/>
    </xf>
    <xf numFmtId="49" fontId="21" fillId="6" borderId="35" xfId="3" applyNumberFormat="1" applyFont="1" applyFill="1" applyBorder="1" applyAlignment="1">
      <alignment horizontal="center" vertical="center"/>
    </xf>
    <xf numFmtId="180" fontId="16" fillId="2" borderId="89" xfId="3" applyNumberFormat="1" applyFont="1" applyFill="1" applyBorder="1" applyAlignment="1" applyProtection="1">
      <alignment vertical="center"/>
      <protection locked="0"/>
    </xf>
    <xf numFmtId="180" fontId="16" fillId="2" borderId="90" xfId="3" applyNumberFormat="1" applyFont="1" applyFill="1" applyBorder="1" applyAlignment="1" applyProtection="1">
      <alignment vertical="center"/>
      <protection locked="0"/>
    </xf>
    <xf numFmtId="180" fontId="16" fillId="2" borderId="91" xfId="3" applyNumberFormat="1" applyFont="1" applyFill="1" applyBorder="1" applyAlignment="1" applyProtection="1">
      <alignment vertical="center"/>
      <protection locked="0"/>
    </xf>
    <xf numFmtId="180" fontId="16" fillId="10" borderId="53" xfId="3" applyNumberFormat="1" applyFont="1" applyFill="1" applyBorder="1" applyAlignment="1">
      <alignment vertical="center"/>
    </xf>
    <xf numFmtId="180" fontId="24" fillId="10" borderId="53" xfId="3" applyNumberFormat="1" applyFont="1" applyFill="1" applyBorder="1" applyAlignment="1">
      <alignment vertical="center"/>
    </xf>
    <xf numFmtId="0" fontId="4" fillId="6" borderId="92" xfId="4" applyFont="1" applyFill="1" applyBorder="1" applyAlignment="1">
      <alignment horizontal="center" vertical="center"/>
    </xf>
    <xf numFmtId="179" fontId="16" fillId="2" borderId="93" xfId="4" applyNumberFormat="1" applyFont="1" applyFill="1" applyBorder="1" applyAlignment="1">
      <alignment horizontal="center" vertical="center"/>
    </xf>
    <xf numFmtId="180" fontId="16" fillId="2" borderId="94" xfId="3" applyNumberFormat="1" applyFont="1" applyFill="1" applyBorder="1" applyAlignment="1" applyProtection="1">
      <alignment vertical="center"/>
      <protection locked="0"/>
    </xf>
    <xf numFmtId="180" fontId="16" fillId="2" borderId="35" xfId="3" applyNumberFormat="1" applyFont="1" applyFill="1" applyBorder="1" applyAlignment="1" applyProtection="1">
      <alignment vertical="center"/>
      <protection locked="0"/>
    </xf>
    <xf numFmtId="180" fontId="16" fillId="2" borderId="95" xfId="3" applyNumberFormat="1" applyFont="1" applyFill="1" applyBorder="1" applyAlignment="1" applyProtection="1">
      <alignment vertical="center"/>
      <protection locked="0"/>
    </xf>
    <xf numFmtId="180" fontId="16" fillId="10" borderId="55" xfId="3" applyNumberFormat="1" applyFont="1" applyFill="1" applyBorder="1" applyAlignment="1">
      <alignment vertical="center"/>
    </xf>
    <xf numFmtId="180" fontId="24" fillId="10" borderId="55" xfId="3" applyNumberFormat="1" applyFont="1" applyFill="1" applyBorder="1" applyAlignment="1">
      <alignment vertical="center"/>
    </xf>
    <xf numFmtId="0" fontId="4" fillId="6" borderId="84" xfId="3" applyFont="1" applyFill="1" applyBorder="1" applyAlignment="1">
      <alignment horizontal="center" vertical="center"/>
    </xf>
    <xf numFmtId="179" fontId="16" fillId="2" borderId="85" xfId="3" applyNumberFormat="1" applyFont="1" applyFill="1" applyBorder="1" applyAlignment="1">
      <alignment horizontal="center" vertical="center"/>
    </xf>
    <xf numFmtId="0" fontId="4" fillId="6" borderId="87" xfId="3" applyFont="1" applyFill="1" applyBorder="1" applyAlignment="1">
      <alignment horizontal="center" vertical="center"/>
    </xf>
    <xf numFmtId="179" fontId="16" fillId="2" borderId="88" xfId="3" applyNumberFormat="1" applyFont="1" applyFill="1" applyBorder="1" applyAlignment="1">
      <alignment horizontal="center" vertical="center"/>
    </xf>
    <xf numFmtId="49" fontId="21" fillId="6" borderId="67" xfId="3" applyNumberFormat="1" applyFont="1" applyFill="1" applyBorder="1" applyAlignment="1">
      <alignment horizontal="center" vertical="center"/>
    </xf>
    <xf numFmtId="180" fontId="16" fillId="2" borderId="97" xfId="3" applyNumberFormat="1" applyFont="1" applyFill="1" applyBorder="1" applyAlignment="1" applyProtection="1">
      <alignment vertical="center"/>
      <protection locked="0"/>
    </xf>
    <xf numFmtId="180" fontId="16" fillId="2" borderId="67" xfId="3" applyNumberFormat="1" applyFont="1" applyFill="1" applyBorder="1" applyAlignment="1" applyProtection="1">
      <alignment vertical="center"/>
      <protection locked="0"/>
    </xf>
    <xf numFmtId="180" fontId="16" fillId="2" borderId="98" xfId="3" applyNumberFormat="1" applyFont="1" applyFill="1" applyBorder="1" applyAlignment="1" applyProtection="1">
      <alignment vertical="center"/>
      <protection locked="0"/>
    </xf>
    <xf numFmtId="180" fontId="16" fillId="10" borderId="69" xfId="3" applyNumberFormat="1" applyFont="1" applyFill="1" applyBorder="1" applyAlignment="1">
      <alignment vertical="center"/>
    </xf>
    <xf numFmtId="180" fontId="24" fillId="10" borderId="69" xfId="3" applyNumberFormat="1" applyFont="1" applyFill="1" applyBorder="1" applyAlignment="1">
      <alignment vertical="center"/>
    </xf>
    <xf numFmtId="0" fontId="4" fillId="6" borderId="100" xfId="4" applyFont="1" applyFill="1" applyBorder="1" applyAlignment="1">
      <alignment horizontal="center" vertical="center"/>
    </xf>
    <xf numFmtId="179" fontId="16" fillId="2" borderId="101" xfId="4" applyNumberFormat="1" applyFont="1" applyFill="1" applyBorder="1" applyAlignment="1">
      <alignment horizontal="center" vertical="center"/>
    </xf>
    <xf numFmtId="0" fontId="21" fillId="7" borderId="0" xfId="3" applyFont="1" applyFill="1"/>
    <xf numFmtId="0" fontId="25" fillId="7" borderId="0" xfId="3" applyFont="1" applyFill="1"/>
    <xf numFmtId="0" fontId="26" fillId="7" borderId="0" xfId="3" applyFont="1" applyFill="1"/>
    <xf numFmtId="0" fontId="27" fillId="7" borderId="77" xfId="3" applyFont="1" applyFill="1" applyBorder="1"/>
    <xf numFmtId="0" fontId="28" fillId="7" borderId="77" xfId="3" applyFont="1" applyFill="1" applyBorder="1"/>
    <xf numFmtId="0" fontId="7" fillId="7" borderId="0" xfId="3" applyFont="1" applyFill="1" applyAlignment="1">
      <alignment vertical="center"/>
    </xf>
    <xf numFmtId="0" fontId="7" fillId="7" borderId="77" xfId="3" applyFont="1" applyFill="1" applyBorder="1"/>
    <xf numFmtId="0" fontId="29" fillId="2" borderId="103" xfId="3" applyFont="1" applyFill="1" applyBorder="1" applyAlignment="1">
      <alignment vertical="center"/>
    </xf>
    <xf numFmtId="0" fontId="16" fillId="6" borderId="103" xfId="3" applyFont="1" applyFill="1" applyBorder="1" applyAlignment="1">
      <alignment vertical="center"/>
    </xf>
    <xf numFmtId="0" fontId="13" fillId="7" borderId="0" xfId="3" applyFont="1" applyFill="1"/>
    <xf numFmtId="49" fontId="21" fillId="6" borderId="58" xfId="3" applyNumberFormat="1" applyFont="1" applyFill="1" applyBorder="1" applyAlignment="1">
      <alignment horizontal="center" vertical="center"/>
    </xf>
    <xf numFmtId="180" fontId="16" fillId="2" borderId="109" xfId="3" applyNumberFormat="1" applyFont="1" applyFill="1" applyBorder="1" applyAlignment="1" applyProtection="1">
      <alignment vertical="center"/>
      <protection locked="0"/>
    </xf>
    <xf numFmtId="180" fontId="16" fillId="2" borderId="110" xfId="3" applyNumberFormat="1" applyFont="1" applyFill="1" applyBorder="1" applyAlignment="1" applyProtection="1">
      <alignment vertical="center"/>
      <protection locked="0"/>
    </xf>
    <xf numFmtId="180" fontId="16" fillId="2" borderId="111" xfId="3" applyNumberFormat="1" applyFont="1" applyFill="1" applyBorder="1" applyAlignment="1" applyProtection="1">
      <alignment vertical="center"/>
      <protection locked="0"/>
    </xf>
    <xf numFmtId="0" fontId="29" fillId="6" borderId="71" xfId="3" applyFont="1" applyFill="1" applyBorder="1" applyAlignment="1">
      <alignment vertical="center"/>
    </xf>
    <xf numFmtId="0" fontId="29" fillId="6" borderId="72" xfId="3" applyFont="1" applyFill="1" applyBorder="1" applyAlignment="1">
      <alignment vertical="center"/>
    </xf>
    <xf numFmtId="180" fontId="16" fillId="10" borderId="56" xfId="3" applyNumberFormat="1" applyFont="1" applyFill="1" applyBorder="1" applyAlignment="1">
      <alignment vertical="center"/>
    </xf>
    <xf numFmtId="180" fontId="16" fillId="10" borderId="58" xfId="3" applyNumberFormat="1" applyFont="1" applyFill="1" applyBorder="1" applyAlignment="1">
      <alignment vertical="center"/>
    </xf>
    <xf numFmtId="180" fontId="16" fillId="10" borderId="57" xfId="3" applyNumberFormat="1" applyFont="1" applyFill="1" applyBorder="1" applyAlignment="1">
      <alignment vertical="center"/>
    </xf>
    <xf numFmtId="180" fontId="16" fillId="10" borderId="103" xfId="3" applyNumberFormat="1" applyFont="1" applyFill="1" applyBorder="1" applyAlignment="1">
      <alignment vertical="center"/>
    </xf>
    <xf numFmtId="180" fontId="24" fillId="10" borderId="103" xfId="3" applyNumberFormat="1" applyFont="1" applyFill="1" applyBorder="1" applyAlignment="1">
      <alignment vertical="center"/>
    </xf>
    <xf numFmtId="0" fontId="5" fillId="7" borderId="115" xfId="3" applyFill="1" applyBorder="1"/>
    <xf numFmtId="0" fontId="5" fillId="7" borderId="116" xfId="3" applyFill="1" applyBorder="1"/>
    <xf numFmtId="0" fontId="5" fillId="7" borderId="117" xfId="3" applyFill="1" applyBorder="1"/>
    <xf numFmtId="0" fontId="7" fillId="0" borderId="0" xfId="3" applyFont="1"/>
    <xf numFmtId="0" fontId="7" fillId="11" borderId="118" xfId="3" applyFont="1" applyFill="1" applyBorder="1" applyAlignment="1">
      <alignment horizontal="centerContinuous"/>
    </xf>
    <xf numFmtId="0" fontId="7" fillId="11" borderId="119" xfId="3" applyFont="1" applyFill="1" applyBorder="1" applyAlignment="1">
      <alignment horizontal="centerContinuous"/>
    </xf>
    <xf numFmtId="0" fontId="7" fillId="11" borderId="120" xfId="3" applyFont="1" applyFill="1" applyBorder="1" applyAlignment="1">
      <alignment horizontal="centerContinuous"/>
    </xf>
    <xf numFmtId="0" fontId="19" fillId="12" borderId="121" xfId="3" applyFont="1" applyFill="1" applyBorder="1" applyAlignment="1">
      <alignment horizontal="center"/>
    </xf>
    <xf numFmtId="0" fontId="3" fillId="0" borderId="0" xfId="3" applyFont="1"/>
    <xf numFmtId="0" fontId="31" fillId="0" borderId="0" xfId="3" applyFont="1" applyAlignment="1">
      <alignment vertical="center"/>
    </xf>
    <xf numFmtId="0" fontId="7" fillId="0" borderId="0" xfId="3" applyFont="1" applyAlignment="1">
      <alignment vertical="center"/>
    </xf>
    <xf numFmtId="0" fontId="7" fillId="12" borderId="103" xfId="3" applyFont="1" applyFill="1" applyBorder="1" applyAlignment="1">
      <alignment horizontal="center" vertical="center"/>
    </xf>
    <xf numFmtId="0" fontId="7" fillId="2" borderId="0" xfId="3" applyFont="1" applyFill="1" applyAlignment="1">
      <alignment horizontal="right"/>
    </xf>
    <xf numFmtId="0" fontId="7" fillId="0" borderId="0" xfId="3" applyFont="1" applyAlignment="1">
      <alignment horizontal="right"/>
    </xf>
    <xf numFmtId="0" fontId="7" fillId="0" borderId="122" xfId="3" applyFont="1" applyBorder="1"/>
    <xf numFmtId="0" fontId="32" fillId="0" borderId="0" xfId="3" applyFont="1" applyAlignment="1">
      <alignment horizontal="center"/>
    </xf>
    <xf numFmtId="0" fontId="5" fillId="0" borderId="52" xfId="3" applyBorder="1"/>
    <xf numFmtId="0" fontId="5" fillId="0" borderId="53" xfId="3" applyBorder="1"/>
    <xf numFmtId="0" fontId="7" fillId="13" borderId="54" xfId="3" applyFont="1" applyFill="1" applyBorder="1" applyAlignment="1">
      <alignment horizontal="center"/>
    </xf>
    <xf numFmtId="0" fontId="7" fillId="14" borderId="54" xfId="3" applyFont="1" applyFill="1" applyBorder="1" applyAlignment="1">
      <alignment horizontal="center"/>
    </xf>
    <xf numFmtId="0" fontId="7" fillId="9" borderId="54" xfId="3" applyFont="1" applyFill="1" applyBorder="1" applyAlignment="1">
      <alignment horizontal="center"/>
    </xf>
    <xf numFmtId="0" fontId="19" fillId="11" borderId="123" xfId="3" applyFont="1" applyFill="1" applyBorder="1" applyAlignment="1">
      <alignment horizontal="center"/>
    </xf>
    <xf numFmtId="0" fontId="19" fillId="12" borderId="123" xfId="3" applyFont="1" applyFill="1" applyBorder="1" applyAlignment="1">
      <alignment horizontal="center"/>
    </xf>
    <xf numFmtId="0" fontId="9" fillId="0" borderId="36" xfId="3" applyFont="1" applyBorder="1" applyAlignment="1">
      <alignment horizontal="centerContinuous"/>
    </xf>
    <xf numFmtId="0" fontId="5" fillId="0" borderId="55" xfId="3" applyBorder="1" applyAlignment="1">
      <alignment horizontal="centerContinuous"/>
    </xf>
    <xf numFmtId="0" fontId="7" fillId="13" borderId="35" xfId="3" applyFont="1" applyFill="1" applyBorder="1" applyAlignment="1">
      <alignment horizontal="center"/>
    </xf>
    <xf numFmtId="0" fontId="9" fillId="0" borderId="0" xfId="3" applyFont="1" applyAlignment="1">
      <alignment horizontal="center"/>
    </xf>
    <xf numFmtId="0" fontId="7" fillId="14" borderId="35" xfId="3" applyFont="1" applyFill="1" applyBorder="1" applyAlignment="1">
      <alignment horizontal="center"/>
    </xf>
    <xf numFmtId="0" fontId="7" fillId="9" borderId="35" xfId="3" applyFont="1" applyFill="1" applyBorder="1" applyAlignment="1">
      <alignment horizontal="center"/>
    </xf>
    <xf numFmtId="0" fontId="19" fillId="11" borderId="124" xfId="3" applyFont="1" applyFill="1" applyBorder="1" applyAlignment="1">
      <alignment horizontal="center"/>
    </xf>
    <xf numFmtId="0" fontId="19" fillId="12" borderId="124" xfId="3" applyFont="1" applyFill="1" applyBorder="1" applyAlignment="1">
      <alignment horizontal="center"/>
    </xf>
    <xf numFmtId="0" fontId="5" fillId="0" borderId="56" xfId="3" applyBorder="1"/>
    <xf numFmtId="0" fontId="5" fillId="0" borderId="57" xfId="3" applyBorder="1"/>
    <xf numFmtId="0" fontId="7" fillId="13" borderId="58" xfId="3" applyFont="1" applyFill="1" applyBorder="1" applyAlignment="1">
      <alignment horizontal="center"/>
    </xf>
    <xf numFmtId="0" fontId="7" fillId="14" borderId="58" xfId="3" applyFont="1" applyFill="1" applyBorder="1" applyAlignment="1">
      <alignment horizontal="center"/>
    </xf>
    <xf numFmtId="0" fontId="7" fillId="9" borderId="58" xfId="3" applyFont="1" applyFill="1" applyBorder="1" applyAlignment="1">
      <alignment horizontal="center"/>
    </xf>
    <xf numFmtId="0" fontId="19" fillId="11" borderId="125" xfId="3" applyFont="1" applyFill="1" applyBorder="1" applyAlignment="1">
      <alignment horizontal="center"/>
    </xf>
    <xf numFmtId="0" fontId="19" fillId="12" borderId="125" xfId="3" applyFont="1" applyFill="1" applyBorder="1" applyAlignment="1">
      <alignment horizontal="center"/>
    </xf>
    <xf numFmtId="49" fontId="7" fillId="0" borderId="35" xfId="3" applyNumberFormat="1" applyFont="1" applyBorder="1" applyAlignment="1">
      <alignment horizontal="center" vertical="center"/>
    </xf>
    <xf numFmtId="0" fontId="7" fillId="0" borderId="55" xfId="3" applyFont="1" applyBorder="1" applyAlignment="1">
      <alignment vertical="center"/>
    </xf>
    <xf numFmtId="182" fontId="5" fillId="0" borderId="54" xfId="3" applyNumberFormat="1" applyBorder="1"/>
    <xf numFmtId="182" fontId="5" fillId="0" borderId="123" xfId="3" applyNumberFormat="1" applyBorder="1"/>
    <xf numFmtId="3" fontId="5" fillId="0" borderId="123" xfId="3" applyNumberFormat="1" applyBorder="1"/>
    <xf numFmtId="182" fontId="5" fillId="0" borderId="35" xfId="3" applyNumberFormat="1" applyBorder="1"/>
    <xf numFmtId="182" fontId="5" fillId="0" borderId="124" xfId="3" applyNumberFormat="1" applyBorder="1"/>
    <xf numFmtId="3" fontId="5" fillId="0" borderId="124" xfId="3" applyNumberFormat="1" applyBorder="1"/>
    <xf numFmtId="49" fontId="7" fillId="0" borderId="67" xfId="3" applyNumberFormat="1" applyFont="1" applyBorder="1" applyAlignment="1">
      <alignment horizontal="center" vertical="center"/>
    </xf>
    <xf numFmtId="182" fontId="5" fillId="0" borderId="67" xfId="3" applyNumberFormat="1" applyBorder="1"/>
    <xf numFmtId="182" fontId="5" fillId="0" borderId="126" xfId="3" applyNumberFormat="1" applyBorder="1"/>
    <xf numFmtId="3" fontId="5" fillId="0" borderId="126" xfId="3" applyNumberFormat="1" applyBorder="1"/>
    <xf numFmtId="49" fontId="7" fillId="0" borderId="58" xfId="3" applyNumberFormat="1" applyFont="1" applyBorder="1" applyAlignment="1">
      <alignment horizontal="center" vertical="center"/>
    </xf>
    <xf numFmtId="182" fontId="5" fillId="0" borderId="58" xfId="3" applyNumberFormat="1" applyBorder="1"/>
    <xf numFmtId="3" fontId="5" fillId="0" borderId="125" xfId="3" applyNumberFormat="1" applyBorder="1"/>
    <xf numFmtId="0" fontId="7" fillId="0" borderId="71" xfId="3" applyFont="1" applyBorder="1"/>
    <xf numFmtId="0" fontId="7" fillId="0" borderId="72" xfId="3" applyFont="1" applyBorder="1"/>
    <xf numFmtId="182" fontId="5" fillId="0" borderId="103" xfId="3" applyNumberFormat="1" applyBorder="1"/>
    <xf numFmtId="182" fontId="5" fillId="0" borderId="127" xfId="3" applyNumberFormat="1" applyBorder="1"/>
    <xf numFmtId="3" fontId="5" fillId="0" borderId="127" xfId="3" applyNumberFormat="1" applyBorder="1"/>
    <xf numFmtId="0" fontId="7" fillId="4" borderId="118" xfId="3" applyFont="1" applyFill="1" applyBorder="1" applyAlignment="1">
      <alignment horizontal="centerContinuous"/>
    </xf>
    <xf numFmtId="0" fontId="19" fillId="4" borderId="119" xfId="3" applyFont="1" applyFill="1" applyBorder="1" applyAlignment="1">
      <alignment horizontal="centerContinuous"/>
    </xf>
    <xf numFmtId="0" fontId="19" fillId="4" borderId="120" xfId="3" applyFont="1" applyFill="1" applyBorder="1" applyAlignment="1">
      <alignment horizontal="centerContinuous"/>
    </xf>
    <xf numFmtId="0" fontId="19" fillId="0" borderId="0" xfId="3" applyFont="1" applyAlignment="1">
      <alignment horizontal="center"/>
    </xf>
    <xf numFmtId="0" fontId="7" fillId="15" borderId="118" xfId="3" applyFont="1" applyFill="1" applyBorder="1" applyAlignment="1">
      <alignment horizontal="centerContinuous"/>
    </xf>
    <xf numFmtId="0" fontId="7" fillId="15" borderId="119" xfId="3" applyFont="1" applyFill="1" applyBorder="1" applyAlignment="1">
      <alignment horizontal="centerContinuous"/>
    </xf>
    <xf numFmtId="0" fontId="7" fillId="15" borderId="120" xfId="3" applyFont="1" applyFill="1" applyBorder="1" applyAlignment="1">
      <alignment horizontal="centerContinuous"/>
    </xf>
    <xf numFmtId="0" fontId="19" fillId="9" borderId="121" xfId="3" applyFont="1" applyFill="1" applyBorder="1" applyAlignment="1">
      <alignment horizontal="center"/>
    </xf>
    <xf numFmtId="182" fontId="7" fillId="0" borderId="0" xfId="3" applyNumberFormat="1" applyFont="1"/>
    <xf numFmtId="0" fontId="33" fillId="0" borderId="0" xfId="3" applyFont="1" applyAlignment="1">
      <alignment vertical="center"/>
    </xf>
    <xf numFmtId="0" fontId="34" fillId="16" borderId="103" xfId="3" applyFont="1" applyFill="1" applyBorder="1" applyAlignment="1">
      <alignment horizontal="center" vertical="center"/>
    </xf>
    <xf numFmtId="182" fontId="7" fillId="0" borderId="0" xfId="3" applyNumberFormat="1" applyFont="1" applyAlignment="1">
      <alignment vertical="center"/>
    </xf>
    <xf numFmtId="182" fontId="34" fillId="4" borderId="103" xfId="3" applyNumberFormat="1" applyFont="1" applyFill="1" applyBorder="1" applyAlignment="1">
      <alignment horizontal="center" vertical="center" wrapText="1"/>
    </xf>
    <xf numFmtId="0" fontId="35" fillId="17" borderId="103" xfId="3" applyFont="1" applyFill="1" applyBorder="1" applyAlignment="1">
      <alignment horizontal="center" vertical="center"/>
    </xf>
    <xf numFmtId="0" fontId="7" fillId="3" borderId="103" xfId="3" applyFont="1" applyFill="1" applyBorder="1" applyAlignment="1">
      <alignment horizontal="center" vertical="center"/>
    </xf>
    <xf numFmtId="0" fontId="7" fillId="9" borderId="103" xfId="3" applyFont="1" applyFill="1" applyBorder="1" applyAlignment="1">
      <alignment horizontal="center" vertical="center"/>
    </xf>
    <xf numFmtId="0" fontId="7" fillId="16" borderId="54" xfId="3" applyFont="1" applyFill="1" applyBorder="1" applyAlignment="1">
      <alignment horizontal="center"/>
    </xf>
    <xf numFmtId="182" fontId="19" fillId="4" borderId="123" xfId="3" applyNumberFormat="1" applyFont="1" applyFill="1" applyBorder="1" applyAlignment="1">
      <alignment horizontal="center"/>
    </xf>
    <xf numFmtId="0" fontId="7" fillId="15" borderId="54" xfId="3" applyFont="1" applyFill="1" applyBorder="1" applyAlignment="1">
      <alignment horizontal="center"/>
    </xf>
    <xf numFmtId="0" fontId="19" fillId="9" borderId="123" xfId="3" applyFont="1" applyFill="1" applyBorder="1" applyAlignment="1">
      <alignment horizontal="center"/>
    </xf>
    <xf numFmtId="0" fontId="7" fillId="0" borderId="0" xfId="3" applyFont="1" applyAlignment="1">
      <alignment horizontal="center"/>
    </xf>
    <xf numFmtId="0" fontId="7" fillId="16" borderId="35" xfId="3" applyFont="1" applyFill="1" applyBorder="1" applyAlignment="1">
      <alignment horizontal="center"/>
    </xf>
    <xf numFmtId="182" fontId="19" fillId="4" borderId="124" xfId="3" applyNumberFormat="1" applyFont="1" applyFill="1" applyBorder="1" applyAlignment="1">
      <alignment horizontal="center"/>
    </xf>
    <xf numFmtId="0" fontId="7" fillId="15" borderId="35" xfId="3" applyFont="1" applyFill="1" applyBorder="1" applyAlignment="1">
      <alignment horizontal="center"/>
    </xf>
    <xf numFmtId="0" fontId="19" fillId="9" borderId="124" xfId="3" applyFont="1" applyFill="1" applyBorder="1" applyAlignment="1">
      <alignment horizontal="center"/>
    </xf>
    <xf numFmtId="0" fontId="7" fillId="0" borderId="58" xfId="3" applyFont="1" applyBorder="1" applyAlignment="1">
      <alignment horizontal="center"/>
    </xf>
    <xf numFmtId="0" fontId="7" fillId="16" borderId="58" xfId="3" applyFont="1" applyFill="1" applyBorder="1" applyAlignment="1">
      <alignment horizontal="center"/>
    </xf>
    <xf numFmtId="182" fontId="19" fillId="4" borderId="125" xfId="3" applyNumberFormat="1" applyFont="1" applyFill="1" applyBorder="1" applyAlignment="1">
      <alignment horizontal="center"/>
    </xf>
    <xf numFmtId="0" fontId="7" fillId="15" borderId="58" xfId="3" applyFont="1" applyFill="1" applyBorder="1" applyAlignment="1">
      <alignment horizontal="center"/>
    </xf>
    <xf numFmtId="0" fontId="34" fillId="15" borderId="58" xfId="3" applyFont="1" applyFill="1" applyBorder="1" applyAlignment="1">
      <alignment horizontal="center"/>
    </xf>
    <xf numFmtId="0" fontId="19" fillId="9" borderId="125" xfId="3" applyFont="1" applyFill="1" applyBorder="1" applyAlignment="1">
      <alignment horizontal="center"/>
    </xf>
    <xf numFmtId="182" fontId="5" fillId="0" borderId="0" xfId="3" applyNumberFormat="1"/>
    <xf numFmtId="0" fontId="7" fillId="5" borderId="118" xfId="3" applyFont="1" applyFill="1" applyBorder="1" applyAlignment="1">
      <alignment horizontal="centerContinuous"/>
    </xf>
    <xf numFmtId="0" fontId="7" fillId="5" borderId="119" xfId="3" applyFont="1" applyFill="1" applyBorder="1" applyAlignment="1">
      <alignment horizontal="centerContinuous"/>
    </xf>
    <xf numFmtId="0" fontId="7" fillId="5" borderId="120" xfId="3" applyFont="1" applyFill="1" applyBorder="1" applyAlignment="1">
      <alignment horizontal="centerContinuous"/>
    </xf>
    <xf numFmtId="0" fontId="7" fillId="6" borderId="118" xfId="3" applyFont="1" applyFill="1" applyBorder="1" applyAlignment="1">
      <alignment horizontal="centerContinuous"/>
    </xf>
    <xf numFmtId="0" fontId="7" fillId="6" borderId="119" xfId="3" applyFont="1" applyFill="1" applyBorder="1" applyAlignment="1">
      <alignment horizontal="centerContinuous"/>
    </xf>
    <xf numFmtId="0" fontId="7" fillId="6" borderId="120" xfId="3" applyFont="1" applyFill="1" applyBorder="1" applyAlignment="1">
      <alignment horizontal="centerContinuous"/>
    </xf>
    <xf numFmtId="0" fontId="7" fillId="7" borderId="128" xfId="3" applyFont="1" applyFill="1" applyBorder="1" applyAlignment="1">
      <alignment horizontal="center"/>
    </xf>
    <xf numFmtId="0" fontId="19" fillId="13" borderId="121" xfId="3" applyFont="1" applyFill="1" applyBorder="1" applyAlignment="1">
      <alignment horizontal="center"/>
    </xf>
    <xf numFmtId="0" fontId="19" fillId="14" borderId="121" xfId="3" applyFont="1" applyFill="1" applyBorder="1" applyAlignment="1">
      <alignment horizontal="center"/>
    </xf>
    <xf numFmtId="0" fontId="36" fillId="0" borderId="0" xfId="3" applyFont="1" applyAlignment="1">
      <alignment vertical="center"/>
    </xf>
    <xf numFmtId="0" fontId="7" fillId="17" borderId="103" xfId="3" applyFont="1" applyFill="1" applyBorder="1" applyAlignment="1">
      <alignment horizontal="center" vertical="center"/>
    </xf>
    <xf numFmtId="0" fontId="7" fillId="14" borderId="103" xfId="3" applyFont="1" applyFill="1" applyBorder="1" applyAlignment="1">
      <alignment horizontal="center" vertical="center"/>
    </xf>
    <xf numFmtId="0" fontId="7" fillId="5" borderId="54" xfId="3" applyFont="1" applyFill="1" applyBorder="1" applyAlignment="1">
      <alignment horizontal="center"/>
    </xf>
    <xf numFmtId="0" fontId="7" fillId="17" borderId="54" xfId="3" applyFont="1" applyFill="1" applyBorder="1" applyAlignment="1">
      <alignment horizontal="center"/>
    </xf>
    <xf numFmtId="0" fontId="7" fillId="6" borderId="54" xfId="3" applyFont="1" applyFill="1" applyBorder="1" applyAlignment="1">
      <alignment horizontal="center"/>
    </xf>
    <xf numFmtId="0" fontId="7" fillId="7" borderId="54" xfId="3" applyFont="1" applyFill="1" applyBorder="1" applyAlignment="1">
      <alignment horizontal="center"/>
    </xf>
    <xf numFmtId="0" fontId="19" fillId="13" borderId="123" xfId="3" applyFont="1" applyFill="1" applyBorder="1" applyAlignment="1">
      <alignment horizontal="center"/>
    </xf>
    <xf numFmtId="0" fontId="19" fillId="14" borderId="123" xfId="3" applyFont="1" applyFill="1" applyBorder="1" applyAlignment="1">
      <alignment horizontal="center"/>
    </xf>
    <xf numFmtId="0" fontId="7" fillId="5" borderId="35" xfId="3" applyFont="1" applyFill="1" applyBorder="1" applyAlignment="1">
      <alignment horizontal="center"/>
    </xf>
    <xf numFmtId="0" fontId="7" fillId="17" borderId="35" xfId="3" applyFont="1" applyFill="1" applyBorder="1" applyAlignment="1">
      <alignment horizontal="center"/>
    </xf>
    <xf numFmtId="0" fontId="7" fillId="6" borderId="35" xfId="3" applyFont="1" applyFill="1" applyBorder="1" applyAlignment="1">
      <alignment horizontal="center"/>
    </xf>
    <xf numFmtId="0" fontId="7" fillId="7" borderId="35" xfId="3" applyFont="1" applyFill="1" applyBorder="1" applyAlignment="1">
      <alignment horizontal="center"/>
    </xf>
    <xf numFmtId="0" fontId="19" fillId="0" borderId="0" xfId="3" applyFont="1"/>
    <xf numFmtId="0" fontId="19" fillId="13" borderId="124" xfId="3" applyFont="1" applyFill="1" applyBorder="1" applyAlignment="1">
      <alignment horizontal="center"/>
    </xf>
    <xf numFmtId="0" fontId="19" fillId="14" borderId="124" xfId="3" applyFont="1" applyFill="1" applyBorder="1" applyAlignment="1">
      <alignment horizontal="center"/>
    </xf>
    <xf numFmtId="0" fontId="7" fillId="5" borderId="58" xfId="3" applyFont="1" applyFill="1" applyBorder="1" applyAlignment="1">
      <alignment horizontal="center"/>
    </xf>
    <xf numFmtId="0" fontId="7" fillId="17" borderId="58" xfId="3" applyFont="1" applyFill="1" applyBorder="1" applyAlignment="1">
      <alignment horizontal="center"/>
    </xf>
    <xf numFmtId="0" fontId="34" fillId="5" borderId="58" xfId="3" applyFont="1" applyFill="1" applyBorder="1" applyAlignment="1">
      <alignment horizontal="center"/>
    </xf>
    <xf numFmtId="0" fontId="7" fillId="6" borderId="58" xfId="3" applyFont="1" applyFill="1" applyBorder="1" applyAlignment="1">
      <alignment horizontal="center"/>
    </xf>
    <xf numFmtId="0" fontId="7" fillId="7" borderId="58" xfId="3" applyFont="1" applyFill="1" applyBorder="1" applyAlignment="1">
      <alignment horizontal="center"/>
    </xf>
    <xf numFmtId="0" fontId="19" fillId="13" borderId="125" xfId="3" applyFont="1" applyFill="1" applyBorder="1" applyAlignment="1">
      <alignment horizontal="center"/>
    </xf>
    <xf numFmtId="0" fontId="19" fillId="14" borderId="125" xfId="3" applyFont="1" applyFill="1" applyBorder="1" applyAlignment="1">
      <alignment horizontal="center"/>
    </xf>
    <xf numFmtId="183" fontId="5" fillId="0" borderId="54" xfId="3" applyNumberFormat="1" applyBorder="1"/>
    <xf numFmtId="183" fontId="5" fillId="0" borderId="0" xfId="3" applyNumberFormat="1"/>
    <xf numFmtId="178" fontId="5" fillId="0" borderId="54" xfId="3" applyNumberFormat="1" applyBorder="1"/>
    <xf numFmtId="178" fontId="5" fillId="0" borderId="0" xfId="3" applyNumberFormat="1"/>
    <xf numFmtId="183" fontId="5" fillId="0" borderId="123" xfId="3" applyNumberFormat="1" applyBorder="1"/>
    <xf numFmtId="183" fontId="5" fillId="0" borderId="35" xfId="3" applyNumberFormat="1" applyBorder="1"/>
    <xf numFmtId="178" fontId="5" fillId="0" borderId="35" xfId="3" applyNumberFormat="1" applyBorder="1"/>
    <xf numFmtId="183" fontId="5" fillId="0" borderId="124" xfId="3" applyNumberFormat="1" applyBorder="1"/>
    <xf numFmtId="183" fontId="5" fillId="0" borderId="67" xfId="3" applyNumberFormat="1" applyBorder="1"/>
    <xf numFmtId="178" fontId="5" fillId="0" borderId="67" xfId="3" applyNumberFormat="1" applyBorder="1"/>
    <xf numFmtId="183" fontId="5" fillId="0" borderId="126" xfId="3" applyNumberFormat="1" applyBorder="1"/>
    <xf numFmtId="183" fontId="9" fillId="0" borderId="0" xfId="3" applyNumberFormat="1" applyFont="1" applyAlignment="1">
      <alignment horizontal="center"/>
    </xf>
    <xf numFmtId="178" fontId="9" fillId="0" borderId="0" xfId="3" applyNumberFormat="1" applyFont="1" applyAlignment="1">
      <alignment horizontal="center"/>
    </xf>
    <xf numFmtId="178" fontId="5" fillId="18" borderId="35" xfId="3" applyNumberFormat="1" applyFill="1" applyBorder="1"/>
    <xf numFmtId="183" fontId="5" fillId="18" borderId="35" xfId="3" applyNumberFormat="1" applyFill="1" applyBorder="1"/>
    <xf numFmtId="183" fontId="5" fillId="0" borderId="58" xfId="3" applyNumberFormat="1" applyBorder="1"/>
    <xf numFmtId="183" fontId="5" fillId="0" borderId="125" xfId="3" applyNumberFormat="1" applyBorder="1"/>
    <xf numFmtId="178" fontId="5" fillId="0" borderId="103" xfId="3" applyNumberFormat="1" applyBorder="1"/>
    <xf numFmtId="183" fontId="5" fillId="0" borderId="103" xfId="3" applyNumberFormat="1" applyBorder="1"/>
    <xf numFmtId="183" fontId="5" fillId="0" borderId="127" xfId="3" applyNumberFormat="1" applyBorder="1"/>
    <xf numFmtId="184" fontId="7" fillId="2" borderId="0" xfId="7" applyNumberFormat="1" applyFont="1" applyFill="1" applyAlignment="1">
      <alignment vertical="center"/>
    </xf>
    <xf numFmtId="49" fontId="5" fillId="2" borderId="0" xfId="8" applyNumberFormat="1" applyFont="1" applyFill="1" applyAlignment="1">
      <alignment vertical="center"/>
    </xf>
    <xf numFmtId="184" fontId="34" fillId="2" borderId="0" xfId="7" applyNumberFormat="1" applyFont="1" applyFill="1" applyAlignment="1">
      <alignment vertical="center"/>
    </xf>
    <xf numFmtId="0" fontId="7" fillId="2" borderId="0" xfId="3" applyFont="1" applyFill="1" applyAlignment="1">
      <alignment horizontal="right" vertical="center"/>
    </xf>
    <xf numFmtId="184" fontId="38" fillId="2" borderId="129" xfId="7" applyNumberFormat="1" applyFont="1" applyFill="1" applyBorder="1" applyAlignment="1">
      <alignment vertical="top"/>
    </xf>
    <xf numFmtId="184" fontId="34" fillId="2" borderId="130" xfId="7" applyNumberFormat="1" applyFont="1" applyFill="1" applyBorder="1" applyAlignment="1">
      <alignment vertical="center"/>
    </xf>
    <xf numFmtId="184" fontId="34" fillId="6" borderId="130" xfId="7" applyNumberFormat="1" applyFont="1" applyFill="1" applyBorder="1" applyAlignment="1">
      <alignment vertical="center"/>
    </xf>
    <xf numFmtId="184" fontId="7" fillId="6" borderId="130" xfId="7" applyNumberFormat="1" applyFont="1" applyFill="1" applyBorder="1" applyAlignment="1">
      <alignment vertical="center"/>
    </xf>
    <xf numFmtId="184" fontId="34" fillId="6" borderId="130" xfId="7" applyNumberFormat="1" applyFont="1" applyFill="1" applyBorder="1" applyAlignment="1">
      <alignment horizontal="right" vertical="center"/>
    </xf>
    <xf numFmtId="184" fontId="34" fillId="6" borderId="131" xfId="7" applyNumberFormat="1" applyFont="1" applyFill="1" applyBorder="1" applyAlignment="1">
      <alignment horizontal="right" vertical="center"/>
    </xf>
    <xf numFmtId="184" fontId="34" fillId="2" borderId="0" xfId="7" applyNumberFormat="1" applyFont="1" applyFill="1" applyAlignment="1">
      <alignment horizontal="right" vertical="center"/>
    </xf>
    <xf numFmtId="184" fontId="34" fillId="6" borderId="132" xfId="7" applyNumberFormat="1" applyFont="1" applyFill="1" applyBorder="1" applyAlignment="1">
      <alignment vertical="center"/>
    </xf>
    <xf numFmtId="184" fontId="34" fillId="6" borderId="0" xfId="7" applyNumberFormat="1" applyFont="1" applyFill="1" applyAlignment="1">
      <alignment vertical="center"/>
    </xf>
    <xf numFmtId="184" fontId="7" fillId="6" borderId="0" xfId="7" applyNumberFormat="1" applyFont="1" applyFill="1" applyAlignment="1">
      <alignment vertical="center"/>
    </xf>
    <xf numFmtId="184" fontId="34" fillId="6" borderId="0" xfId="7" applyNumberFormat="1" applyFont="1" applyFill="1" applyAlignment="1">
      <alignment horizontal="right" vertical="center"/>
    </xf>
    <xf numFmtId="184" fontId="34" fillId="6" borderId="133" xfId="7" applyNumberFormat="1" applyFont="1" applyFill="1" applyBorder="1" applyAlignment="1">
      <alignment horizontal="right" vertical="center"/>
    </xf>
    <xf numFmtId="184" fontId="9" fillId="2" borderId="52" xfId="7" applyNumberFormat="1" applyFont="1" applyFill="1" applyBorder="1" applyAlignment="1">
      <alignment horizontal="right" vertical="center"/>
    </xf>
    <xf numFmtId="184" fontId="34" fillId="2" borderId="62" xfId="7" applyNumberFormat="1" applyFont="1" applyFill="1" applyBorder="1" applyAlignment="1">
      <alignment vertical="center"/>
    </xf>
    <xf numFmtId="184" fontId="34" fillId="6" borderId="134" xfId="7" applyNumberFormat="1" applyFont="1" applyFill="1" applyBorder="1" applyAlignment="1">
      <alignment vertical="center"/>
    </xf>
    <xf numFmtId="184" fontId="34" fillId="6" borderId="135" xfId="7" applyNumberFormat="1" applyFont="1" applyFill="1" applyBorder="1" applyAlignment="1">
      <alignment vertical="center"/>
    </xf>
    <xf numFmtId="184" fontId="7" fillId="6" borderId="135" xfId="7" applyNumberFormat="1" applyFont="1" applyFill="1" applyBorder="1" applyAlignment="1">
      <alignment vertical="center"/>
    </xf>
    <xf numFmtId="184" fontId="34" fillId="6" borderId="135" xfId="7" applyNumberFormat="1" applyFont="1" applyFill="1" applyBorder="1" applyAlignment="1">
      <alignment horizontal="right" vertical="center"/>
    </xf>
    <xf numFmtId="184" fontId="34" fillId="6" borderId="136" xfId="7" applyNumberFormat="1" applyFont="1" applyFill="1" applyBorder="1" applyAlignment="1">
      <alignment horizontal="right" vertical="center"/>
    </xf>
    <xf numFmtId="184" fontId="7" fillId="2" borderId="0" xfId="7" applyNumberFormat="1" applyFont="1" applyFill="1"/>
    <xf numFmtId="0" fontId="34" fillId="2" borderId="130" xfId="3" applyFont="1" applyFill="1" applyBorder="1" applyAlignment="1">
      <alignment horizontal="left"/>
    </xf>
    <xf numFmtId="184" fontId="34" fillId="2" borderId="0" xfId="7" applyNumberFormat="1" applyFont="1" applyFill="1"/>
    <xf numFmtId="184" fontId="34" fillId="2" borderId="0" xfId="7" applyNumberFormat="1" applyFont="1" applyFill="1" applyAlignment="1">
      <alignment horizontal="centerContinuous"/>
    </xf>
    <xf numFmtId="184" fontId="34" fillId="2" borderId="0" xfId="7" applyNumberFormat="1" applyFont="1" applyFill="1" applyAlignment="1">
      <alignment horizontal="right"/>
    </xf>
    <xf numFmtId="184" fontId="34" fillId="2" borderId="0" xfId="7" applyNumberFormat="1" applyFont="1" applyFill="1" applyAlignment="1">
      <alignment horizontal="left"/>
    </xf>
    <xf numFmtId="184" fontId="7" fillId="2" borderId="0" xfId="7" applyNumberFormat="1" applyFont="1" applyFill="1" applyAlignment="1">
      <alignment vertical="top"/>
    </xf>
    <xf numFmtId="184" fontId="34" fillId="2" borderId="0" xfId="7" applyNumberFormat="1" applyFont="1" applyFill="1" applyAlignment="1">
      <alignment vertical="top"/>
    </xf>
    <xf numFmtId="184" fontId="34" fillId="2" borderId="0" xfId="7" applyNumberFormat="1" applyFont="1" applyFill="1" applyAlignment="1">
      <alignment horizontal="left" vertical="top"/>
    </xf>
    <xf numFmtId="184" fontId="34" fillId="2" borderId="0" xfId="7" applyNumberFormat="1" applyFont="1" applyFill="1" applyAlignment="1">
      <alignment horizontal="right" vertical="top"/>
    </xf>
    <xf numFmtId="184" fontId="34" fillId="2" borderId="0" xfId="7" applyNumberFormat="1" applyFont="1" applyFill="1" applyAlignment="1">
      <alignment horizontal="center" vertical="top"/>
    </xf>
    <xf numFmtId="184" fontId="38" fillId="2" borderId="138" xfId="7" applyNumberFormat="1" applyFont="1" applyFill="1" applyBorder="1" applyAlignment="1">
      <alignment vertical="top"/>
    </xf>
    <xf numFmtId="184" fontId="34" fillId="2" borderId="139" xfId="7" applyNumberFormat="1" applyFont="1" applyFill="1" applyBorder="1" applyAlignment="1">
      <alignment vertical="center"/>
    </xf>
    <xf numFmtId="184" fontId="34" fillId="19" borderId="139" xfId="7" applyNumberFormat="1" applyFont="1" applyFill="1" applyBorder="1" applyAlignment="1">
      <alignment vertical="center"/>
    </xf>
    <xf numFmtId="184" fontId="7" fillId="19" borderId="139" xfId="7" applyNumberFormat="1" applyFont="1" applyFill="1" applyBorder="1" applyAlignment="1">
      <alignment vertical="center"/>
    </xf>
    <xf numFmtId="184" fontId="7" fillId="19" borderId="140" xfId="7" applyNumberFormat="1" applyFont="1" applyFill="1" applyBorder="1" applyAlignment="1">
      <alignment vertical="center"/>
    </xf>
    <xf numFmtId="184" fontId="34" fillId="2" borderId="0" xfId="7" applyNumberFormat="1" applyFont="1" applyFill="1" applyAlignment="1">
      <alignment horizontal="center" vertical="center"/>
    </xf>
    <xf numFmtId="184" fontId="34" fillId="19" borderId="141" xfId="7" applyNumberFormat="1" applyFont="1" applyFill="1" applyBorder="1" applyAlignment="1">
      <alignment vertical="center"/>
    </xf>
    <xf numFmtId="184" fontId="34" fillId="2" borderId="62" xfId="7" applyNumberFormat="1" applyFont="1" applyFill="1" applyBorder="1" applyAlignment="1">
      <alignment horizontal="center" vertical="center"/>
    </xf>
    <xf numFmtId="184" fontId="9" fillId="2" borderId="62" xfId="7" applyNumberFormat="1" applyFont="1" applyFill="1" applyBorder="1" applyAlignment="1">
      <alignment horizontal="right" vertical="center"/>
    </xf>
    <xf numFmtId="183" fontId="39" fillId="2" borderId="62" xfId="7" applyNumberFormat="1" applyFont="1" applyFill="1" applyBorder="1" applyAlignment="1">
      <alignment horizontal="left" vertical="center"/>
    </xf>
    <xf numFmtId="183" fontId="39" fillId="0" borderId="62" xfId="7" applyNumberFormat="1" applyFont="1" applyBorder="1" applyAlignment="1">
      <alignment horizontal="left" vertical="center"/>
    </xf>
    <xf numFmtId="184" fontId="7" fillId="2" borderId="53" xfId="7" applyNumberFormat="1" applyFont="1" applyFill="1" applyBorder="1" applyAlignment="1">
      <alignment vertical="center"/>
    </xf>
    <xf numFmtId="184" fontId="7" fillId="19" borderId="142" xfId="7" applyNumberFormat="1" applyFont="1" applyFill="1" applyBorder="1" applyAlignment="1">
      <alignment vertical="center"/>
    </xf>
    <xf numFmtId="185" fontId="34" fillId="2" borderId="0" xfId="7" applyNumberFormat="1" applyFont="1" applyFill="1" applyAlignment="1">
      <alignment horizontal="center" vertical="center"/>
    </xf>
    <xf numFmtId="184" fontId="34" fillId="2" borderId="36" xfId="7" applyNumberFormat="1" applyFont="1" applyFill="1" applyBorder="1" applyAlignment="1">
      <alignment horizontal="center" vertical="center"/>
    </xf>
    <xf numFmtId="184" fontId="9" fillId="2" borderId="0" xfId="7" applyNumberFormat="1" applyFont="1" applyFill="1" applyAlignment="1">
      <alignment horizontal="right" vertical="center"/>
    </xf>
    <xf numFmtId="184" fontId="7" fillId="2" borderId="55" xfId="7" applyNumberFormat="1" applyFont="1" applyFill="1" applyBorder="1" applyAlignment="1">
      <alignment vertical="center"/>
    </xf>
    <xf numFmtId="184" fontId="34" fillId="2" borderId="0" xfId="7" applyNumberFormat="1" applyFont="1" applyFill="1" applyAlignment="1">
      <alignment horizontal="left" vertical="center"/>
    </xf>
    <xf numFmtId="0" fontId="5" fillId="2" borderId="0" xfId="3" applyFill="1" applyAlignment="1">
      <alignment horizontal="left" vertical="center"/>
    </xf>
    <xf numFmtId="184" fontId="34" fillId="19" borderId="143" xfId="7" applyNumberFormat="1" applyFont="1" applyFill="1" applyBorder="1" applyAlignment="1">
      <alignment vertical="center"/>
    </xf>
    <xf numFmtId="184" fontId="34" fillId="19" borderId="137" xfId="7" applyNumberFormat="1" applyFont="1" applyFill="1" applyBorder="1" applyAlignment="1">
      <alignment vertical="center"/>
    </xf>
    <xf numFmtId="184" fontId="7" fillId="19" borderId="137" xfId="7" applyNumberFormat="1" applyFont="1" applyFill="1" applyBorder="1" applyAlignment="1">
      <alignment vertical="center"/>
    </xf>
    <xf numFmtId="184" fontId="34" fillId="19" borderId="137" xfId="7" applyNumberFormat="1" applyFont="1" applyFill="1" applyBorder="1"/>
    <xf numFmtId="184" fontId="7" fillId="19" borderId="144" xfId="7" applyNumberFormat="1" applyFont="1" applyFill="1" applyBorder="1" applyAlignment="1">
      <alignment vertical="center"/>
    </xf>
    <xf numFmtId="184" fontId="40" fillId="2" borderId="139" xfId="7" applyNumberFormat="1" applyFont="1" applyFill="1" applyBorder="1" applyAlignment="1">
      <alignment vertical="center"/>
    </xf>
    <xf numFmtId="184" fontId="34" fillId="19" borderId="145" xfId="7" applyNumberFormat="1" applyFont="1" applyFill="1" applyBorder="1" applyAlignment="1">
      <alignment vertical="center"/>
    </xf>
    <xf numFmtId="184" fontId="34" fillId="2" borderId="139" xfId="7" applyNumberFormat="1" applyFont="1" applyFill="1" applyBorder="1" applyAlignment="1">
      <alignment horizontal="right" vertical="center"/>
    </xf>
    <xf numFmtId="184" fontId="7" fillId="2" borderId="139" xfId="7" applyNumberFormat="1" applyFont="1" applyFill="1" applyBorder="1"/>
    <xf numFmtId="184" fontId="34" fillId="2" borderId="139" xfId="7" applyNumberFormat="1" applyFont="1" applyFill="1" applyBorder="1"/>
    <xf numFmtId="184" fontId="7" fillId="19" borderId="145" xfId="7" applyNumberFormat="1" applyFont="1" applyFill="1" applyBorder="1" applyAlignment="1">
      <alignment vertical="center"/>
    </xf>
    <xf numFmtId="184" fontId="34" fillId="19" borderId="146" xfId="7" applyNumberFormat="1" applyFont="1" applyFill="1" applyBorder="1" applyAlignment="1">
      <alignment vertical="top"/>
    </xf>
    <xf numFmtId="184" fontId="7" fillId="19" borderId="146" xfId="7" applyNumberFormat="1" applyFont="1" applyFill="1" applyBorder="1" applyAlignment="1">
      <alignment vertical="top"/>
    </xf>
    <xf numFmtId="0" fontId="5" fillId="19" borderId="141" xfId="3" applyFill="1" applyBorder="1"/>
    <xf numFmtId="0" fontId="5" fillId="2" borderId="62" xfId="3" applyFill="1" applyBorder="1"/>
    <xf numFmtId="184" fontId="34" fillId="19" borderId="142" xfId="7" applyNumberFormat="1" applyFont="1" applyFill="1" applyBorder="1" applyAlignment="1">
      <alignment vertical="center"/>
    </xf>
    <xf numFmtId="0" fontId="5" fillId="2" borderId="65" xfId="3" applyFill="1" applyBorder="1"/>
    <xf numFmtId="184" fontId="7" fillId="2" borderId="0" xfId="7" applyNumberFormat="1" applyFont="1" applyFill="1" applyAlignment="1">
      <alignment horizontal="right"/>
    </xf>
    <xf numFmtId="184" fontId="40" fillId="2" borderId="0" xfId="7" applyNumberFormat="1" applyFont="1" applyFill="1" applyAlignment="1">
      <alignment vertical="center"/>
    </xf>
    <xf numFmtId="184" fontId="7" fillId="2" borderId="0" xfId="7" applyNumberFormat="1" applyFont="1" applyFill="1" applyAlignment="1">
      <alignment horizontal="center" vertical="center"/>
    </xf>
    <xf numFmtId="184" fontId="7" fillId="2" borderId="0" xfId="7" applyNumberFormat="1" applyFont="1" applyFill="1" applyAlignment="1">
      <alignment horizontal="left" vertical="center"/>
    </xf>
    <xf numFmtId="184" fontId="38" fillId="2" borderId="154" xfId="7" applyNumberFormat="1" applyFont="1" applyFill="1" applyBorder="1" applyAlignment="1">
      <alignment vertical="top"/>
    </xf>
    <xf numFmtId="184" fontId="34" fillId="2" borderId="155" xfId="7" applyNumberFormat="1" applyFont="1" applyFill="1" applyBorder="1" applyAlignment="1">
      <alignment vertical="center"/>
    </xf>
    <xf numFmtId="184" fontId="34" fillId="14" borderId="155" xfId="7" applyNumberFormat="1" applyFont="1" applyFill="1" applyBorder="1" applyAlignment="1">
      <alignment vertical="center"/>
    </xf>
    <xf numFmtId="184" fontId="7" fillId="14" borderId="155" xfId="7" applyNumberFormat="1" applyFont="1" applyFill="1" applyBorder="1" applyAlignment="1">
      <alignment vertical="center"/>
    </xf>
    <xf numFmtId="184" fontId="7" fillId="14" borderId="156" xfId="7" applyNumberFormat="1" applyFont="1" applyFill="1" applyBorder="1" applyAlignment="1">
      <alignment vertical="center"/>
    </xf>
    <xf numFmtId="184" fontId="34" fillId="2" borderId="0" xfId="7" applyNumberFormat="1" applyFont="1" applyFill="1" applyAlignment="1">
      <alignment horizontal="center" vertical="center" wrapText="1"/>
    </xf>
    <xf numFmtId="184" fontId="34" fillId="14" borderId="157" xfId="7" applyNumberFormat="1" applyFont="1" applyFill="1" applyBorder="1" applyAlignment="1">
      <alignment vertical="center"/>
    </xf>
    <xf numFmtId="184" fontId="34" fillId="14" borderId="158" xfId="7" applyNumberFormat="1" applyFont="1" applyFill="1" applyBorder="1" applyAlignment="1">
      <alignment vertical="center"/>
    </xf>
    <xf numFmtId="186" fontId="34" fillId="2" borderId="0" xfId="7" applyNumberFormat="1" applyFont="1" applyFill="1" applyAlignment="1">
      <alignment horizontal="center" vertical="center"/>
    </xf>
    <xf numFmtId="184" fontId="34" fillId="14" borderId="157" xfId="7" applyNumberFormat="1" applyFont="1" applyFill="1" applyBorder="1"/>
    <xf numFmtId="184" fontId="34" fillId="2" borderId="0" xfId="7" applyNumberFormat="1" applyFont="1" applyFill="1" applyAlignment="1">
      <alignment horizontal="center"/>
    </xf>
    <xf numFmtId="184" fontId="7" fillId="14" borderId="158" xfId="7" applyNumberFormat="1" applyFont="1" applyFill="1" applyBorder="1"/>
    <xf numFmtId="184" fontId="7" fillId="14" borderId="158" xfId="7" applyNumberFormat="1" applyFont="1" applyFill="1" applyBorder="1" applyAlignment="1">
      <alignment vertical="center"/>
    </xf>
    <xf numFmtId="184" fontId="34" fillId="2" borderId="36" xfId="7" applyNumberFormat="1" applyFont="1" applyFill="1" applyBorder="1" applyAlignment="1">
      <alignment horizontal="center" vertical="center" wrapText="1"/>
    </xf>
    <xf numFmtId="184" fontId="34" fillId="14" borderId="161" xfId="7" applyNumberFormat="1" applyFont="1" applyFill="1" applyBorder="1" applyAlignment="1">
      <alignment vertical="center"/>
    </xf>
    <xf numFmtId="184" fontId="34" fillId="14" borderId="162" xfId="7" applyNumberFormat="1" applyFont="1" applyFill="1" applyBorder="1" applyAlignment="1">
      <alignment vertical="center"/>
    </xf>
    <xf numFmtId="184" fontId="7" fillId="14" borderId="162" xfId="7" applyNumberFormat="1" applyFont="1" applyFill="1" applyBorder="1" applyAlignment="1">
      <alignment vertical="center"/>
    </xf>
    <xf numFmtId="184" fontId="7" fillId="14" borderId="163" xfId="7" applyNumberFormat="1" applyFont="1" applyFill="1" applyBorder="1" applyAlignment="1">
      <alignment vertical="center"/>
    </xf>
    <xf numFmtId="184" fontId="38" fillId="2" borderId="164" xfId="7" applyNumberFormat="1" applyFont="1" applyFill="1" applyBorder="1" applyAlignment="1">
      <alignment vertical="top"/>
    </xf>
    <xf numFmtId="184" fontId="34" fillId="2" borderId="165" xfId="7" applyNumberFormat="1" applyFont="1" applyFill="1" applyBorder="1" applyAlignment="1">
      <alignment vertical="center"/>
    </xf>
    <xf numFmtId="184" fontId="34" fillId="10" borderId="165" xfId="7" applyNumberFormat="1" applyFont="1" applyFill="1" applyBorder="1" applyAlignment="1">
      <alignment vertical="center"/>
    </xf>
    <xf numFmtId="184" fontId="7" fillId="10" borderId="165" xfId="7" applyNumberFormat="1" applyFont="1" applyFill="1" applyBorder="1" applyAlignment="1">
      <alignment vertical="center"/>
    </xf>
    <xf numFmtId="184" fontId="7" fillId="10" borderId="166" xfId="7" applyNumberFormat="1" applyFont="1" applyFill="1" applyBorder="1" applyAlignment="1">
      <alignment vertical="center"/>
    </xf>
    <xf numFmtId="184" fontId="34" fillId="10" borderId="167" xfId="7" applyNumberFormat="1" applyFont="1" applyFill="1" applyBorder="1" applyAlignment="1">
      <alignment vertical="center"/>
    </xf>
    <xf numFmtId="184" fontId="34" fillId="10" borderId="168" xfId="7" applyNumberFormat="1" applyFont="1" applyFill="1" applyBorder="1" applyAlignment="1">
      <alignment horizontal="center" vertical="center"/>
    </xf>
    <xf numFmtId="184" fontId="7" fillId="2" borderId="55" xfId="7" applyNumberFormat="1" applyFont="1" applyFill="1" applyBorder="1" applyAlignment="1">
      <alignment horizontal="center" vertical="center"/>
    </xf>
    <xf numFmtId="184" fontId="34" fillId="10" borderId="168" xfId="7" applyNumberFormat="1" applyFont="1" applyFill="1" applyBorder="1" applyAlignment="1">
      <alignment vertical="center"/>
    </xf>
    <xf numFmtId="184" fontId="34" fillId="0" borderId="0" xfId="7" applyNumberFormat="1" applyFont="1" applyAlignment="1">
      <alignment vertical="center"/>
    </xf>
    <xf numFmtId="184" fontId="7" fillId="10" borderId="168" xfId="7" applyNumberFormat="1" applyFont="1" applyFill="1" applyBorder="1" applyAlignment="1">
      <alignment vertical="center"/>
    </xf>
    <xf numFmtId="184" fontId="38" fillId="2" borderId="169" xfId="7" applyNumberFormat="1" applyFont="1" applyFill="1" applyBorder="1" applyAlignment="1">
      <alignment vertical="top"/>
    </xf>
    <xf numFmtId="184" fontId="7" fillId="2" borderId="170" xfId="7" applyNumberFormat="1" applyFont="1" applyFill="1" applyBorder="1" applyAlignment="1">
      <alignment vertical="center"/>
    </xf>
    <xf numFmtId="184" fontId="7" fillId="20" borderId="170" xfId="7" applyNumberFormat="1" applyFont="1" applyFill="1" applyBorder="1" applyAlignment="1">
      <alignment vertical="center"/>
    </xf>
    <xf numFmtId="184" fontId="34" fillId="20" borderId="170" xfId="7" applyNumberFormat="1" applyFont="1" applyFill="1" applyBorder="1" applyAlignment="1">
      <alignment vertical="center"/>
    </xf>
    <xf numFmtId="184" fontId="7" fillId="20" borderId="171" xfId="7" applyNumberFormat="1" applyFont="1" applyFill="1" applyBorder="1" applyAlignment="1">
      <alignment vertical="center"/>
    </xf>
    <xf numFmtId="184" fontId="7" fillId="20" borderId="172" xfId="7" applyNumberFormat="1" applyFont="1" applyFill="1" applyBorder="1" applyAlignment="1">
      <alignment vertical="center"/>
    </xf>
    <xf numFmtId="184" fontId="7" fillId="20" borderId="0" xfId="7" applyNumberFormat="1" applyFont="1" applyFill="1" applyAlignment="1">
      <alignment vertical="center"/>
    </xf>
    <xf numFmtId="183" fontId="7" fillId="20" borderId="0" xfId="7" applyNumberFormat="1" applyFont="1" applyFill="1" applyAlignment="1">
      <alignment vertical="center"/>
    </xf>
    <xf numFmtId="184" fontId="7" fillId="20" borderId="173" xfId="7" applyNumberFormat="1" applyFont="1" applyFill="1" applyBorder="1" applyAlignment="1">
      <alignment vertical="center"/>
    </xf>
    <xf numFmtId="184" fontId="34" fillId="2" borderId="0" xfId="7" applyNumberFormat="1" applyFont="1" applyFill="1" applyAlignment="1">
      <alignment horizontal="center" vertical="center" textRotation="255" wrapText="1"/>
    </xf>
    <xf numFmtId="0" fontId="5" fillId="2" borderId="99" xfId="3" applyFill="1" applyBorder="1"/>
    <xf numFmtId="186" fontId="34" fillId="2" borderId="65" xfId="7" applyNumberFormat="1" applyFont="1" applyFill="1" applyBorder="1" applyAlignment="1">
      <alignment horizontal="center" vertical="center"/>
    </xf>
    <xf numFmtId="183" fontId="7" fillId="2" borderId="0" xfId="7" applyNumberFormat="1" applyFont="1" applyFill="1" applyAlignment="1">
      <alignment vertical="center"/>
    </xf>
    <xf numFmtId="184" fontId="34" fillId="10" borderId="174" xfId="7" applyNumberFormat="1" applyFont="1" applyFill="1" applyBorder="1" applyAlignment="1">
      <alignment vertical="center"/>
    </xf>
    <xf numFmtId="184" fontId="34" fillId="10" borderId="175" xfId="7" applyNumberFormat="1" applyFont="1" applyFill="1" applyBorder="1" applyAlignment="1">
      <alignment vertical="center"/>
    </xf>
    <xf numFmtId="184" fontId="7" fillId="10" borderId="175" xfId="7" applyNumberFormat="1" applyFont="1" applyFill="1" applyBorder="1" applyAlignment="1">
      <alignment vertical="center"/>
    </xf>
    <xf numFmtId="184" fontId="7" fillId="10" borderId="176" xfId="7" applyNumberFormat="1" applyFont="1" applyFill="1" applyBorder="1" applyAlignment="1">
      <alignment vertical="center"/>
    </xf>
    <xf numFmtId="184" fontId="7" fillId="20" borderId="177" xfId="7" applyNumberFormat="1" applyFont="1" applyFill="1" applyBorder="1" applyAlignment="1">
      <alignment vertical="center"/>
    </xf>
    <xf numFmtId="184" fontId="7" fillId="20" borderId="178" xfId="7" applyNumberFormat="1" applyFont="1" applyFill="1" applyBorder="1" applyAlignment="1">
      <alignment vertical="center"/>
    </xf>
    <xf numFmtId="184" fontId="7" fillId="20" borderId="179" xfId="7" applyNumberFormat="1" applyFont="1" applyFill="1" applyBorder="1" applyAlignment="1">
      <alignment vertical="center"/>
    </xf>
    <xf numFmtId="0" fontId="7" fillId="2" borderId="0" xfId="6" applyFont="1" applyFill="1" applyAlignment="1">
      <alignment vertical="center"/>
    </xf>
    <xf numFmtId="0" fontId="7" fillId="5" borderId="103" xfId="6" applyFont="1" applyFill="1" applyBorder="1" applyAlignment="1">
      <alignment horizontal="center" vertical="center"/>
    </xf>
    <xf numFmtId="58" fontId="34" fillId="2" borderId="0" xfId="6" applyNumberFormat="1" applyFont="1" applyFill="1" applyAlignment="1">
      <alignment horizontal="centerContinuous" vertical="center"/>
    </xf>
    <xf numFmtId="0" fontId="7" fillId="2" borderId="180" xfId="6" applyFont="1" applyFill="1" applyBorder="1" applyAlignment="1">
      <alignment vertical="center"/>
    </xf>
    <xf numFmtId="0" fontId="7" fillId="2" borderId="181" xfId="6" applyFont="1" applyFill="1" applyBorder="1" applyAlignment="1">
      <alignment vertical="center"/>
    </xf>
    <xf numFmtId="0" fontId="7" fillId="2" borderId="182" xfId="6" applyFont="1" applyFill="1" applyBorder="1" applyAlignment="1">
      <alignment vertical="center"/>
    </xf>
    <xf numFmtId="0" fontId="7" fillId="2" borderId="0" xfId="6" applyFont="1" applyFill="1" applyAlignment="1">
      <alignment horizontal="right" vertical="center"/>
    </xf>
    <xf numFmtId="0" fontId="34" fillId="2" borderId="0" xfId="3" applyFont="1" applyFill="1" applyAlignment="1">
      <alignment horizontal="right" vertical="center"/>
    </xf>
    <xf numFmtId="189" fontId="7" fillId="2" borderId="190" xfId="6" applyNumberFormat="1" applyFont="1" applyFill="1" applyBorder="1" applyAlignment="1">
      <alignment horizontal="right" vertical="center"/>
    </xf>
    <xf numFmtId="190" fontId="7" fillId="2" borderId="193" xfId="6" applyNumberFormat="1" applyFont="1" applyFill="1" applyBorder="1" applyAlignment="1">
      <alignment horizontal="right" vertical="center"/>
    </xf>
    <xf numFmtId="0" fontId="34" fillId="2" borderId="0" xfId="6" applyFont="1" applyFill="1" applyAlignment="1">
      <alignment vertical="center"/>
    </xf>
    <xf numFmtId="0" fontId="34" fillId="2" borderId="0" xfId="3" applyFont="1" applyFill="1" applyAlignment="1">
      <alignment horizontal="center" vertical="center"/>
    </xf>
    <xf numFmtId="0" fontId="5" fillId="2" borderId="0" xfId="6" applyFont="1" applyFill="1" applyAlignment="1">
      <alignment vertical="center"/>
    </xf>
    <xf numFmtId="0" fontId="34" fillId="0" borderId="103" xfId="11" applyFont="1" applyBorder="1" applyAlignment="1">
      <alignment horizontal="center" vertical="center"/>
    </xf>
    <xf numFmtId="0" fontId="34" fillId="5" borderId="103" xfId="11" applyFont="1" applyFill="1" applyBorder="1" applyAlignment="1">
      <alignment vertical="center"/>
    </xf>
    <xf numFmtId="191" fontId="34" fillId="5" borderId="103" xfId="5" applyNumberFormat="1" applyFont="1" applyFill="1" applyBorder="1" applyAlignment="1" applyProtection="1">
      <alignment vertical="center"/>
    </xf>
    <xf numFmtId="0" fontId="34" fillId="6" borderId="103" xfId="11" applyFont="1" applyFill="1" applyBorder="1" applyAlignment="1">
      <alignment vertical="center"/>
    </xf>
    <xf numFmtId="191" fontId="34" fillId="6" borderId="103" xfId="5" applyNumberFormat="1" applyFont="1" applyFill="1" applyBorder="1" applyAlignment="1" applyProtection="1">
      <alignment vertical="center"/>
    </xf>
    <xf numFmtId="0" fontId="34" fillId="3" borderId="103" xfId="11" applyFont="1" applyFill="1" applyBorder="1" applyAlignment="1">
      <alignment vertical="center"/>
    </xf>
    <xf numFmtId="191" fontId="34" fillId="3" borderId="103" xfId="5" applyNumberFormat="1" applyFont="1" applyFill="1" applyBorder="1" applyAlignment="1" applyProtection="1">
      <alignment vertical="center"/>
    </xf>
    <xf numFmtId="0" fontId="34" fillId="14" borderId="103" xfId="11" applyFont="1" applyFill="1" applyBorder="1" applyAlignment="1">
      <alignment vertical="center"/>
    </xf>
    <xf numFmtId="38" fontId="34" fillId="14" borderId="103" xfId="5" applyFont="1" applyFill="1" applyBorder="1" applyAlignment="1" applyProtection="1">
      <alignment vertical="center"/>
    </xf>
    <xf numFmtId="0" fontId="34" fillId="16" borderId="103" xfId="11" applyFont="1" applyFill="1" applyBorder="1" applyAlignment="1">
      <alignment vertical="center"/>
    </xf>
    <xf numFmtId="38" fontId="34" fillId="16" borderId="103" xfId="5" applyFont="1" applyFill="1" applyBorder="1" applyAlignment="1" applyProtection="1">
      <alignment vertical="center"/>
    </xf>
    <xf numFmtId="0" fontId="34" fillId="2" borderId="0" xfId="11" applyFont="1" applyFill="1" applyAlignment="1">
      <alignment vertical="center"/>
    </xf>
    <xf numFmtId="38" fontId="34" fillId="2" borderId="0" xfId="5" applyFont="1" applyFill="1" applyBorder="1" applyAlignment="1" applyProtection="1">
      <alignment vertical="center"/>
    </xf>
    <xf numFmtId="0" fontId="7" fillId="2" borderId="0" xfId="6" applyFont="1" applyFill="1" applyAlignment="1">
      <alignment vertical="top"/>
    </xf>
    <xf numFmtId="0" fontId="34" fillId="2" borderId="0" xfId="3" applyFont="1" applyFill="1" applyAlignment="1">
      <alignment horizontal="center" vertical="top"/>
    </xf>
    <xf numFmtId="0" fontId="4" fillId="21" borderId="0" xfId="3" applyFont="1" applyFill="1" applyAlignment="1">
      <alignment vertical="center"/>
    </xf>
    <xf numFmtId="0" fontId="17" fillId="21" borderId="0" xfId="3" applyFont="1" applyFill="1" applyAlignment="1">
      <alignment horizontal="center" vertical="center"/>
    </xf>
    <xf numFmtId="176" fontId="5" fillId="0" borderId="201" xfId="2" applyNumberFormat="1" applyFont="1" applyBorder="1"/>
    <xf numFmtId="176" fontId="5" fillId="0" borderId="202" xfId="2" applyNumberFormat="1" applyFont="1" applyBorder="1"/>
    <xf numFmtId="176" fontId="5" fillId="0" borderId="203" xfId="2" applyNumberFormat="1" applyFont="1" applyBorder="1"/>
    <xf numFmtId="176" fontId="5" fillId="0" borderId="204" xfId="2" applyNumberFormat="1" applyFont="1" applyBorder="1"/>
    <xf numFmtId="176" fontId="5" fillId="0" borderId="67" xfId="2" applyNumberFormat="1" applyFont="1" applyBorder="1"/>
    <xf numFmtId="176" fontId="5" fillId="0" borderId="205" xfId="2" applyNumberFormat="1" applyFont="1" applyBorder="1"/>
    <xf numFmtId="176" fontId="5" fillId="0" borderId="210" xfId="2" applyNumberFormat="1" applyFont="1" applyBorder="1"/>
    <xf numFmtId="176" fontId="5" fillId="0" borderId="54" xfId="2" applyNumberFormat="1" applyFont="1" applyBorder="1"/>
    <xf numFmtId="176" fontId="5" fillId="0" borderId="211" xfId="2" applyNumberFormat="1" applyFont="1" applyBorder="1"/>
    <xf numFmtId="176" fontId="5" fillId="0" borderId="212" xfId="2" applyNumberFormat="1" applyFont="1" applyBorder="1"/>
    <xf numFmtId="176" fontId="5" fillId="0" borderId="40" xfId="2" applyNumberFormat="1" applyFont="1" applyBorder="1"/>
    <xf numFmtId="176" fontId="5" fillId="0" borderId="213" xfId="2" applyNumberFormat="1" applyFont="1" applyBorder="1"/>
    <xf numFmtId="176" fontId="5" fillId="0" borderId="43" xfId="2" applyNumberFormat="1" applyFont="1" applyBorder="1"/>
    <xf numFmtId="176" fontId="5" fillId="0" borderId="214" xfId="2" applyNumberFormat="1" applyFont="1" applyBorder="1"/>
    <xf numFmtId="176" fontId="5" fillId="0" borderId="215" xfId="2" applyNumberFormat="1" applyFont="1" applyBorder="1"/>
    <xf numFmtId="176" fontId="5" fillId="0" borderId="216" xfId="2" applyNumberFormat="1" applyFont="1" applyBorder="1"/>
    <xf numFmtId="176" fontId="5" fillId="0" borderId="217" xfId="2" applyNumberFormat="1" applyFont="1" applyBorder="1"/>
    <xf numFmtId="176" fontId="5" fillId="0" borderId="10" xfId="2" applyNumberFormat="1" applyFont="1" applyBorder="1"/>
    <xf numFmtId="177" fontId="7" fillId="0" borderId="103" xfId="3" applyNumberFormat="1" applyFont="1" applyBorder="1"/>
    <xf numFmtId="0" fontId="7" fillId="2" borderId="78" xfId="3" applyFont="1" applyFill="1" applyBorder="1"/>
    <xf numFmtId="177" fontId="7" fillId="0" borderId="202" xfId="3" applyNumberFormat="1" applyFont="1" applyBorder="1"/>
    <xf numFmtId="177" fontId="7" fillId="0" borderId="103" xfId="3" applyNumberFormat="1" applyFont="1" applyBorder="1" applyAlignment="1">
      <alignment horizontal="right"/>
    </xf>
    <xf numFmtId="0" fontId="45" fillId="0" borderId="0" xfId="3" applyFont="1"/>
    <xf numFmtId="0" fontId="46" fillId="0" borderId="0" xfId="3" applyFont="1" applyAlignment="1">
      <alignment vertical="center"/>
    </xf>
    <xf numFmtId="0" fontId="46" fillId="0" borderId="0" xfId="3" applyFont="1"/>
    <xf numFmtId="0" fontId="46" fillId="0" borderId="0" xfId="0" applyFont="1">
      <alignment vertical="center"/>
    </xf>
    <xf numFmtId="181" fontId="46" fillId="0" borderId="0" xfId="4" applyNumberFormat="1" applyFont="1" applyAlignment="1">
      <alignment horizontal="center" vertical="center"/>
    </xf>
    <xf numFmtId="183" fontId="39" fillId="0" borderId="56" xfId="7" applyNumberFormat="1" applyFont="1" applyBorder="1" applyAlignment="1">
      <alignment horizontal="centerContinuous" vertical="center"/>
    </xf>
    <xf numFmtId="183" fontId="39" fillId="0" borderId="65" xfId="3" applyNumberFormat="1" applyFont="1" applyBorder="1" applyAlignment="1">
      <alignment horizontal="centerContinuous" vertical="center"/>
    </xf>
    <xf numFmtId="183" fontId="39" fillId="0" borderId="57" xfId="3" applyNumberFormat="1" applyFont="1" applyBorder="1" applyAlignment="1">
      <alignment horizontal="centerContinuous" vertical="center"/>
    </xf>
    <xf numFmtId="178" fontId="39" fillId="0" borderId="62" xfId="7" applyNumberFormat="1" applyFont="1" applyBorder="1" applyAlignment="1">
      <alignment horizontal="left" vertical="center"/>
    </xf>
    <xf numFmtId="186" fontId="39" fillId="0" borderId="56" xfId="7" applyNumberFormat="1" applyFont="1" applyBorder="1" applyAlignment="1">
      <alignment horizontal="centerContinuous" vertical="center"/>
    </xf>
    <xf numFmtId="186" fontId="39" fillId="0" borderId="65" xfId="7" applyNumberFormat="1" applyFont="1" applyBorder="1" applyAlignment="1">
      <alignment horizontal="centerContinuous" vertical="center"/>
    </xf>
    <xf numFmtId="0" fontId="39" fillId="0" borderId="57" xfId="3" applyFont="1" applyBorder="1" applyAlignment="1">
      <alignment horizontal="centerContinuous" vertical="center"/>
    </xf>
    <xf numFmtId="183" fontId="39" fillId="0" borderId="56" xfId="3" applyNumberFormat="1" applyFont="1" applyBorder="1" applyAlignment="1">
      <alignment horizontal="centerContinuous" vertical="center"/>
    </xf>
    <xf numFmtId="0" fontId="5" fillId="0" borderId="57" xfId="0" applyFont="1" applyBorder="1" applyAlignment="1">
      <alignment horizontal="centerContinuous" vertical="center"/>
    </xf>
    <xf numFmtId="178" fontId="39" fillId="0" borderId="56" xfId="3" applyNumberFormat="1" applyFont="1" applyBorder="1" applyAlignment="1">
      <alignment horizontal="centerContinuous" vertical="center"/>
    </xf>
    <xf numFmtId="0" fontId="5" fillId="0" borderId="65" xfId="0" applyFont="1" applyBorder="1" applyAlignment="1">
      <alignment horizontal="centerContinuous" vertical="center"/>
    </xf>
    <xf numFmtId="187" fontId="39" fillId="0" borderId="56" xfId="7" applyNumberFormat="1" applyFont="1" applyBorder="1" applyAlignment="1">
      <alignment horizontal="centerContinuous" vertical="center"/>
    </xf>
    <xf numFmtId="0" fontId="5" fillId="0" borderId="65" xfId="3" applyBorder="1" applyAlignment="1">
      <alignment horizontal="centerContinuous"/>
    </xf>
    <xf numFmtId="0" fontId="5" fillId="0" borderId="57" xfId="3" applyBorder="1" applyAlignment="1">
      <alignment horizontal="centerContinuous"/>
    </xf>
    <xf numFmtId="0" fontId="39" fillId="0" borderId="65" xfId="3" applyFont="1" applyBorder="1" applyAlignment="1">
      <alignment horizontal="centerContinuous"/>
    </xf>
    <xf numFmtId="0" fontId="39" fillId="0" borderId="152" xfId="3" applyFont="1" applyBorder="1" applyAlignment="1">
      <alignment horizontal="centerContinuous"/>
    </xf>
    <xf numFmtId="186" fontId="7" fillId="0" borderId="56" xfId="7" applyNumberFormat="1" applyFont="1" applyBorder="1" applyAlignment="1">
      <alignment horizontal="centerContinuous" vertical="center"/>
    </xf>
    <xf numFmtId="0" fontId="7" fillId="0" borderId="65" xfId="3" applyFont="1" applyBorder="1" applyAlignment="1">
      <alignment horizontal="centerContinuous"/>
    </xf>
    <xf numFmtId="0" fontId="7" fillId="0" borderId="57" xfId="3" applyFont="1" applyBorder="1" applyAlignment="1">
      <alignment horizontal="centerContinuous"/>
    </xf>
    <xf numFmtId="0" fontId="7" fillId="0" borderId="152" xfId="3" applyFont="1" applyBorder="1" applyAlignment="1">
      <alignment horizontal="centerContinuous"/>
    </xf>
    <xf numFmtId="0" fontId="39" fillId="0" borderId="57" xfId="3" applyFont="1" applyBorder="1" applyAlignment="1">
      <alignment horizontal="centerContinuous"/>
    </xf>
    <xf numFmtId="0" fontId="5" fillId="0" borderId="152" xfId="0" applyFont="1" applyBorder="1" applyAlignment="1">
      <alignment horizontal="centerContinuous" vertical="center"/>
    </xf>
    <xf numFmtId="186" fontId="39" fillId="0" borderId="160" xfId="7" applyNumberFormat="1" applyFont="1" applyBorder="1" applyAlignment="1">
      <alignment horizontal="centerContinuous" vertical="center"/>
    </xf>
    <xf numFmtId="187" fontId="39" fillId="0" borderId="57" xfId="3" applyNumberFormat="1" applyFont="1" applyBorder="1" applyAlignment="1">
      <alignment horizontal="centerContinuous" vertical="center"/>
    </xf>
    <xf numFmtId="0" fontId="47" fillId="7" borderId="74" xfId="3" applyFont="1" applyFill="1" applyBorder="1"/>
    <xf numFmtId="0" fontId="47" fillId="7" borderId="0" xfId="4" applyFont="1" applyFill="1" applyAlignment="1">
      <alignment horizontal="center" vertical="center"/>
    </xf>
    <xf numFmtId="179" fontId="47" fillId="2" borderId="82" xfId="3" applyNumberFormat="1" applyFont="1" applyFill="1" applyBorder="1" applyAlignment="1" applyProtection="1">
      <alignment vertical="center"/>
      <protection locked="0"/>
    </xf>
    <xf numFmtId="0" fontId="47" fillId="7" borderId="0" xfId="4" applyFont="1" applyFill="1"/>
    <xf numFmtId="0" fontId="47" fillId="7" borderId="0" xfId="4" applyFont="1" applyFill="1" applyAlignment="1">
      <alignment vertical="center"/>
    </xf>
    <xf numFmtId="0" fontId="48" fillId="7" borderId="0" xfId="3" applyFont="1" applyFill="1"/>
    <xf numFmtId="0" fontId="47" fillId="7" borderId="0" xfId="3" applyFont="1" applyFill="1" applyAlignment="1">
      <alignment vertical="center"/>
    </xf>
    <xf numFmtId="0" fontId="47" fillId="2" borderId="82" xfId="3" applyFont="1" applyFill="1" applyBorder="1" applyAlignment="1" applyProtection="1">
      <alignment horizontal="center" vertical="center"/>
      <protection locked="0"/>
    </xf>
    <xf numFmtId="0" fontId="47" fillId="7" borderId="55" xfId="3" applyFont="1" applyFill="1" applyBorder="1" applyAlignment="1">
      <alignment vertical="center"/>
    </xf>
    <xf numFmtId="0" fontId="49" fillId="6" borderId="103" xfId="3" applyFont="1" applyFill="1" applyBorder="1" applyAlignment="1">
      <alignment horizontal="center" vertical="center"/>
    </xf>
    <xf numFmtId="0" fontId="47" fillId="7" borderId="0" xfId="3" applyFont="1" applyFill="1"/>
    <xf numFmtId="0" fontId="47" fillId="7" borderId="116" xfId="3" applyFont="1" applyFill="1" applyBorder="1"/>
    <xf numFmtId="0" fontId="47" fillId="0" borderId="0" xfId="3" applyFont="1"/>
    <xf numFmtId="0" fontId="50" fillId="0" borderId="0" xfId="3" applyFont="1"/>
    <xf numFmtId="179" fontId="50" fillId="0" borderId="0" xfId="3" applyNumberFormat="1" applyFont="1"/>
    <xf numFmtId="0" fontId="50" fillId="2" borderId="0" xfId="0" applyFont="1" applyFill="1">
      <alignment vertical="center"/>
    </xf>
    <xf numFmtId="49" fontId="5" fillId="0" borderId="40" xfId="2" applyNumberFormat="1" applyFont="1" applyBorder="1" applyAlignment="1">
      <alignment horizontal="center" vertical="center"/>
    </xf>
    <xf numFmtId="49" fontId="21" fillId="6" borderId="0" xfId="3" applyNumberFormat="1" applyFont="1" applyFill="1" applyAlignment="1">
      <alignment vertical="center"/>
    </xf>
    <xf numFmtId="49" fontId="21" fillId="6" borderId="99" xfId="3" applyNumberFormat="1" applyFont="1" applyFill="1" applyBorder="1" applyAlignment="1">
      <alignment vertical="center"/>
    </xf>
    <xf numFmtId="49" fontId="21" fillId="6" borderId="102" xfId="3" applyNumberFormat="1" applyFont="1" applyFill="1" applyBorder="1" applyAlignment="1">
      <alignment vertical="center"/>
    </xf>
    <xf numFmtId="49" fontId="21" fillId="6" borderId="65" xfId="3" applyNumberFormat="1" applyFont="1" applyFill="1" applyBorder="1" applyAlignment="1">
      <alignment vertical="center"/>
    </xf>
    <xf numFmtId="49" fontId="5" fillId="0" borderId="2" xfId="2" applyNumberFormat="1" applyFont="1" applyBorder="1" applyAlignment="1">
      <alignment horizontal="center" vertical="center"/>
    </xf>
    <xf numFmtId="49" fontId="5" fillId="0" borderId="3" xfId="2" applyNumberFormat="1" applyFont="1" applyBorder="1" applyAlignment="1">
      <alignment horizontal="center" vertical="center"/>
    </xf>
    <xf numFmtId="49" fontId="5" fillId="0" borderId="4" xfId="2" applyNumberFormat="1" applyFont="1" applyBorder="1" applyAlignment="1">
      <alignment horizontal="center" vertical="center"/>
    </xf>
    <xf numFmtId="49" fontId="5" fillId="0" borderId="10" xfId="2" quotePrefix="1" applyNumberFormat="1" applyFont="1" applyBorder="1" applyAlignment="1">
      <alignment horizontal="left" vertical="top" wrapText="1"/>
    </xf>
    <xf numFmtId="49" fontId="5" fillId="0" borderId="9" xfId="2" quotePrefix="1" applyNumberFormat="1" applyFont="1" applyBorder="1" applyAlignment="1">
      <alignment horizontal="left" vertical="top" wrapText="1"/>
    </xf>
    <xf numFmtId="49" fontId="5" fillId="0" borderId="10" xfId="2" applyNumberFormat="1" applyFont="1" applyBorder="1" applyAlignment="1">
      <alignment horizontal="left" vertical="top" wrapText="1"/>
    </xf>
    <xf numFmtId="49" fontId="5" fillId="0" borderId="11" xfId="2" applyNumberFormat="1" applyFont="1" applyBorder="1" applyAlignment="1">
      <alignment horizontal="left" vertical="top" wrapText="1"/>
    </xf>
    <xf numFmtId="49" fontId="5" fillId="0" borderId="11" xfId="2" quotePrefix="1" applyNumberFormat="1" applyFont="1" applyBorder="1" applyAlignment="1">
      <alignment horizontal="left" vertical="top" wrapText="1"/>
    </xf>
    <xf numFmtId="49" fontId="5" fillId="0" borderId="8" xfId="2" quotePrefix="1" applyNumberFormat="1" applyFont="1" applyBorder="1" applyAlignment="1">
      <alignment horizontal="left" vertical="top" wrapText="1"/>
    </xf>
    <xf numFmtId="0" fontId="47" fillId="6" borderId="103" xfId="3" applyFont="1" applyFill="1" applyBorder="1" applyAlignment="1">
      <alignment horizontal="center" vertical="center"/>
    </xf>
    <xf numFmtId="0" fontId="19" fillId="7" borderId="0" xfId="3" applyFont="1" applyFill="1" applyAlignment="1">
      <alignment horizontal="right"/>
    </xf>
    <xf numFmtId="0" fontId="7" fillId="2" borderId="54" xfId="3" applyFont="1" applyFill="1" applyBorder="1" applyAlignment="1">
      <alignment horizontal="center" vertical="center"/>
    </xf>
    <xf numFmtId="0" fontId="7" fillId="2" borderId="35" xfId="3" applyFont="1" applyFill="1" applyBorder="1" applyAlignment="1">
      <alignment horizontal="center" vertical="center"/>
    </xf>
    <xf numFmtId="0" fontId="5" fillId="2" borderId="35" xfId="3" applyFill="1" applyBorder="1" applyAlignment="1">
      <alignment horizontal="center" vertical="center"/>
    </xf>
    <xf numFmtId="49" fontId="7" fillId="2" borderId="0" xfId="3" applyNumberFormat="1" applyFont="1" applyFill="1" applyAlignment="1">
      <alignment horizontal="left" vertical="center"/>
    </xf>
    <xf numFmtId="49" fontId="7" fillId="2" borderId="99" xfId="3" applyNumberFormat="1" applyFont="1" applyFill="1" applyBorder="1" applyAlignment="1">
      <alignment horizontal="left" vertical="center"/>
    </xf>
    <xf numFmtId="49" fontId="7" fillId="2" borderId="102" xfId="3" applyNumberFormat="1" applyFont="1" applyFill="1" applyBorder="1" applyAlignment="1">
      <alignment horizontal="left" vertical="center"/>
    </xf>
    <xf numFmtId="49" fontId="7" fillId="2" borderId="65" xfId="3" applyNumberFormat="1" applyFont="1" applyFill="1" applyBorder="1" applyAlignment="1">
      <alignment horizontal="left" vertical="center"/>
    </xf>
    <xf numFmtId="49" fontId="5" fillId="0" borderId="195" xfId="2" applyNumberFormat="1" applyFont="1" applyBorder="1" applyAlignment="1">
      <alignment horizontal="left" vertical="center"/>
    </xf>
    <xf numFmtId="49" fontId="5" fillId="0" borderId="195" xfId="2" quotePrefix="1" applyNumberFormat="1" applyFont="1" applyBorder="1" applyAlignment="1">
      <alignment horizontal="left" vertical="center"/>
    </xf>
    <xf numFmtId="49" fontId="5" fillId="0" borderId="196" xfId="2" applyNumberFormat="1" applyFont="1" applyBorder="1" applyAlignment="1">
      <alignment horizontal="left" vertical="center"/>
    </xf>
    <xf numFmtId="49" fontId="5" fillId="0" borderId="197" xfId="2" applyNumberFormat="1" applyFont="1" applyBorder="1" applyAlignment="1">
      <alignment horizontal="left" vertical="center"/>
    </xf>
    <xf numFmtId="49" fontId="5" fillId="0" borderId="198" xfId="2" quotePrefix="1" applyNumberFormat="1" applyFont="1" applyBorder="1" applyAlignment="1">
      <alignment horizontal="left" vertical="center"/>
    </xf>
    <xf numFmtId="49" fontId="5" fillId="0" borderId="196" xfId="2" quotePrefix="1" applyNumberFormat="1" applyFont="1" applyBorder="1" applyAlignment="1">
      <alignment horizontal="left" vertical="center"/>
    </xf>
    <xf numFmtId="49" fontId="5" fillId="0" borderId="194" xfId="2" applyNumberFormat="1" applyFont="1" applyBorder="1" applyAlignment="1">
      <alignment horizontal="left" vertical="center"/>
    </xf>
    <xf numFmtId="49" fontId="5" fillId="0" borderId="159" xfId="2" applyNumberFormat="1" applyFont="1" applyBorder="1" applyAlignment="1">
      <alignment horizontal="left" vertical="center"/>
    </xf>
    <xf numFmtId="49" fontId="5" fillId="0" borderId="199" xfId="2" applyNumberFormat="1" applyFont="1" applyBorder="1" applyAlignment="1">
      <alignment horizontal="left" vertical="center"/>
    </xf>
    <xf numFmtId="49" fontId="5" fillId="0" borderId="207" xfId="2" applyNumberFormat="1" applyFont="1" applyBorder="1" applyAlignment="1">
      <alignment horizontal="left" vertical="center"/>
    </xf>
    <xf numFmtId="49" fontId="5" fillId="0" borderId="209" xfId="2" applyNumberFormat="1" applyFont="1" applyBorder="1" applyAlignment="1">
      <alignment horizontal="left" vertical="center"/>
    </xf>
    <xf numFmtId="49" fontId="5" fillId="0" borderId="200" xfId="2" applyNumberFormat="1" applyFont="1" applyBorder="1" applyAlignment="1">
      <alignment horizontal="left" vertical="center"/>
    </xf>
    <xf numFmtId="49" fontId="5" fillId="0" borderId="13" xfId="2" applyNumberFormat="1" applyFont="1" applyBorder="1" applyAlignment="1">
      <alignment horizontal="center" vertical="center"/>
    </xf>
    <xf numFmtId="49" fontId="5" fillId="0" borderId="16" xfId="2" applyNumberFormat="1" applyFont="1" applyBorder="1" applyAlignment="1">
      <alignment horizontal="center" vertical="center"/>
    </xf>
    <xf numFmtId="49" fontId="5" fillId="0" borderId="21" xfId="2" applyNumberFormat="1" applyFont="1" applyBorder="1" applyAlignment="1">
      <alignment horizontal="center" vertical="center"/>
    </xf>
    <xf numFmtId="49" fontId="5" fillId="0" borderId="27" xfId="2" applyNumberFormat="1" applyFont="1" applyBorder="1" applyAlignment="1">
      <alignment horizontal="center" vertical="center"/>
    </xf>
    <xf numFmtId="49" fontId="5" fillId="0" borderId="33" xfId="2" applyNumberFormat="1" applyFont="1" applyBorder="1" applyAlignment="1">
      <alignment horizontal="center" vertical="center"/>
    </xf>
    <xf numFmtId="49" fontId="5" fillId="0" borderId="37" xfId="2" applyNumberFormat="1" applyFont="1" applyBorder="1" applyAlignment="1">
      <alignment horizontal="center" vertical="center"/>
    </xf>
    <xf numFmtId="49" fontId="5" fillId="0" borderId="46" xfId="2" applyNumberFormat="1" applyFont="1" applyBorder="1" applyAlignment="1">
      <alignment horizontal="center" vertical="center"/>
    </xf>
    <xf numFmtId="49" fontId="5" fillId="0" borderId="206" xfId="2" applyNumberFormat="1" applyFont="1" applyBorder="1" applyAlignment="1">
      <alignment horizontal="center" vertical="center"/>
    </xf>
    <xf numFmtId="49" fontId="5" fillId="0" borderId="208" xfId="2" applyNumberFormat="1" applyFont="1" applyBorder="1" applyAlignment="1">
      <alignment horizontal="center" vertical="center"/>
    </xf>
    <xf numFmtId="49" fontId="5" fillId="0" borderId="50" xfId="2" applyNumberFormat="1" applyFont="1" applyBorder="1" applyAlignment="1">
      <alignment horizontal="center" vertical="center"/>
    </xf>
    <xf numFmtId="49" fontId="5" fillId="0" borderId="17" xfId="2" applyNumberFormat="1" applyFont="1" applyBorder="1" applyAlignment="1">
      <alignment horizontal="left" vertical="center"/>
    </xf>
    <xf numFmtId="49" fontId="5" fillId="0" borderId="17" xfId="2" quotePrefix="1" applyNumberFormat="1" applyFont="1" applyBorder="1" applyAlignment="1">
      <alignment horizontal="left" vertical="center"/>
    </xf>
    <xf numFmtId="49" fontId="5" fillId="0" borderId="22" xfId="2" applyNumberFormat="1" applyFont="1" applyBorder="1" applyAlignment="1">
      <alignment horizontal="left" vertical="center"/>
    </xf>
    <xf numFmtId="49" fontId="5" fillId="0" borderId="28" xfId="2" applyNumberFormat="1" applyFont="1" applyBorder="1" applyAlignment="1">
      <alignment horizontal="left" vertical="center"/>
    </xf>
    <xf numFmtId="49" fontId="5" fillId="0" borderId="38" xfId="2" quotePrefix="1" applyNumberFormat="1" applyFont="1" applyBorder="1" applyAlignment="1">
      <alignment horizontal="left" vertical="center"/>
    </xf>
    <xf numFmtId="49" fontId="5" fillId="0" borderId="14" xfId="2" applyNumberFormat="1" applyFont="1" applyBorder="1" applyAlignment="1">
      <alignment horizontal="left" vertical="center"/>
    </xf>
    <xf numFmtId="49" fontId="5" fillId="0" borderId="34" xfId="2" applyNumberFormat="1" applyFont="1" applyBorder="1" applyAlignment="1">
      <alignment horizontal="left" vertical="center"/>
    </xf>
    <xf numFmtId="49" fontId="7" fillId="0" borderId="55" xfId="3" applyNumberFormat="1" applyFont="1" applyBorder="1" applyAlignment="1">
      <alignment horizontal="left" vertical="center"/>
    </xf>
    <xf numFmtId="49" fontId="7" fillId="0" borderId="68" xfId="3" applyNumberFormat="1" applyFont="1" applyBorder="1" applyAlignment="1">
      <alignment horizontal="left" vertical="center"/>
    </xf>
    <xf numFmtId="49" fontId="7" fillId="0" borderId="69" xfId="3" applyNumberFormat="1" applyFont="1" applyBorder="1" applyAlignment="1">
      <alignment horizontal="left" vertical="center"/>
    </xf>
    <xf numFmtId="49" fontId="7" fillId="0" borderId="57" xfId="3" applyNumberFormat="1" applyFont="1" applyBorder="1" applyAlignment="1">
      <alignment horizontal="left" vertical="center"/>
    </xf>
    <xf numFmtId="0" fontId="7" fillId="2" borderId="0" xfId="3" applyFont="1" applyFill="1" applyAlignment="1">
      <alignment horizontal="center"/>
    </xf>
    <xf numFmtId="0" fontId="7" fillId="2" borderId="0" xfId="3" applyFont="1" applyFill="1" applyAlignment="1">
      <alignment horizontal="centerContinuous"/>
    </xf>
    <xf numFmtId="3" fontId="7" fillId="0" borderId="0" xfId="3" applyNumberFormat="1" applyFont="1"/>
    <xf numFmtId="0" fontId="7" fillId="2" borderId="0" xfId="3" applyFont="1" applyFill="1" applyProtection="1">
      <protection locked="0"/>
    </xf>
    <xf numFmtId="0" fontId="4" fillId="6" borderId="52" xfId="3" applyFont="1" applyFill="1" applyBorder="1" applyAlignment="1">
      <alignment horizontal="center" vertical="center"/>
    </xf>
    <xf numFmtId="0" fontId="5" fillId="6" borderId="83" xfId="3" applyFill="1" applyBorder="1" applyAlignment="1">
      <alignment horizontal="center" vertical="center"/>
    </xf>
    <xf numFmtId="0" fontId="5" fillId="6" borderId="36" xfId="3" applyFill="1" applyBorder="1" applyAlignment="1">
      <alignment horizontal="center" vertical="center"/>
    </xf>
    <xf numFmtId="0" fontId="5" fillId="6" borderId="86" xfId="3" applyFill="1" applyBorder="1" applyAlignment="1">
      <alignment horizontal="center" vertical="center"/>
    </xf>
    <xf numFmtId="0" fontId="5" fillId="6" borderId="56" xfId="3" applyFill="1" applyBorder="1" applyAlignment="1">
      <alignment horizontal="center" vertical="center"/>
    </xf>
    <xf numFmtId="0" fontId="5" fillId="6" borderId="96" xfId="3" applyFill="1" applyBorder="1" applyAlignment="1">
      <alignment horizontal="center" vertical="center"/>
    </xf>
    <xf numFmtId="0" fontId="16" fillId="2" borderId="104" xfId="3" applyFont="1" applyFill="1" applyBorder="1" applyAlignment="1" applyProtection="1">
      <alignment vertical="top" wrapText="1"/>
      <protection locked="0"/>
    </xf>
    <xf numFmtId="0" fontId="5" fillId="0" borderId="105" xfId="3" applyBorder="1" applyProtection="1">
      <protection locked="0"/>
    </xf>
    <xf numFmtId="0" fontId="5" fillId="0" borderId="106" xfId="3" applyBorder="1" applyProtection="1">
      <protection locked="0"/>
    </xf>
    <xf numFmtId="0" fontId="5" fillId="0" borderId="107" xfId="3" applyBorder="1" applyProtection="1">
      <protection locked="0"/>
    </xf>
    <xf numFmtId="0" fontId="5" fillId="0" borderId="0" xfId="3" applyProtection="1">
      <protection locked="0"/>
    </xf>
    <xf numFmtId="0" fontId="5" fillId="0" borderId="108" xfId="3" applyBorder="1" applyProtection="1">
      <protection locked="0"/>
    </xf>
    <xf numFmtId="0" fontId="5" fillId="0" borderId="112" xfId="3" applyBorder="1" applyProtection="1">
      <protection locked="0"/>
    </xf>
    <xf numFmtId="0" fontId="5" fillId="0" borderId="113" xfId="3" applyBorder="1" applyProtection="1">
      <protection locked="0"/>
    </xf>
    <xf numFmtId="0" fontId="5" fillId="0" borderId="114" xfId="3" applyBorder="1" applyProtection="1">
      <protection locked="0"/>
    </xf>
    <xf numFmtId="0" fontId="11" fillId="7" borderId="74" xfId="3" applyFont="1" applyFill="1" applyBorder="1" applyAlignment="1">
      <alignment vertical="center" wrapText="1"/>
    </xf>
    <xf numFmtId="0" fontId="5" fillId="0" borderId="74" xfId="0" applyFont="1" applyBorder="1">
      <alignment vertical="center"/>
    </xf>
    <xf numFmtId="0" fontId="15" fillId="8" borderId="71" xfId="4" applyFont="1" applyFill="1" applyBorder="1" applyAlignment="1">
      <alignment horizontal="center" vertical="center" wrapText="1"/>
    </xf>
    <xf numFmtId="0" fontId="5" fillId="0" borderId="78" xfId="3" applyBorder="1" applyAlignment="1">
      <alignment horizontal="center" vertical="center" wrapText="1"/>
    </xf>
    <xf numFmtId="49" fontId="16" fillId="2" borderId="79" xfId="3" applyNumberFormat="1" applyFont="1" applyFill="1" applyBorder="1" applyAlignment="1" applyProtection="1">
      <alignment vertical="center"/>
      <protection locked="0"/>
    </xf>
    <xf numFmtId="0" fontId="5" fillId="0" borderId="80" xfId="3" applyBorder="1" applyAlignment="1" applyProtection="1">
      <alignment vertical="center"/>
      <protection locked="0"/>
    </xf>
    <xf numFmtId="0" fontId="5" fillId="0" borderId="81" xfId="3" applyBorder="1" applyAlignment="1" applyProtection="1">
      <alignment vertical="center"/>
      <protection locked="0"/>
    </xf>
    <xf numFmtId="0" fontId="21" fillId="6" borderId="52" xfId="3" applyFont="1" applyFill="1" applyBorder="1" applyAlignment="1">
      <alignment horizontal="center" vertical="center"/>
    </xf>
    <xf numFmtId="0" fontId="21" fillId="6" borderId="53" xfId="3" applyFont="1" applyFill="1" applyBorder="1" applyAlignment="1">
      <alignment horizontal="center" vertical="center"/>
    </xf>
    <xf numFmtId="0" fontId="21" fillId="6" borderId="36" xfId="3" applyFont="1" applyFill="1" applyBorder="1" applyAlignment="1">
      <alignment horizontal="center" vertical="center"/>
    </xf>
    <xf numFmtId="0" fontId="21" fillId="6" borderId="55" xfId="3" applyFont="1" applyFill="1" applyBorder="1" applyAlignment="1">
      <alignment horizontal="center" vertical="center"/>
    </xf>
    <xf numFmtId="0" fontId="21" fillId="6" borderId="56" xfId="3" applyFont="1" applyFill="1" applyBorder="1" applyAlignment="1">
      <alignment horizontal="center" vertical="center"/>
    </xf>
    <xf numFmtId="0" fontId="21" fillId="6" borderId="57" xfId="3" applyFont="1" applyFill="1" applyBorder="1" applyAlignment="1">
      <alignment horizontal="center" vertical="center"/>
    </xf>
    <xf numFmtId="0" fontId="4" fillId="6" borderId="53" xfId="3" applyFont="1" applyFill="1" applyBorder="1" applyAlignment="1">
      <alignment horizontal="center" vertical="center" wrapText="1"/>
    </xf>
    <xf numFmtId="0" fontId="4" fillId="6" borderId="55" xfId="3" applyFont="1" applyFill="1" applyBorder="1"/>
    <xf numFmtId="0" fontId="4" fillId="6" borderId="57" xfId="3" applyFont="1" applyFill="1" applyBorder="1"/>
    <xf numFmtId="0" fontId="4" fillId="6" borderId="54" xfId="3" applyFont="1" applyFill="1" applyBorder="1" applyAlignment="1">
      <alignment horizontal="center" vertical="center" wrapText="1"/>
    </xf>
    <xf numFmtId="0" fontId="4" fillId="6" borderId="35" xfId="3" applyFont="1" applyFill="1" applyBorder="1"/>
    <xf numFmtId="0" fontId="4" fillId="6" borderId="58" xfId="3" applyFont="1" applyFill="1" applyBorder="1"/>
    <xf numFmtId="0" fontId="4" fillId="6" borderId="35" xfId="3" applyFont="1" applyFill="1" applyBorder="1" applyAlignment="1">
      <alignment vertical="center"/>
    </xf>
    <xf numFmtId="0" fontId="4" fillId="6" borderId="52" xfId="4" applyFont="1" applyFill="1" applyBorder="1" applyAlignment="1">
      <alignment horizontal="center" vertical="center"/>
    </xf>
    <xf numFmtId="188" fontId="9" fillId="2" borderId="183" xfId="6" applyNumberFormat="1" applyFont="1" applyFill="1" applyBorder="1" applyAlignment="1">
      <alignment horizontal="left" vertical="center"/>
    </xf>
    <xf numFmtId="188" fontId="9" fillId="2" borderId="0" xfId="6" applyNumberFormat="1" applyFont="1" applyFill="1" applyAlignment="1">
      <alignment horizontal="left" vertical="center"/>
    </xf>
    <xf numFmtId="188" fontId="9" fillId="2" borderId="184" xfId="6" applyNumberFormat="1" applyFont="1" applyFill="1" applyBorder="1" applyAlignment="1">
      <alignment horizontal="left" vertical="center"/>
    </xf>
    <xf numFmtId="188" fontId="9" fillId="2" borderId="185" xfId="6" applyNumberFormat="1" applyFont="1" applyFill="1" applyBorder="1" applyAlignment="1">
      <alignment horizontal="left" vertical="center"/>
    </xf>
    <xf numFmtId="188" fontId="9" fillId="2" borderId="186" xfId="6" applyNumberFormat="1" applyFont="1" applyFill="1" applyBorder="1" applyAlignment="1">
      <alignment horizontal="left" vertical="center"/>
    </xf>
    <xf numFmtId="188" fontId="9" fillId="2" borderId="187" xfId="6" applyNumberFormat="1" applyFont="1" applyFill="1" applyBorder="1" applyAlignment="1">
      <alignment horizontal="left" vertical="center"/>
    </xf>
    <xf numFmtId="0" fontId="7" fillId="2" borderId="180" xfId="6" applyFont="1" applyFill="1" applyBorder="1" applyAlignment="1">
      <alignment horizontal="left" vertical="center" wrapText="1"/>
    </xf>
    <xf numFmtId="0" fontId="7" fillId="0" borderId="181" xfId="3" applyFont="1" applyBorder="1" applyAlignment="1">
      <alignment vertical="center" wrapText="1"/>
    </xf>
    <xf numFmtId="0" fontId="7" fillId="0" borderId="182" xfId="3" applyFont="1" applyBorder="1" applyAlignment="1">
      <alignment vertical="center" wrapText="1"/>
    </xf>
    <xf numFmtId="0" fontId="7" fillId="0" borderId="183" xfId="3" applyFont="1" applyBorder="1" applyAlignment="1">
      <alignment vertical="center" wrapText="1"/>
    </xf>
    <xf numFmtId="0" fontId="7" fillId="0" borderId="0" xfId="3" applyFont="1" applyAlignment="1">
      <alignment vertical="center" wrapText="1"/>
    </xf>
    <xf numFmtId="0" fontId="7" fillId="0" borderId="184" xfId="3" applyFont="1" applyBorder="1" applyAlignment="1">
      <alignment vertical="center" wrapText="1"/>
    </xf>
    <xf numFmtId="0" fontId="7" fillId="0" borderId="185" xfId="3" applyFont="1" applyBorder="1" applyAlignment="1">
      <alignment vertical="center" wrapText="1"/>
    </xf>
    <xf numFmtId="0" fontId="7" fillId="0" borderId="186" xfId="3" applyFont="1" applyBorder="1" applyAlignment="1">
      <alignment vertical="center" wrapText="1"/>
    </xf>
    <xf numFmtId="0" fontId="7" fillId="0" borderId="187" xfId="3" applyFont="1" applyBorder="1" applyAlignment="1">
      <alignment vertical="center" wrapText="1"/>
    </xf>
    <xf numFmtId="0" fontId="7" fillId="2" borderId="31" xfId="6" applyFont="1" applyFill="1" applyBorder="1" applyAlignment="1" applyProtection="1">
      <alignment vertical="center"/>
      <protection locked="0"/>
    </xf>
    <xf numFmtId="0" fontId="7" fillId="2" borderId="188" xfId="6" applyFont="1" applyFill="1" applyBorder="1" applyAlignment="1" applyProtection="1">
      <alignment vertical="center"/>
      <protection locked="0"/>
    </xf>
    <xf numFmtId="0" fontId="5" fillId="0" borderId="189" xfId="3" applyBorder="1" applyAlignment="1">
      <alignment vertical="center"/>
    </xf>
    <xf numFmtId="0" fontId="7" fillId="2" borderId="25" xfId="6" applyFont="1" applyFill="1" applyBorder="1" applyAlignment="1">
      <alignment vertical="center"/>
    </xf>
    <xf numFmtId="0" fontId="7" fillId="2" borderId="191" xfId="6" applyFont="1" applyFill="1" applyBorder="1" applyAlignment="1">
      <alignment vertical="center"/>
    </xf>
    <xf numFmtId="0" fontId="5" fillId="0" borderId="192" xfId="3" applyBorder="1" applyAlignment="1">
      <alignment vertical="center"/>
    </xf>
    <xf numFmtId="0" fontId="7" fillId="0" borderId="103" xfId="9" applyFont="1" applyBorder="1" applyAlignment="1">
      <alignment horizontal="center" vertical="center" wrapText="1"/>
    </xf>
    <xf numFmtId="0" fontId="7" fillId="0" borderId="103" xfId="3" applyFont="1" applyBorder="1" applyAlignment="1">
      <alignment vertical="center" wrapText="1"/>
    </xf>
    <xf numFmtId="0" fontId="7" fillId="2" borderId="71" xfId="9" applyFont="1" applyFill="1" applyBorder="1" applyAlignment="1">
      <alignment vertical="center" wrapText="1"/>
    </xf>
    <xf numFmtId="0" fontId="5" fillId="0" borderId="78" xfId="10" applyBorder="1" applyAlignment="1">
      <alignment vertical="center" wrapText="1"/>
    </xf>
    <xf numFmtId="0" fontId="5" fillId="0" borderId="72" xfId="10" applyBorder="1" applyAlignment="1">
      <alignment vertical="center" wrapText="1"/>
    </xf>
    <xf numFmtId="0" fontId="7" fillId="0" borderId="71" xfId="10" applyFont="1" applyBorder="1" applyAlignment="1">
      <alignment vertical="center" wrapText="1"/>
    </xf>
    <xf numFmtId="184" fontId="7" fillId="2" borderId="71" xfId="7" applyNumberFormat="1" applyFont="1" applyFill="1" applyBorder="1" applyAlignment="1">
      <alignment vertical="center" wrapText="1"/>
    </xf>
    <xf numFmtId="184" fontId="7" fillId="2" borderId="78" xfId="7" applyNumberFormat="1" applyFont="1" applyFill="1" applyBorder="1" applyAlignment="1">
      <alignment vertical="center" wrapText="1"/>
    </xf>
    <xf numFmtId="184" fontId="7" fillId="2" borderId="72" xfId="7" applyNumberFormat="1" applyFont="1" applyFill="1" applyBorder="1" applyAlignment="1">
      <alignment vertical="center" wrapText="1"/>
    </xf>
    <xf numFmtId="0" fontId="5" fillId="0" borderId="78" xfId="3" applyBorder="1" applyAlignment="1">
      <alignment vertical="center" wrapText="1"/>
    </xf>
    <xf numFmtId="0" fontId="5" fillId="0" borderId="72" xfId="3" applyBorder="1" applyAlignment="1">
      <alignment vertical="center" wrapText="1"/>
    </xf>
    <xf numFmtId="0" fontId="7" fillId="0" borderId="71" xfId="3" applyFont="1" applyBorder="1" applyAlignment="1">
      <alignment vertical="center" wrapText="1"/>
    </xf>
    <xf numFmtId="0" fontId="7" fillId="2" borderId="103" xfId="9" applyFont="1" applyFill="1" applyBorder="1" applyAlignment="1">
      <alignment horizontal="center" vertical="center" wrapText="1"/>
    </xf>
    <xf numFmtId="0" fontId="7" fillId="2" borderId="71" xfId="9" applyFont="1" applyFill="1" applyBorder="1" applyAlignment="1">
      <alignment horizontal="center" vertical="center" wrapText="1"/>
    </xf>
    <xf numFmtId="0" fontId="5" fillId="0" borderId="78" xfId="3" applyBorder="1" applyAlignment="1">
      <alignment wrapText="1"/>
    </xf>
    <xf numFmtId="0" fontId="5" fillId="0" borderId="72" xfId="3" applyBorder="1" applyAlignment="1">
      <alignment wrapText="1"/>
    </xf>
    <xf numFmtId="0" fontId="5" fillId="0" borderId="71" xfId="3" applyBorder="1" applyAlignment="1">
      <alignment horizontal="center" wrapText="1"/>
    </xf>
    <xf numFmtId="184" fontId="34" fillId="2" borderId="52" xfId="7" applyNumberFormat="1" applyFont="1" applyFill="1" applyBorder="1" applyAlignment="1">
      <alignment horizontal="center" vertical="center"/>
    </xf>
    <xf numFmtId="0" fontId="5" fillId="2" borderId="62" xfId="3" applyFill="1" applyBorder="1"/>
    <xf numFmtId="0" fontId="5" fillId="2" borderId="53" xfId="3" applyFill="1" applyBorder="1"/>
    <xf numFmtId="0" fontId="5" fillId="2" borderId="36" xfId="3" applyFill="1" applyBorder="1"/>
    <xf numFmtId="0" fontId="5" fillId="2" borderId="0" xfId="3" applyFill="1"/>
    <xf numFmtId="0" fontId="5" fillId="2" borderId="55" xfId="3" applyFill="1" applyBorder="1"/>
    <xf numFmtId="184" fontId="7" fillId="2" borderId="52" xfId="7" applyNumberFormat="1" applyFont="1" applyFill="1" applyBorder="1" applyAlignment="1">
      <alignment horizontal="center" vertical="center" wrapText="1"/>
    </xf>
    <xf numFmtId="0" fontId="7" fillId="0" borderId="62" xfId="3" applyFont="1" applyBorder="1"/>
    <xf numFmtId="0" fontId="7" fillId="0" borderId="148" xfId="3" applyFont="1" applyBorder="1"/>
    <xf numFmtId="0" fontId="7" fillId="0" borderId="36" xfId="3" applyFont="1" applyBorder="1"/>
    <xf numFmtId="0" fontId="7" fillId="0" borderId="0" xfId="3" applyFont="1"/>
    <xf numFmtId="0" fontId="7" fillId="0" borderId="150" xfId="3" applyFont="1" applyBorder="1"/>
    <xf numFmtId="184" fontId="7" fillId="2" borderId="149" xfId="7" applyNumberFormat="1" applyFont="1" applyFill="1" applyBorder="1" applyAlignment="1">
      <alignment horizontal="center" vertical="center" textRotation="255" wrapText="1"/>
    </xf>
    <xf numFmtId="0" fontId="7" fillId="0" borderId="151" xfId="3" applyFont="1" applyBorder="1" applyAlignment="1">
      <alignment horizontal="center" vertical="center"/>
    </xf>
    <xf numFmtId="0" fontId="7" fillId="0" borderId="153" xfId="3" applyFont="1" applyBorder="1" applyAlignment="1">
      <alignment horizontal="center" vertical="center"/>
    </xf>
    <xf numFmtId="184" fontId="34" fillId="2" borderId="52" xfId="7" applyNumberFormat="1" applyFont="1" applyFill="1" applyBorder="1" applyAlignment="1">
      <alignment horizontal="center" vertical="center" wrapText="1"/>
    </xf>
    <xf numFmtId="184" fontId="34" fillId="2" borderId="53" xfId="7" applyNumberFormat="1" applyFont="1" applyFill="1" applyBorder="1" applyAlignment="1">
      <alignment horizontal="center" vertical="center" wrapText="1"/>
    </xf>
    <xf numFmtId="184" fontId="34" fillId="2" borderId="36" xfId="7" applyNumberFormat="1" applyFont="1" applyFill="1" applyBorder="1" applyAlignment="1">
      <alignment horizontal="center" vertical="center" wrapText="1"/>
    </xf>
    <xf numFmtId="184" fontId="34" fillId="2" borderId="55" xfId="7" applyNumberFormat="1" applyFont="1" applyFill="1" applyBorder="1" applyAlignment="1">
      <alignment horizontal="center" vertical="center" wrapText="1"/>
    </xf>
    <xf numFmtId="184" fontId="34" fillId="2" borderId="159" xfId="7" applyNumberFormat="1" applyFont="1" applyFill="1" applyBorder="1" applyAlignment="1">
      <alignment horizontal="center" vertical="center" wrapText="1"/>
    </xf>
    <xf numFmtId="0" fontId="5" fillId="2" borderId="99" xfId="3" applyFill="1" applyBorder="1"/>
    <xf numFmtId="0" fontId="5" fillId="2" borderId="68" xfId="3" applyFill="1" applyBorder="1"/>
    <xf numFmtId="184" fontId="34" fillId="2" borderId="52" xfId="7" applyNumberFormat="1" applyFont="1" applyFill="1" applyBorder="1" applyAlignment="1">
      <alignment horizontal="left" vertical="center" wrapText="1"/>
    </xf>
    <xf numFmtId="0" fontId="5" fillId="2" borderId="53" xfId="3" applyFill="1" applyBorder="1" applyAlignment="1">
      <alignment horizontal="center" vertical="center" wrapText="1"/>
    </xf>
    <xf numFmtId="0" fontId="5" fillId="2" borderId="36" xfId="3" applyFill="1" applyBorder="1" applyAlignment="1">
      <alignment horizontal="center" vertical="center" wrapText="1"/>
    </xf>
    <xf numFmtId="0" fontId="5" fillId="2" borderId="55" xfId="3" applyFill="1" applyBorder="1" applyAlignment="1">
      <alignment horizontal="center" vertical="center" wrapText="1"/>
    </xf>
    <xf numFmtId="0" fontId="7" fillId="0" borderId="53" xfId="3" applyFont="1" applyBorder="1"/>
    <xf numFmtId="0" fontId="7" fillId="0" borderId="55" xfId="3" applyFont="1" applyBorder="1"/>
    <xf numFmtId="184" fontId="34" fillId="2" borderId="159" xfId="7" applyNumberFormat="1" applyFont="1" applyFill="1" applyBorder="1" applyAlignment="1">
      <alignment horizontal="center" vertical="center" shrinkToFit="1"/>
    </xf>
    <xf numFmtId="184" fontId="34" fillId="2" borderId="149" xfId="7" applyNumberFormat="1" applyFont="1" applyFill="1" applyBorder="1" applyAlignment="1">
      <alignment horizontal="center" vertical="center" textRotation="255" wrapText="1"/>
    </xf>
    <xf numFmtId="0" fontId="5" fillId="0" borderId="151" xfId="3" applyBorder="1"/>
    <xf numFmtId="0" fontId="5" fillId="0" borderId="153" xfId="3" applyBorder="1"/>
    <xf numFmtId="184" fontId="7" fillId="2" borderId="52" xfId="7" applyNumberFormat="1" applyFont="1" applyFill="1" applyBorder="1" applyAlignment="1">
      <alignment horizontal="center" vertical="center"/>
    </xf>
    <xf numFmtId="0" fontId="5" fillId="0" borderId="62" xfId="3" applyBorder="1"/>
    <xf numFmtId="0" fontId="5" fillId="0" borderId="53" xfId="3" applyBorder="1"/>
    <xf numFmtId="0" fontId="5" fillId="0" borderId="36" xfId="3" applyBorder="1"/>
    <xf numFmtId="0" fontId="5" fillId="0" borderId="0" xfId="3"/>
    <xf numFmtId="0" fontId="5" fillId="0" borderId="55" xfId="3" applyBorder="1"/>
    <xf numFmtId="184" fontId="34" fillId="2" borderId="52" xfId="7" applyNumberFormat="1" applyFont="1" applyFill="1" applyBorder="1" applyAlignment="1">
      <alignment horizontal="center" wrapText="1"/>
    </xf>
    <xf numFmtId="183" fontId="39" fillId="2" borderId="62" xfId="7" applyNumberFormat="1" applyFont="1" applyFill="1" applyBorder="1" applyAlignment="1">
      <alignment horizontal="left" vertical="center"/>
    </xf>
    <xf numFmtId="0" fontId="5" fillId="2" borderId="62" xfId="3" applyFill="1" applyBorder="1" applyAlignment="1">
      <alignment vertical="center"/>
    </xf>
    <xf numFmtId="183" fontId="39" fillId="0" borderId="62" xfId="7" applyNumberFormat="1" applyFont="1" applyBorder="1" applyAlignment="1">
      <alignment horizontal="left" vertical="center"/>
    </xf>
    <xf numFmtId="0" fontId="5" fillId="0" borderId="62" xfId="3" applyBorder="1" applyAlignment="1">
      <alignment vertical="center"/>
    </xf>
    <xf numFmtId="184" fontId="34" fillId="2" borderId="138" xfId="7" applyNumberFormat="1" applyFont="1" applyFill="1" applyBorder="1" applyAlignment="1">
      <alignment horizontal="left" vertical="center"/>
    </xf>
    <xf numFmtId="0" fontId="5" fillId="0" borderId="139" xfId="3" applyBorder="1"/>
    <xf numFmtId="0" fontId="5" fillId="0" borderId="147" xfId="3" applyBorder="1" applyAlignment="1">
      <alignment vertical="center"/>
    </xf>
    <xf numFmtId="0" fontId="5" fillId="0" borderId="65" xfId="3" applyBorder="1"/>
    <xf numFmtId="184" fontId="34" fillId="2" borderId="139" xfId="7" applyNumberFormat="1" applyFont="1" applyFill="1" applyBorder="1" applyAlignment="1">
      <alignment horizontal="right" vertical="center"/>
    </xf>
    <xf numFmtId="0" fontId="7" fillId="5" borderId="71" xfId="6" applyFont="1" applyFill="1" applyBorder="1" applyAlignment="1">
      <alignment horizontal="center" vertical="center"/>
    </xf>
    <xf numFmtId="0" fontId="7" fillId="5" borderId="78" xfId="6" applyFont="1" applyFill="1" applyBorder="1" applyAlignment="1">
      <alignment horizontal="center" vertical="center"/>
    </xf>
    <xf numFmtId="0" fontId="7" fillId="5" borderId="72" xfId="6" applyFont="1" applyFill="1" applyBorder="1" applyAlignment="1">
      <alignment horizontal="center" vertical="center"/>
    </xf>
    <xf numFmtId="184" fontId="34" fillId="2" borderId="62" xfId="7" applyNumberFormat="1" applyFont="1" applyFill="1" applyBorder="1" applyAlignment="1">
      <alignment vertical="center" wrapText="1"/>
    </xf>
    <xf numFmtId="0" fontId="34" fillId="2" borderId="62" xfId="3" applyFont="1" applyFill="1" applyBorder="1" applyAlignment="1">
      <alignment vertical="center"/>
    </xf>
    <xf numFmtId="0" fontId="34" fillId="2" borderId="53" xfId="3" applyFont="1" applyFill="1" applyBorder="1" applyAlignment="1">
      <alignment vertical="center"/>
    </xf>
    <xf numFmtId="184" fontId="34" fillId="2" borderId="62" xfId="7" applyNumberFormat="1" applyFont="1" applyFill="1" applyBorder="1" applyAlignment="1">
      <alignment horizontal="left" vertical="center"/>
    </xf>
    <xf numFmtId="0" fontId="5" fillId="0" borderId="62" xfId="3" applyBorder="1" applyAlignment="1">
      <alignment horizontal="left" vertical="center"/>
    </xf>
    <xf numFmtId="0" fontId="5" fillId="0" borderId="53" xfId="3" applyBorder="1" applyAlignment="1">
      <alignment horizontal="left" vertical="center"/>
    </xf>
    <xf numFmtId="184" fontId="34" fillId="2" borderId="62" xfId="7" applyNumberFormat="1" applyFont="1" applyFill="1" applyBorder="1" applyAlignment="1">
      <alignment vertical="center"/>
    </xf>
    <xf numFmtId="0" fontId="5" fillId="0" borderId="53" xfId="3" applyBorder="1" applyAlignment="1">
      <alignment vertical="center"/>
    </xf>
    <xf numFmtId="0" fontId="34" fillId="2" borderId="137" xfId="3" applyFont="1" applyFill="1" applyBorder="1" applyAlignment="1">
      <alignment horizontal="right" vertical="top" wrapText="1"/>
    </xf>
    <xf numFmtId="0" fontId="34" fillId="0" borderId="137" xfId="3" applyFont="1" applyBorder="1" applyAlignment="1">
      <alignment vertical="top"/>
    </xf>
    <xf numFmtId="0" fontId="5" fillId="0" borderId="137" xfId="3" applyBorder="1" applyAlignment="1">
      <alignment vertical="top"/>
    </xf>
    <xf numFmtId="0" fontId="5" fillId="0" borderId="5" xfId="2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49" fontId="5" fillId="0" borderId="39" xfId="2" applyNumberFormat="1" applyFont="1" applyBorder="1" applyAlignment="1">
      <alignment horizontal="center" vertical="center"/>
    </xf>
    <xf numFmtId="0" fontId="5" fillId="0" borderId="40" xfId="2" applyFont="1" applyBorder="1" applyAlignment="1">
      <alignment horizontal="center" vertical="center"/>
    </xf>
    <xf numFmtId="49" fontId="5" fillId="0" borderId="42" xfId="2" applyNumberFormat="1" applyFont="1" applyBorder="1" applyAlignment="1">
      <alignment horizontal="center" vertical="center"/>
    </xf>
    <xf numFmtId="0" fontId="5" fillId="0" borderId="43" xfId="2" applyFont="1" applyBorder="1" applyAlignment="1">
      <alignment horizontal="center" vertical="center"/>
    </xf>
  </cellXfs>
  <cellStyles count="12">
    <cellStyle name="桁区切り" xfId="5" builtinId="6"/>
    <cellStyle name="標準" xfId="0" builtinId="0"/>
    <cellStyle name="標準_34部門分析（新）" xfId="6" xr:uid="{00000000-0005-0000-0000-000002000000}"/>
    <cellStyle name="標準_H16juyou41" xfId="3" xr:uid="{00000000-0005-0000-0000-000003000000}"/>
    <cellStyle name="標準_juyou41" xfId="10" xr:uid="{00000000-0005-0000-0000-000004000000}"/>
    <cellStyle name="標準_概念と利用の手引き" xfId="8" xr:uid="{00000000-0005-0000-0000-000005000000}"/>
    <cellStyle name="標準_熊本県（需要増加）　３２部門" xfId="4" xr:uid="{00000000-0005-0000-0000-000006000000}"/>
    <cellStyle name="標準_計数41" xfId="2" xr:uid="{00000000-0005-0000-0000-000007000000}"/>
    <cellStyle name="標準_広島県　１３部門" xfId="11" xr:uid="{00000000-0005-0000-0000-000008000000}"/>
    <cellStyle name="標準_国体県７-15分析ツール" xfId="9" xr:uid="{00000000-0005-0000-0000-000009000000}"/>
    <cellStyle name="標準_図１　生産フロー_34部門分析（新）" xfId="7" xr:uid="{00000000-0005-0000-0000-00000A000000}"/>
    <cellStyle name="標準_波及効果（４１部門表）" xfId="1" xr:uid="{00000000-0005-0000-0000-00000B000000}"/>
  </cellStyles>
  <dxfs count="0"/>
  <tableStyles count="0" defaultTableStyle="TableStyleMedium2" defaultPivotStyle="PivotStyleLight16"/>
  <colors>
    <mruColors>
      <color rgb="FF00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経済波及効果の測定結果</a:t>
            </a:r>
          </a:p>
        </c:rich>
      </c:tx>
      <c:layout>
        <c:manualLayout>
          <c:xMode val="edge"/>
          <c:yMode val="edge"/>
          <c:x val="0.38794435857805254"/>
          <c:y val="2.52525252525252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3369397217928905E-2"/>
          <c:y val="0.19192013849500125"/>
          <c:w val="0.90726429675425035"/>
          <c:h val="0.6666699547721096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総括表!$B$28</c:f>
              <c:strCache>
                <c:ptCount val="1"/>
                <c:pt idx="0">
                  <c:v>生産誘発額</c:v>
                </c:pt>
              </c:strCache>
            </c:strRef>
          </c:tx>
          <c:spPr>
            <a:solidFill>
              <a:srgbClr val="FFFF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1">
                  <a:defRPr sz="85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総括表!$C$27:$F$27</c:f>
              <c:strCache>
                <c:ptCount val="4"/>
                <c:pt idx="0">
                  <c:v>直接効果</c:v>
                </c:pt>
                <c:pt idx="1">
                  <c:v>一次波及効果</c:v>
                </c:pt>
                <c:pt idx="2">
                  <c:v>二次波及効果</c:v>
                </c:pt>
                <c:pt idx="3">
                  <c:v>合計（総合効果）</c:v>
                </c:pt>
              </c:strCache>
            </c:strRef>
          </c:cat>
          <c:val>
            <c:numRef>
              <c:f>総括表!$C$28:$F$28</c:f>
              <c:numCache>
                <c:formatCode>#,##0.0;[Red]\-#,##0.0</c:formatCode>
                <c:ptCount val="4"/>
                <c:pt idx="0">
                  <c:v>100</c:v>
                </c:pt>
                <c:pt idx="1">
                  <c:v>44.594659908824759</c:v>
                </c:pt>
                <c:pt idx="2">
                  <c:v>11.621502297045462</c:v>
                </c:pt>
                <c:pt idx="3">
                  <c:v>156.21616220587021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CA-44D7-8EE0-23602028E366}"/>
            </c:ext>
          </c:extLst>
        </c:ser>
        <c:ser>
          <c:idx val="1"/>
          <c:order val="1"/>
          <c:tx>
            <c:strRef>
              <c:f>総括表!$B$29</c:f>
              <c:strCache>
                <c:ptCount val="1"/>
                <c:pt idx="0">
                  <c:v>粗付加価値誘発額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1.1244305435545445E-2"/>
                  <c:y val="4.505453626045515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ECA-44D7-8EE0-23602028E366}"/>
                </c:ext>
              </c:extLst>
            </c:dLbl>
            <c:dLbl>
              <c:idx val="1"/>
              <c:layout>
                <c:manualLayout>
                  <c:x val="6.9938784699826E-3"/>
                  <c:y val="6.897525977722741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ECA-44D7-8EE0-23602028E366}"/>
                </c:ext>
              </c:extLst>
            </c:dLbl>
            <c:dLbl>
              <c:idx val="3"/>
              <c:layout>
                <c:manualLayout>
                  <c:x val="1.240354229291667E-2"/>
                  <c:y val="-8.9765173461451328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ECA-44D7-8EE0-23602028E36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1">
                  <a:defRPr sz="85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総括表!$C$27:$F$27</c:f>
              <c:strCache>
                <c:ptCount val="4"/>
                <c:pt idx="0">
                  <c:v>直接効果</c:v>
                </c:pt>
                <c:pt idx="1">
                  <c:v>一次波及効果</c:v>
                </c:pt>
                <c:pt idx="2">
                  <c:v>二次波及効果</c:v>
                </c:pt>
                <c:pt idx="3">
                  <c:v>合計（総合効果）</c:v>
                </c:pt>
              </c:strCache>
            </c:strRef>
          </c:cat>
          <c:val>
            <c:numRef>
              <c:f>総括表!$C$29:$F$29</c:f>
              <c:numCache>
                <c:formatCode>#,##0.0;[Red]\-#,##0.0</c:formatCode>
                <c:ptCount val="4"/>
                <c:pt idx="0">
                  <c:v>26.2462520430139</c:v>
                </c:pt>
                <c:pt idx="1">
                  <c:v>16.668792391601464</c:v>
                </c:pt>
                <c:pt idx="2">
                  <c:v>7.5161648187627463</c:v>
                </c:pt>
                <c:pt idx="3">
                  <c:v>50.431209253378114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ECA-44D7-8EE0-23602028E366}"/>
            </c:ext>
          </c:extLst>
        </c:ser>
        <c:ser>
          <c:idx val="2"/>
          <c:order val="2"/>
          <c:tx>
            <c:strRef>
              <c:f>総括表!$B$30</c:f>
              <c:strCache>
                <c:ptCount val="1"/>
                <c:pt idx="0">
                  <c:v>雇用者所得誘発額</c:v>
                </c:pt>
              </c:strCache>
            </c:strRef>
          </c:tx>
          <c:spPr>
            <a:solidFill>
              <a:srgbClr val="FFCC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1.0181617560556079E-2"/>
                  <c:y val="8.48454948248509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ECA-44D7-8EE0-23602028E366}"/>
                </c:ext>
              </c:extLst>
            </c:dLbl>
            <c:dLbl>
              <c:idx val="1"/>
              <c:layout>
                <c:manualLayout>
                  <c:x val="5.9313528621905143E-3"/>
                  <c:y val="7.967162963241503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ECA-44D7-8EE0-23602028E366}"/>
                </c:ext>
              </c:extLst>
            </c:dLbl>
            <c:dLbl>
              <c:idx val="2"/>
              <c:layout>
                <c:manualLayout>
                  <c:x val="8.1208241550950275E-3"/>
                  <c:y val="1.181150395533172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ECA-44D7-8EE0-23602028E366}"/>
                </c:ext>
              </c:extLst>
            </c:dLbl>
            <c:dLbl>
              <c:idx val="3"/>
              <c:layout>
                <c:manualLayout>
                  <c:x val="1.134085441792736E-2"/>
                  <c:y val="6.5479961272625988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ECA-44D7-8EE0-23602028E36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1">
                  <a:defRPr sz="85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総括表!$C$27:$F$27</c:f>
              <c:strCache>
                <c:ptCount val="4"/>
                <c:pt idx="0">
                  <c:v>直接効果</c:v>
                </c:pt>
                <c:pt idx="1">
                  <c:v>一次波及効果</c:v>
                </c:pt>
                <c:pt idx="2">
                  <c:v>二次波及効果</c:v>
                </c:pt>
                <c:pt idx="3">
                  <c:v>合計（総合効果）</c:v>
                </c:pt>
              </c:strCache>
            </c:strRef>
          </c:cat>
          <c:val>
            <c:numRef>
              <c:f>総括表!$C$30:$F$30</c:f>
              <c:numCache>
                <c:formatCode>#,##0.0;[Red]\-#,##0.0</c:formatCode>
                <c:ptCount val="4"/>
                <c:pt idx="0">
                  <c:v>15.780054587058483</c:v>
                </c:pt>
                <c:pt idx="1">
                  <c:v>8.2460750970322323</c:v>
                </c:pt>
                <c:pt idx="2">
                  <c:v>3.1611468286551334</c:v>
                </c:pt>
                <c:pt idx="3">
                  <c:v>27.18727651274585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ECA-44D7-8EE0-23602028E3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77755776"/>
        <c:axId val="277757312"/>
      </c:barChart>
      <c:catAx>
        <c:axId val="27775577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777573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77757312"/>
        <c:scaling>
          <c:orientation val="minMax"/>
        </c:scaling>
        <c:delete val="0"/>
        <c:axPos val="l"/>
        <c:numFmt formatCode="#,##0_);[Red]\(#,##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77755776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51004636785162283"/>
          <c:y val="0.20202126249370345"/>
          <c:w val="0.16383307573415762"/>
          <c:h val="0.2474758079482489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雇用創出効果の測定結果</a:t>
            </a:r>
          </a:p>
        </c:rich>
      </c:tx>
      <c:layout>
        <c:manualLayout>
          <c:xMode val="edge"/>
          <c:yMode val="edge"/>
          <c:x val="0.38366750381163833"/>
          <c:y val="2.777777777777777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3174161551245875E-2"/>
          <c:y val="0.19444549937879438"/>
          <c:w val="0.9090915930545137"/>
          <c:h val="0.6500035264948269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総括表!$B$31</c:f>
              <c:strCache>
                <c:ptCount val="1"/>
                <c:pt idx="0">
                  <c:v>就業誘発者数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1.2841980136347193E-3"/>
                  <c:y val="-4.1605771560304037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A6D-4EFD-9691-B39194DB3A67}"/>
                </c:ext>
              </c:extLst>
            </c:dLbl>
            <c:dLbl>
              <c:idx val="3"/>
              <c:layout>
                <c:manualLayout>
                  <c:x val="-1.0271050115172576E-3"/>
                  <c:y val="1.14671003759282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A6D-4EFD-9691-B39194DB3A6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1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総括表!$C$27:$F$27</c:f>
              <c:strCache>
                <c:ptCount val="4"/>
                <c:pt idx="0">
                  <c:v>直接効果</c:v>
                </c:pt>
                <c:pt idx="1">
                  <c:v>一次波及効果</c:v>
                </c:pt>
                <c:pt idx="2">
                  <c:v>二次波及効果</c:v>
                </c:pt>
                <c:pt idx="3">
                  <c:v>合計（総合効果）</c:v>
                </c:pt>
              </c:strCache>
            </c:strRef>
          </c:cat>
          <c:val>
            <c:numRef>
              <c:f>総括表!$C$31:$F$31</c:f>
              <c:numCache>
                <c:formatCode>#,##0_);[Red]\(#,##0\)</c:formatCode>
                <c:ptCount val="4"/>
                <c:pt idx="0">
                  <c:v>260.06259874438422</c:v>
                </c:pt>
                <c:pt idx="1">
                  <c:v>163.9848979801352</c:v>
                </c:pt>
                <c:pt idx="2">
                  <c:v>88.0763067353938</c:v>
                </c:pt>
                <c:pt idx="3">
                  <c:v>512.12380345991323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6D-4EFD-9691-B39194DB3A67}"/>
            </c:ext>
          </c:extLst>
        </c:ser>
        <c:ser>
          <c:idx val="2"/>
          <c:order val="1"/>
          <c:tx>
            <c:strRef>
              <c:f>総括表!$B$32</c:f>
              <c:strCache>
                <c:ptCount val="1"/>
                <c:pt idx="0">
                  <c:v>雇用誘発者数</c:v>
                </c:pt>
              </c:strCache>
            </c:strRef>
          </c:tx>
          <c:spPr>
            <a:solidFill>
              <a:srgbClr val="FFCC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5.6498682179693871E-3"/>
                  <c:y val="-2.685463750350569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A6D-4EFD-9691-B39194DB3A67}"/>
                </c:ext>
              </c:extLst>
            </c:dLbl>
            <c:dLbl>
              <c:idx val="3"/>
              <c:layout>
                <c:manualLayout>
                  <c:x val="-1.2839344328834719E-3"/>
                  <c:y val="3.247945160742092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A6D-4EFD-9691-B39194DB3A6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 rtl="1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総括表!$C$27:$F$27</c:f>
              <c:strCache>
                <c:ptCount val="4"/>
                <c:pt idx="0">
                  <c:v>直接効果</c:v>
                </c:pt>
                <c:pt idx="1">
                  <c:v>一次波及効果</c:v>
                </c:pt>
                <c:pt idx="2">
                  <c:v>二次波及効果</c:v>
                </c:pt>
                <c:pt idx="3">
                  <c:v>合計（総合効果）</c:v>
                </c:pt>
              </c:strCache>
            </c:strRef>
          </c:cat>
          <c:val>
            <c:numRef>
              <c:f>総括表!$C$32:$F$32</c:f>
              <c:numCache>
                <c:formatCode>#,##0_);[Red]\(#,##0\)</c:formatCode>
                <c:ptCount val="4"/>
                <c:pt idx="0">
                  <c:v>250.37114663301904</c:v>
                </c:pt>
                <c:pt idx="1">
                  <c:v>154.17715733006622</c:v>
                </c:pt>
                <c:pt idx="2">
                  <c:v>77.062603894408682</c:v>
                </c:pt>
                <c:pt idx="3">
                  <c:v>481.61090785749388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A6D-4EFD-9691-B39194DB3A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82526848"/>
        <c:axId val="282528384"/>
      </c:barChart>
      <c:catAx>
        <c:axId val="2825268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825283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82528384"/>
        <c:scaling>
          <c:orientation val="minMax"/>
        </c:scaling>
        <c:delete val="0"/>
        <c:axPos val="l"/>
        <c:numFmt formatCode="#,##0_);[Red]\(#,##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282526848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53312821259438103"/>
          <c:y val="0.23333449985418489"/>
          <c:w val="0.12943005390890083"/>
          <c:h val="0.183334499854184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1</xdr:row>
          <xdr:rowOff>342900</xdr:rowOff>
        </xdr:from>
        <xdr:to>
          <xdr:col>12</xdr:col>
          <xdr:colOff>647700</xdr:colOff>
          <xdr:row>3</xdr:row>
          <xdr:rowOff>69850</xdr:rowOff>
        </xdr:to>
        <xdr:sp macro="" textlink="">
          <xdr:nvSpPr>
            <xdr:cNvPr id="2050" name="ComboBox21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18</xdr:row>
          <xdr:rowOff>76200</xdr:rowOff>
        </xdr:from>
        <xdr:to>
          <xdr:col>12</xdr:col>
          <xdr:colOff>361950</xdr:colOff>
          <xdr:row>20</xdr:row>
          <xdr:rowOff>127000</xdr:rowOff>
        </xdr:to>
        <xdr:sp macro="" textlink="">
          <xdr:nvSpPr>
            <xdr:cNvPr id="2051" name="ComboBox22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>
    <xdr:from>
      <xdr:col>12</xdr:col>
      <xdr:colOff>704850</xdr:colOff>
      <xdr:row>2</xdr:row>
      <xdr:rowOff>285750</xdr:rowOff>
    </xdr:from>
    <xdr:to>
      <xdr:col>12</xdr:col>
      <xdr:colOff>1123950</xdr:colOff>
      <xdr:row>3</xdr:row>
      <xdr:rowOff>38100</xdr:rowOff>
    </xdr:to>
    <xdr:sp macro="" textlink="">
      <xdr:nvSpPr>
        <xdr:cNvPr id="5" name="Line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ShapeType="1"/>
        </xdr:cNvSpPr>
      </xdr:nvSpPr>
      <xdr:spPr bwMode="auto">
        <a:xfrm flipH="1" flipV="1">
          <a:off x="13468350" y="1295400"/>
          <a:ext cx="419100" cy="666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1181100</xdr:colOff>
      <xdr:row>2</xdr:row>
      <xdr:rowOff>304800</xdr:rowOff>
    </xdr:from>
    <xdr:to>
      <xdr:col>15</xdr:col>
      <xdr:colOff>431800</xdr:colOff>
      <xdr:row>4</xdr:row>
      <xdr:rowOff>63500</xdr:rowOff>
    </xdr:to>
    <xdr:sp macro="" textlink="">
      <xdr:nvSpPr>
        <xdr:cNvPr id="6" name="Text Box 3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13944600" y="1314450"/>
          <a:ext cx="2536825" cy="2444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115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プルダウンで下記のリストから選択</a:t>
          </a:r>
        </a:p>
      </xdr:txBody>
    </xdr:sp>
    <xdr:clientData/>
  </xdr:twoCellAnchor>
  <xdr:twoCellAnchor>
    <xdr:from>
      <xdr:col>12</xdr:col>
      <xdr:colOff>762000</xdr:colOff>
      <xdr:row>19</xdr:row>
      <xdr:rowOff>142875</xdr:rowOff>
    </xdr:from>
    <xdr:to>
      <xdr:col>15</xdr:col>
      <xdr:colOff>12700</xdr:colOff>
      <xdr:row>21</xdr:row>
      <xdr:rowOff>44450</xdr:rowOff>
    </xdr:to>
    <xdr:sp macro="" textlink="">
      <xdr:nvSpPr>
        <xdr:cNvPr id="7" name="Text Box 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13525500" y="4210050"/>
          <a:ext cx="2536825" cy="2444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115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プルダウンで下記のリストから選択</a:t>
          </a:r>
        </a:p>
      </xdr:txBody>
    </xdr:sp>
    <xdr:clientData/>
  </xdr:twoCellAnchor>
  <xdr:twoCellAnchor>
    <xdr:from>
      <xdr:col>12</xdr:col>
      <xdr:colOff>266700</xdr:colOff>
      <xdr:row>19</xdr:row>
      <xdr:rowOff>123825</xdr:rowOff>
    </xdr:from>
    <xdr:to>
      <xdr:col>12</xdr:col>
      <xdr:colOff>685800</xdr:colOff>
      <xdr:row>20</xdr:row>
      <xdr:rowOff>19050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ShapeType="1"/>
        </xdr:cNvSpPr>
      </xdr:nvSpPr>
      <xdr:spPr bwMode="auto">
        <a:xfrm flipH="1" flipV="1">
          <a:off x="13030200" y="4191000"/>
          <a:ext cx="419100" cy="666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4</xdr:row>
      <xdr:rowOff>0</xdr:rowOff>
    </xdr:from>
    <xdr:to>
      <xdr:col>11</xdr:col>
      <xdr:colOff>698500</xdr:colOff>
      <xdr:row>5</xdr:row>
      <xdr:rowOff>76200</xdr:rowOff>
    </xdr:to>
    <xdr:sp macro="" textlink="">
      <xdr:nvSpPr>
        <xdr:cNvPr id="10" name="AutoShape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rrowheads="1"/>
        </xdr:cNvSpPr>
      </xdr:nvSpPr>
      <xdr:spPr bwMode="auto">
        <a:xfrm>
          <a:off x="11747500" y="1511300"/>
          <a:ext cx="698500" cy="254000"/>
        </a:xfrm>
        <a:prstGeom prst="upArrow">
          <a:avLst>
            <a:gd name="adj1" fmla="val 44185"/>
            <a:gd name="adj2" fmla="val 42856"/>
          </a:avLst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17</xdr:row>
      <xdr:rowOff>219075</xdr:rowOff>
    </xdr:from>
    <xdr:to>
      <xdr:col>5</xdr:col>
      <xdr:colOff>1095375</xdr:colOff>
      <xdr:row>24</xdr:row>
      <xdr:rowOff>238125</xdr:rowOff>
    </xdr:to>
    <xdr:graphicFrame macro="">
      <xdr:nvGraphicFramePr>
        <xdr:cNvPr id="6" name="グラフ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114300</xdr:colOff>
      <xdr:row>33</xdr:row>
      <xdr:rowOff>161925</xdr:rowOff>
    </xdr:from>
    <xdr:to>
      <xdr:col>5</xdr:col>
      <xdr:colOff>1066800</xdr:colOff>
      <xdr:row>40</xdr:row>
      <xdr:rowOff>142875</xdr:rowOff>
    </xdr:to>
    <xdr:graphicFrame macro="">
      <xdr:nvGraphicFramePr>
        <xdr:cNvPr id="7" name="グラフ 2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15875</xdr:colOff>
      <xdr:row>7</xdr:row>
      <xdr:rowOff>15875</xdr:rowOff>
    </xdr:from>
    <xdr:to>
      <xdr:col>9</xdr:col>
      <xdr:colOff>15875</xdr:colOff>
      <xdr:row>11</xdr:row>
      <xdr:rowOff>25400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>
          <a:spLocks noChangeShapeType="1"/>
        </xdr:cNvSpPr>
      </xdr:nvSpPr>
      <xdr:spPr bwMode="auto">
        <a:xfrm>
          <a:off x="2349500" y="1412875"/>
          <a:ext cx="0" cy="83502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301625</xdr:colOff>
      <xdr:row>7</xdr:row>
      <xdr:rowOff>0</xdr:rowOff>
    </xdr:from>
    <xdr:to>
      <xdr:col>18</xdr:col>
      <xdr:colOff>301625</xdr:colOff>
      <xdr:row>11</xdr:row>
      <xdr:rowOff>9525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 noChangeShapeType="1"/>
        </xdr:cNvSpPr>
      </xdr:nvSpPr>
      <xdr:spPr bwMode="auto">
        <a:xfrm>
          <a:off x="5953125" y="1397000"/>
          <a:ext cx="0" cy="83502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444499</xdr:colOff>
      <xdr:row>15</xdr:row>
      <xdr:rowOff>15874</xdr:rowOff>
    </xdr:from>
    <xdr:to>
      <xdr:col>9</xdr:col>
      <xdr:colOff>15874</xdr:colOff>
      <xdr:row>18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>
          <a:spLocks noChangeShapeType="1"/>
        </xdr:cNvSpPr>
      </xdr:nvSpPr>
      <xdr:spPr bwMode="auto">
        <a:xfrm>
          <a:off x="2333624" y="3063874"/>
          <a:ext cx="15875" cy="603251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269875</xdr:colOff>
      <xdr:row>15</xdr:row>
      <xdr:rowOff>0</xdr:rowOff>
    </xdr:from>
    <xdr:to>
      <xdr:col>15</xdr:col>
      <xdr:colOff>269875</xdr:colOff>
      <xdr:row>18</xdr:row>
      <xdr:rowOff>0</xdr:rowOff>
    </xdr:to>
    <xdr:sp macro="" textlink="">
      <xdr:nvSpPr>
        <xdr:cNvPr id="6" name="Line 1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>
          <a:spLocks noChangeShapeType="1"/>
        </xdr:cNvSpPr>
      </xdr:nvSpPr>
      <xdr:spPr bwMode="auto">
        <a:xfrm>
          <a:off x="4746625" y="3048000"/>
          <a:ext cx="0" cy="61912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15</xdr:row>
      <xdr:rowOff>0</xdr:rowOff>
    </xdr:from>
    <xdr:to>
      <xdr:col>19</xdr:col>
      <xdr:colOff>0</xdr:colOff>
      <xdr:row>19</xdr:row>
      <xdr:rowOff>9525</xdr:rowOff>
    </xdr:to>
    <xdr:sp macro="" textlink="">
      <xdr:nvSpPr>
        <xdr:cNvPr id="8" name="Line 1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>
          <a:spLocks noChangeShapeType="1"/>
        </xdr:cNvSpPr>
      </xdr:nvSpPr>
      <xdr:spPr bwMode="auto">
        <a:xfrm>
          <a:off x="6210300" y="3095625"/>
          <a:ext cx="0" cy="84772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29</xdr:col>
      <xdr:colOff>31750</xdr:colOff>
      <xdr:row>15</xdr:row>
      <xdr:rowOff>15876</xdr:rowOff>
    </xdr:from>
    <xdr:to>
      <xdr:col>29</xdr:col>
      <xdr:colOff>31750</xdr:colOff>
      <xdr:row>18</xdr:row>
      <xdr:rowOff>1</xdr:rowOff>
    </xdr:to>
    <xdr:sp macro="" textlink="">
      <xdr:nvSpPr>
        <xdr:cNvPr id="10" name="Line 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ShapeType="1"/>
        </xdr:cNvSpPr>
      </xdr:nvSpPr>
      <xdr:spPr bwMode="auto">
        <a:xfrm>
          <a:off x="9604375" y="3063876"/>
          <a:ext cx="0" cy="603250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32</xdr:col>
      <xdr:colOff>31749</xdr:colOff>
      <xdr:row>15</xdr:row>
      <xdr:rowOff>0</xdr:rowOff>
    </xdr:from>
    <xdr:to>
      <xdr:col>32</xdr:col>
      <xdr:colOff>47624</xdr:colOff>
      <xdr:row>18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>
          <a:spLocks noChangeShapeType="1"/>
        </xdr:cNvSpPr>
      </xdr:nvSpPr>
      <xdr:spPr bwMode="auto">
        <a:xfrm>
          <a:off x="10969624" y="3048000"/>
          <a:ext cx="15875" cy="61912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428625</xdr:colOff>
      <xdr:row>21</xdr:row>
      <xdr:rowOff>1</xdr:rowOff>
    </xdr:from>
    <xdr:to>
      <xdr:col>26</xdr:col>
      <xdr:colOff>428625</xdr:colOff>
      <xdr:row>23</xdr:row>
      <xdr:rowOff>190501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>
          <a:spLocks noChangeShapeType="1"/>
        </xdr:cNvSpPr>
      </xdr:nvSpPr>
      <xdr:spPr bwMode="auto">
        <a:xfrm>
          <a:off x="8620125" y="4286251"/>
          <a:ext cx="0" cy="603250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15874</xdr:colOff>
      <xdr:row>27</xdr:row>
      <xdr:rowOff>31750</xdr:rowOff>
    </xdr:from>
    <xdr:to>
      <xdr:col>9</xdr:col>
      <xdr:colOff>15875</xdr:colOff>
      <xdr:row>30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>
          <a:spLocks noChangeShapeType="1"/>
        </xdr:cNvSpPr>
      </xdr:nvSpPr>
      <xdr:spPr bwMode="auto">
        <a:xfrm flipH="1">
          <a:off x="2349499" y="5556250"/>
          <a:ext cx="1" cy="58737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444500</xdr:colOff>
      <xdr:row>27</xdr:row>
      <xdr:rowOff>15875</xdr:rowOff>
    </xdr:from>
    <xdr:to>
      <xdr:col>26</xdr:col>
      <xdr:colOff>444500</xdr:colOff>
      <xdr:row>30</xdr:row>
      <xdr:rowOff>15875</xdr:rowOff>
    </xdr:to>
    <xdr:sp macro="" textlink="">
      <xdr:nvSpPr>
        <xdr:cNvPr id="17" name="Line 1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>
          <a:spLocks noChangeShapeType="1"/>
        </xdr:cNvSpPr>
      </xdr:nvSpPr>
      <xdr:spPr bwMode="auto">
        <a:xfrm>
          <a:off x="8636000" y="5540375"/>
          <a:ext cx="0" cy="61912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</xdr:col>
      <xdr:colOff>15875</xdr:colOff>
      <xdr:row>33</xdr:row>
      <xdr:rowOff>15876</xdr:rowOff>
    </xdr:from>
    <xdr:to>
      <xdr:col>27</xdr:col>
      <xdr:colOff>15875</xdr:colOff>
      <xdr:row>36</xdr:row>
      <xdr:rowOff>1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>
          <a:spLocks noChangeShapeType="1"/>
        </xdr:cNvSpPr>
      </xdr:nvSpPr>
      <xdr:spPr bwMode="auto">
        <a:xfrm>
          <a:off x="8763000" y="6778626"/>
          <a:ext cx="0" cy="603250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27</xdr:col>
      <xdr:colOff>47624</xdr:colOff>
      <xdr:row>39</xdr:row>
      <xdr:rowOff>15876</xdr:rowOff>
    </xdr:from>
    <xdr:to>
      <xdr:col>27</xdr:col>
      <xdr:colOff>47625</xdr:colOff>
      <xdr:row>42</xdr:row>
      <xdr:rowOff>31750</xdr:rowOff>
    </xdr:to>
    <xdr:sp macro="" textlink="">
      <xdr:nvSpPr>
        <xdr:cNvPr id="19" name="Line 1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>
          <a:spLocks noChangeShapeType="1"/>
        </xdr:cNvSpPr>
      </xdr:nvSpPr>
      <xdr:spPr bwMode="auto">
        <a:xfrm>
          <a:off x="8794749" y="8016876"/>
          <a:ext cx="1" cy="634999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33</xdr:row>
      <xdr:rowOff>1</xdr:rowOff>
    </xdr:from>
    <xdr:to>
      <xdr:col>7</xdr:col>
      <xdr:colOff>0</xdr:colOff>
      <xdr:row>36</xdr:row>
      <xdr:rowOff>15876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>
          <a:spLocks noChangeShapeType="1"/>
        </xdr:cNvSpPr>
      </xdr:nvSpPr>
      <xdr:spPr bwMode="auto">
        <a:xfrm>
          <a:off x="1206500" y="6762751"/>
          <a:ext cx="0" cy="635000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206375</xdr:colOff>
      <xdr:row>33</xdr:row>
      <xdr:rowOff>0</xdr:rowOff>
    </xdr:from>
    <xdr:to>
      <xdr:col>9</xdr:col>
      <xdr:colOff>206375</xdr:colOff>
      <xdr:row>37</xdr:row>
      <xdr:rowOff>9525</xdr:rowOff>
    </xdr:to>
    <xdr:sp macro="" textlink="">
      <xdr:nvSpPr>
        <xdr:cNvPr id="21" name="Line 1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>
          <a:spLocks noChangeShapeType="1"/>
        </xdr:cNvSpPr>
      </xdr:nvSpPr>
      <xdr:spPr bwMode="auto">
        <a:xfrm>
          <a:off x="2540000" y="6762750"/>
          <a:ext cx="0" cy="83502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317499</xdr:colOff>
      <xdr:row>33</xdr:row>
      <xdr:rowOff>31750</xdr:rowOff>
    </xdr:from>
    <xdr:to>
      <xdr:col>15</xdr:col>
      <xdr:colOff>317500</xdr:colOff>
      <xdr:row>36</xdr:row>
      <xdr:rowOff>0</xdr:rowOff>
    </xdr:to>
    <xdr:sp macro="" textlink="">
      <xdr:nvSpPr>
        <xdr:cNvPr id="23" name="Line 1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SpPr>
          <a:spLocks noChangeShapeType="1"/>
        </xdr:cNvSpPr>
      </xdr:nvSpPr>
      <xdr:spPr bwMode="auto">
        <a:xfrm flipH="1">
          <a:off x="4794249" y="6794500"/>
          <a:ext cx="1" cy="58737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301625</xdr:colOff>
      <xdr:row>33</xdr:row>
      <xdr:rowOff>0</xdr:rowOff>
    </xdr:from>
    <xdr:to>
      <xdr:col>18</xdr:col>
      <xdr:colOff>301625</xdr:colOff>
      <xdr:row>36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SpPr>
          <a:spLocks noChangeShapeType="1"/>
        </xdr:cNvSpPr>
      </xdr:nvSpPr>
      <xdr:spPr bwMode="auto">
        <a:xfrm>
          <a:off x="5953125" y="6762750"/>
          <a:ext cx="0" cy="61912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126999</xdr:colOff>
      <xdr:row>45</xdr:row>
      <xdr:rowOff>31750</xdr:rowOff>
    </xdr:from>
    <xdr:to>
      <xdr:col>7</xdr:col>
      <xdr:colOff>15874</xdr:colOff>
      <xdr:row>48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SpPr>
          <a:spLocks noChangeShapeType="1"/>
        </xdr:cNvSpPr>
      </xdr:nvSpPr>
      <xdr:spPr bwMode="auto">
        <a:xfrm>
          <a:off x="1206499" y="9271000"/>
          <a:ext cx="15875" cy="58737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206375</xdr:colOff>
      <xdr:row>45</xdr:row>
      <xdr:rowOff>15875</xdr:rowOff>
    </xdr:from>
    <xdr:to>
      <xdr:col>9</xdr:col>
      <xdr:colOff>206375</xdr:colOff>
      <xdr:row>49</xdr:row>
      <xdr:rowOff>25400</xdr:rowOff>
    </xdr:to>
    <xdr:sp macro="" textlink="">
      <xdr:nvSpPr>
        <xdr:cNvPr id="27" name="Line 1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SpPr>
          <a:spLocks noChangeShapeType="1"/>
        </xdr:cNvSpPr>
      </xdr:nvSpPr>
      <xdr:spPr bwMode="auto">
        <a:xfrm>
          <a:off x="2540000" y="9255125"/>
          <a:ext cx="0" cy="83502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222249</xdr:colOff>
      <xdr:row>44</xdr:row>
      <xdr:rowOff>190501</xdr:rowOff>
    </xdr:from>
    <xdr:to>
      <xdr:col>13</xdr:col>
      <xdr:colOff>238124</xdr:colOff>
      <xdr:row>48</xdr:row>
      <xdr:rowOff>1</xdr:rowOff>
    </xdr:to>
    <xdr:sp macro="" textlink="">
      <xdr:nvSpPr>
        <xdr:cNvPr id="28" name="Line 1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SpPr>
          <a:spLocks noChangeShapeType="1"/>
        </xdr:cNvSpPr>
      </xdr:nvSpPr>
      <xdr:spPr bwMode="auto">
        <a:xfrm>
          <a:off x="3921124" y="9223376"/>
          <a:ext cx="15875" cy="635000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619125</xdr:colOff>
      <xdr:row>45</xdr:row>
      <xdr:rowOff>31750</xdr:rowOff>
    </xdr:from>
    <xdr:to>
      <xdr:col>15</xdr:col>
      <xdr:colOff>635000</xdr:colOff>
      <xdr:row>48</xdr:row>
      <xdr:rowOff>31750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SpPr>
          <a:spLocks noChangeShapeType="1"/>
        </xdr:cNvSpPr>
      </xdr:nvSpPr>
      <xdr:spPr bwMode="auto">
        <a:xfrm>
          <a:off x="5095875" y="9271000"/>
          <a:ext cx="15875" cy="61912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130175</xdr:colOff>
      <xdr:row>26</xdr:row>
      <xdr:rowOff>15875</xdr:rowOff>
    </xdr:from>
    <xdr:to>
      <xdr:col>21</xdr:col>
      <xdr:colOff>15875</xdr:colOff>
      <xdr:row>26</xdr:row>
      <xdr:rowOff>15875</xdr:rowOff>
    </xdr:to>
    <xdr:sp macro="" textlink="">
      <xdr:nvSpPr>
        <xdr:cNvPr id="34" name="Line 12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SpPr>
          <a:spLocks noChangeShapeType="1"/>
        </xdr:cNvSpPr>
      </xdr:nvSpPr>
      <xdr:spPr bwMode="auto">
        <a:xfrm>
          <a:off x="6575425" y="5334000"/>
          <a:ext cx="234950" cy="0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130175</xdr:colOff>
      <xdr:row>26</xdr:row>
      <xdr:rowOff>15875</xdr:rowOff>
    </xdr:from>
    <xdr:to>
      <xdr:col>20</xdr:col>
      <xdr:colOff>139700</xdr:colOff>
      <xdr:row>39</xdr:row>
      <xdr:rowOff>149225</xdr:rowOff>
    </xdr:to>
    <xdr:sp macro="" textlink="">
      <xdr:nvSpPr>
        <xdr:cNvPr id="35" name="Line 13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SpPr>
          <a:spLocks noChangeShapeType="1"/>
        </xdr:cNvSpPr>
      </xdr:nvSpPr>
      <xdr:spPr bwMode="auto">
        <a:xfrm flipH="1">
          <a:off x="6575425" y="5334000"/>
          <a:ext cx="9525" cy="281622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15875</xdr:colOff>
      <xdr:row>39</xdr:row>
      <xdr:rowOff>15875</xdr:rowOff>
    </xdr:from>
    <xdr:to>
      <xdr:col>14</xdr:col>
      <xdr:colOff>25400</xdr:colOff>
      <xdr:row>39</xdr:row>
      <xdr:rowOff>130175</xdr:rowOff>
    </xdr:to>
    <xdr:sp macro="" textlink="">
      <xdr:nvSpPr>
        <xdr:cNvPr id="36" name="Line 14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SpPr>
          <a:spLocks noChangeShapeType="1"/>
        </xdr:cNvSpPr>
      </xdr:nvSpPr>
      <xdr:spPr bwMode="auto">
        <a:xfrm>
          <a:off x="3714750" y="8016875"/>
          <a:ext cx="549275" cy="114300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25400</xdr:colOff>
      <xdr:row>39</xdr:row>
      <xdr:rowOff>130175</xdr:rowOff>
    </xdr:from>
    <xdr:to>
      <xdr:col>20</xdr:col>
      <xdr:colOff>158750</xdr:colOff>
      <xdr:row>39</xdr:row>
      <xdr:rowOff>139700</xdr:rowOff>
    </xdr:to>
    <xdr:sp macro="" textlink="">
      <xdr:nvSpPr>
        <xdr:cNvPr id="37" name="Line 21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SpPr>
          <a:spLocks noChangeShapeType="1"/>
        </xdr:cNvSpPr>
      </xdr:nvSpPr>
      <xdr:spPr bwMode="auto">
        <a:xfrm>
          <a:off x="4264025" y="8131175"/>
          <a:ext cx="2339975" cy="952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17</xdr:col>
      <xdr:colOff>0</xdr:colOff>
      <xdr:row>43</xdr:row>
      <xdr:rowOff>15875</xdr:rowOff>
    </xdr:from>
    <xdr:to>
      <xdr:col>22</xdr:col>
      <xdr:colOff>0</xdr:colOff>
      <xdr:row>43</xdr:row>
      <xdr:rowOff>25400</xdr:rowOff>
    </xdr:to>
    <xdr:sp macro="" textlink="">
      <xdr:nvSpPr>
        <xdr:cNvPr id="38" name="Line 15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SpPr>
          <a:spLocks noChangeShapeType="1"/>
        </xdr:cNvSpPr>
      </xdr:nvSpPr>
      <xdr:spPr bwMode="auto">
        <a:xfrm>
          <a:off x="5334000" y="8842375"/>
          <a:ext cx="1571625" cy="952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 type="triangle" w="med" len="med"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29</xdr:col>
      <xdr:colOff>0</xdr:colOff>
      <xdr:row>7</xdr:row>
      <xdr:rowOff>0</xdr:rowOff>
    </xdr:from>
    <xdr:to>
      <xdr:col>29</xdr:col>
      <xdr:colOff>0</xdr:colOff>
      <xdr:row>11</xdr:row>
      <xdr:rowOff>9525</xdr:rowOff>
    </xdr:to>
    <xdr:sp macro="" textlink="">
      <xdr:nvSpPr>
        <xdr:cNvPr id="39" name="Line 1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SpPr>
          <a:spLocks noChangeShapeType="1"/>
        </xdr:cNvSpPr>
      </xdr:nvSpPr>
      <xdr:spPr bwMode="auto">
        <a:xfrm>
          <a:off x="9572625" y="1397000"/>
          <a:ext cx="0" cy="835025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21</xdr:row>
      <xdr:rowOff>0</xdr:rowOff>
    </xdr:from>
    <xdr:to>
      <xdr:col>9</xdr:col>
      <xdr:colOff>0</xdr:colOff>
      <xdr:row>23</xdr:row>
      <xdr:rowOff>199571</xdr:rowOff>
    </xdr:to>
    <xdr:sp macro="" textlink="">
      <xdr:nvSpPr>
        <xdr:cNvPr id="41" name="Line 5">
          <a:extLst>
            <a:ext uri="{FF2B5EF4-FFF2-40B4-BE49-F238E27FC236}">
              <a16:creationId xmlns:a16="http://schemas.microsoft.com/office/drawing/2014/main" id="{00000000-0008-0000-0200-000029000000}"/>
            </a:ext>
          </a:extLst>
        </xdr:cNvPr>
        <xdr:cNvSpPr>
          <a:spLocks noChangeShapeType="1"/>
        </xdr:cNvSpPr>
      </xdr:nvSpPr>
      <xdr:spPr bwMode="auto">
        <a:xfrm>
          <a:off x="2333625" y="4286250"/>
          <a:ext cx="0" cy="612321"/>
        </a:xfrm>
        <a:prstGeom prst="line">
          <a:avLst/>
        </a:prstGeom>
        <a:noFill/>
        <a:ln w="24765">
          <a:pattFill prst="pct75">
            <a:fgClr>
              <a:srgbClr xmlns:mc="http://schemas.openxmlformats.org/markup-compatibility/2006" xmlns:a14="http://schemas.microsoft.com/office/drawing/2010/main" val="000000" mc:Ignorable="a14" a14:legacySpreadsheetColorIndex="8"/>
            </a:fgClr>
            <a:bgClr>
              <a:srgbClr val="FFFFFF"/>
            </a:bgClr>
          </a:patt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</xdr:row>
      <xdr:rowOff>95250</xdr:rowOff>
    </xdr:from>
    <xdr:to>
      <xdr:col>13</xdr:col>
      <xdr:colOff>9525</xdr:colOff>
      <xdr:row>3</xdr:row>
      <xdr:rowOff>171450</xdr:rowOff>
    </xdr:to>
    <xdr:sp macro="" textlink="">
      <xdr:nvSpPr>
        <xdr:cNvPr id="2" name="Freeform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>
          <a:spLocks/>
        </xdr:cNvSpPr>
      </xdr:nvSpPr>
      <xdr:spPr bwMode="auto">
        <a:xfrm>
          <a:off x="6457950" y="285750"/>
          <a:ext cx="1381125" cy="600075"/>
        </a:xfrm>
        <a:custGeom>
          <a:avLst/>
          <a:gdLst>
            <a:gd name="T0" fmla="*/ 0 w 160"/>
            <a:gd name="T1" fmla="*/ 2147483647 h 46"/>
            <a:gd name="T2" fmla="*/ 2147483647 w 160"/>
            <a:gd name="T3" fmla="*/ 2147483647 h 46"/>
            <a:gd name="T4" fmla="*/ 2147483647 w 160"/>
            <a:gd name="T5" fmla="*/ 0 h 46"/>
            <a:gd name="T6" fmla="*/ 2147483647 w 160"/>
            <a:gd name="T7" fmla="*/ 2147483647 h 46"/>
            <a:gd name="T8" fmla="*/ 0 60000 65536"/>
            <a:gd name="T9" fmla="*/ 0 60000 65536"/>
            <a:gd name="T10" fmla="*/ 0 60000 65536"/>
            <a:gd name="T11" fmla="*/ 0 60000 65536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0" t="0" r="r" b="b"/>
          <a:pathLst>
            <a:path w="160" h="46">
              <a:moveTo>
                <a:pt x="0" y="46"/>
              </a:moveTo>
              <a:lnTo>
                <a:pt x="37" y="1"/>
              </a:lnTo>
              <a:lnTo>
                <a:pt x="147" y="0"/>
              </a:lnTo>
              <a:lnTo>
                <a:pt x="160" y="9"/>
              </a:lnTo>
            </a:path>
          </a:pathLst>
        </a:custGeom>
        <a:noFill/>
        <a:ln w="19050" cap="flat" cmpd="sng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prstDash val="solid"/>
          <a:round/>
          <a:headEnd type="none" w="med" len="med"/>
          <a:tailEnd type="triangle" w="sm" len="sm"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A54"/>
  <sheetViews>
    <sheetView showGridLines="0" tabSelected="1" zoomScale="70" zoomScaleNormal="70" workbookViewId="0">
      <pane xSplit="3" ySplit="7" topLeftCell="D8" activePane="bottomRight" state="frozen"/>
      <selection pane="topRight" activeCell="D1" sqref="D1"/>
      <selection pane="bottomLeft" activeCell="A8" sqref="A8"/>
      <selection pane="bottomRight"/>
    </sheetView>
  </sheetViews>
  <sheetFormatPr defaultColWidth="9" defaultRowHeight="16.5"/>
  <cols>
    <col min="1" max="1" width="2.36328125" style="79" customWidth="1"/>
    <col min="2" max="2" width="3.6328125" style="79" customWidth="1"/>
    <col min="3" max="3" width="28" style="79" customWidth="1"/>
    <col min="4" max="8" width="24.6328125" style="79" customWidth="1"/>
    <col min="9" max="10" width="2.453125" style="79" customWidth="1"/>
    <col min="11" max="11" width="13.6328125" style="79" customWidth="1"/>
    <col min="12" max="12" width="13.6328125" style="497" customWidth="1"/>
    <col min="13" max="13" width="26.6328125" style="79" customWidth="1"/>
    <col min="14" max="14" width="12.7265625" style="79" customWidth="1"/>
    <col min="15" max="15" width="9.90625" style="79" customWidth="1"/>
    <col min="16" max="16" width="13.7265625" style="79" customWidth="1"/>
    <col min="17" max="17" width="10.453125" style="79" customWidth="1"/>
    <col min="18" max="18" width="14.7265625" style="458" bestFit="1" customWidth="1"/>
    <col min="19" max="20" width="5.26953125" style="458" customWidth="1"/>
    <col min="21" max="103" width="5.26953125" style="79" customWidth="1"/>
    <col min="104" max="144" width="8.6328125" style="79" customWidth="1"/>
    <col min="145" max="16384" width="9" style="79"/>
  </cols>
  <sheetData>
    <row r="1" spans="1:27" s="66" customFormat="1" ht="51.25" customHeight="1">
      <c r="A1" s="63"/>
      <c r="B1" s="576" t="s">
        <v>228</v>
      </c>
      <c r="C1" s="577"/>
      <c r="D1" s="577"/>
      <c r="E1" s="577"/>
      <c r="F1" s="577"/>
      <c r="G1" s="577"/>
      <c r="H1" s="577"/>
      <c r="I1" s="577"/>
      <c r="J1" s="577"/>
      <c r="K1" s="577"/>
      <c r="L1" s="485"/>
      <c r="M1" s="64"/>
      <c r="N1" s="64"/>
      <c r="O1" s="64"/>
      <c r="P1" s="65"/>
      <c r="R1" s="456"/>
      <c r="S1" s="456"/>
      <c r="T1" s="456"/>
    </row>
    <row r="2" spans="1:27" s="73" customFormat="1" ht="28.5" customHeight="1" thickBot="1">
      <c r="A2" s="67"/>
      <c r="B2" s="68" t="s">
        <v>38</v>
      </c>
      <c r="C2" s="69"/>
      <c r="D2" s="69"/>
      <c r="E2" s="69"/>
      <c r="F2" s="69"/>
      <c r="G2" s="69"/>
      <c r="H2" s="432"/>
      <c r="I2" s="69"/>
      <c r="J2" s="69"/>
      <c r="K2" s="68" t="s">
        <v>51</v>
      </c>
      <c r="L2" s="486"/>
      <c r="M2" s="70"/>
      <c r="N2" s="70"/>
      <c r="O2" s="71"/>
      <c r="P2" s="72"/>
      <c r="R2" s="457"/>
      <c r="S2" s="457"/>
      <c r="T2" s="457"/>
    </row>
    <row r="3" spans="1:27" ht="24.75" customHeight="1" thickBot="1">
      <c r="A3" s="74"/>
      <c r="B3" s="578" t="s">
        <v>39</v>
      </c>
      <c r="C3" s="579"/>
      <c r="D3" s="580" t="s">
        <v>210</v>
      </c>
      <c r="E3" s="581"/>
      <c r="F3" s="581"/>
      <c r="G3" s="582"/>
      <c r="H3" s="433"/>
      <c r="I3" s="75"/>
      <c r="J3" s="75"/>
      <c r="K3" s="76" t="s">
        <v>40</v>
      </c>
      <c r="L3" s="487" t="s">
        <v>215</v>
      </c>
      <c r="M3" s="77"/>
      <c r="N3" s="77"/>
      <c r="O3" s="75"/>
      <c r="P3" s="78"/>
      <c r="U3" s="80"/>
      <c r="V3" s="80"/>
      <c r="W3" s="80"/>
      <c r="X3" s="80"/>
      <c r="Y3" s="80"/>
      <c r="Z3" s="80"/>
      <c r="AA3" s="80"/>
    </row>
    <row r="4" spans="1:27" ht="13.5" customHeight="1">
      <c r="A4" s="74"/>
      <c r="B4" s="75"/>
      <c r="C4" s="81"/>
      <c r="D4" s="75"/>
      <c r="E4" s="75"/>
      <c r="F4" s="75"/>
      <c r="G4" s="75"/>
      <c r="H4" s="516" t="str">
        <f>"単位："&amp;L20</f>
        <v>単位：億円</v>
      </c>
      <c r="I4" s="75"/>
      <c r="J4" s="75"/>
      <c r="K4" s="82"/>
      <c r="L4" s="488"/>
      <c r="M4" s="82"/>
      <c r="N4" s="82"/>
      <c r="O4" s="77"/>
      <c r="P4" s="78"/>
      <c r="Q4" s="83"/>
      <c r="R4" s="498"/>
      <c r="S4" s="498"/>
      <c r="T4" s="498"/>
      <c r="U4" s="498"/>
      <c r="V4" s="498"/>
      <c r="W4" s="80"/>
      <c r="X4" s="80"/>
      <c r="Y4" s="80"/>
      <c r="Z4" s="80"/>
      <c r="AA4" s="80"/>
    </row>
    <row r="5" spans="1:27" ht="13.5" customHeight="1">
      <c r="A5" s="74"/>
      <c r="B5" s="583" t="s">
        <v>52</v>
      </c>
      <c r="C5" s="584"/>
      <c r="D5" s="84" t="s">
        <v>41</v>
      </c>
      <c r="E5" s="84"/>
      <c r="F5" s="85"/>
      <c r="G5" s="589" t="s">
        <v>42</v>
      </c>
      <c r="H5" s="592" t="s">
        <v>53</v>
      </c>
      <c r="I5" s="75"/>
      <c r="J5" s="75"/>
      <c r="K5" s="86"/>
      <c r="L5" s="489"/>
      <c r="M5" s="86"/>
      <c r="N5" s="86"/>
      <c r="O5" s="77"/>
      <c r="P5" s="78"/>
      <c r="Q5" s="83"/>
      <c r="R5" s="499" t="s">
        <v>209</v>
      </c>
      <c r="S5" s="498"/>
      <c r="T5" s="498"/>
      <c r="U5" s="498"/>
      <c r="V5" s="498"/>
      <c r="Y5" s="80"/>
      <c r="Z5" s="80"/>
      <c r="AA5" s="80"/>
    </row>
    <row r="6" spans="1:27" ht="13.5" customHeight="1">
      <c r="A6" s="74"/>
      <c r="B6" s="585"/>
      <c r="C6" s="586"/>
      <c r="D6" s="592" t="s">
        <v>54</v>
      </c>
      <c r="E6" s="592" t="s">
        <v>55</v>
      </c>
      <c r="F6" s="592" t="s">
        <v>56</v>
      </c>
      <c r="G6" s="590"/>
      <c r="H6" s="593"/>
      <c r="I6" s="75"/>
      <c r="J6" s="75"/>
      <c r="K6" s="596" t="s">
        <v>57</v>
      </c>
      <c r="L6" s="562"/>
      <c r="M6" s="87" t="s">
        <v>211</v>
      </c>
      <c r="N6" s="88">
        <v>0.490763</v>
      </c>
      <c r="O6" s="89"/>
      <c r="P6" s="90"/>
      <c r="Q6" s="83"/>
      <c r="R6" s="500">
        <v>0.490763</v>
      </c>
      <c r="S6" s="500" t="s">
        <v>216</v>
      </c>
      <c r="T6" s="500" t="s">
        <v>224</v>
      </c>
      <c r="U6" s="498"/>
      <c r="V6" s="498"/>
      <c r="Y6" s="80"/>
      <c r="Z6" s="80"/>
      <c r="AA6" s="80"/>
    </row>
    <row r="7" spans="1:27" ht="13.5" customHeight="1" thickBot="1">
      <c r="A7" s="74"/>
      <c r="B7" s="587"/>
      <c r="C7" s="588"/>
      <c r="D7" s="595"/>
      <c r="E7" s="593"/>
      <c r="F7" s="593"/>
      <c r="G7" s="591"/>
      <c r="H7" s="594"/>
      <c r="I7" s="75"/>
      <c r="J7" s="75"/>
      <c r="K7" s="563"/>
      <c r="L7" s="564"/>
      <c r="M7" s="91" t="s">
        <v>212</v>
      </c>
      <c r="N7" s="92">
        <v>0.54541700000000004</v>
      </c>
      <c r="O7" s="89"/>
      <c r="P7" s="90"/>
      <c r="Q7" s="83"/>
      <c r="R7" s="500">
        <v>0.54541700000000004</v>
      </c>
      <c r="S7" s="500" t="s">
        <v>217</v>
      </c>
      <c r="T7" s="500" t="s">
        <v>225</v>
      </c>
      <c r="U7" s="498"/>
      <c r="V7" s="498"/>
      <c r="Y7" s="80"/>
      <c r="Z7" s="80"/>
      <c r="AA7" s="80"/>
    </row>
    <row r="8" spans="1:27" ht="15.75" customHeight="1" thickTop="1">
      <c r="A8" s="74"/>
      <c r="B8" s="93" t="s">
        <v>249</v>
      </c>
      <c r="C8" s="502" t="s">
        <v>250</v>
      </c>
      <c r="D8" s="94"/>
      <c r="E8" s="95"/>
      <c r="F8" s="96"/>
      <c r="G8" s="97" t="str">
        <f t="shared" ref="G8:G52" si="0">IF(SUM(D8:F8)=0,"",SUM(D8:F8))</f>
        <v/>
      </c>
      <c r="H8" s="98" t="str">
        <f>IF(SUM(D8:F8)+'１次効果'!X8=0,"",'１次効果'!X8)</f>
        <v/>
      </c>
      <c r="I8" s="75"/>
      <c r="J8" s="75"/>
      <c r="K8" s="563"/>
      <c r="L8" s="564"/>
      <c r="M8" s="99" t="s">
        <v>213</v>
      </c>
      <c r="N8" s="100">
        <v>0.50842699999999996</v>
      </c>
      <c r="O8" s="89"/>
      <c r="P8" s="90"/>
      <c r="Q8" s="83"/>
      <c r="R8" s="500">
        <v>0.50842699999999996</v>
      </c>
      <c r="S8" s="500" t="s">
        <v>218</v>
      </c>
      <c r="T8" s="500" t="s">
        <v>226</v>
      </c>
      <c r="U8" s="498"/>
      <c r="V8" s="498"/>
      <c r="Y8" s="80"/>
      <c r="Z8" s="80"/>
      <c r="AA8" s="80"/>
    </row>
    <row r="9" spans="1:27" ht="13.5" customHeight="1">
      <c r="A9" s="74"/>
      <c r="B9" s="93" t="s">
        <v>251</v>
      </c>
      <c r="C9" s="502" t="s">
        <v>252</v>
      </c>
      <c r="D9" s="101"/>
      <c r="E9" s="102"/>
      <c r="F9" s="103"/>
      <c r="G9" s="104" t="str">
        <f t="shared" si="0"/>
        <v/>
      </c>
      <c r="H9" s="105" t="str">
        <f>IF(SUM(D9:F9)+'１次効果'!X9=0,"",'１次効果'!X9)</f>
        <v/>
      </c>
      <c r="I9" s="75"/>
      <c r="J9" s="75"/>
      <c r="K9" s="565"/>
      <c r="L9" s="566"/>
      <c r="M9" s="99" t="s">
        <v>214</v>
      </c>
      <c r="N9" s="100">
        <v>0.514262</v>
      </c>
      <c r="O9" s="89"/>
      <c r="P9" s="90"/>
      <c r="Q9" s="83"/>
      <c r="R9" s="500">
        <v>0.514262</v>
      </c>
      <c r="S9" s="500" t="s">
        <v>219</v>
      </c>
      <c r="T9" s="500" t="s">
        <v>227</v>
      </c>
      <c r="U9" s="498"/>
      <c r="V9" s="498"/>
      <c r="Y9" s="80"/>
      <c r="Z9" s="80"/>
      <c r="AA9" s="80"/>
    </row>
    <row r="10" spans="1:27" ht="13.5" customHeight="1">
      <c r="A10" s="74"/>
      <c r="B10" s="93" t="s">
        <v>253</v>
      </c>
      <c r="C10" s="502" t="s">
        <v>254</v>
      </c>
      <c r="D10" s="101"/>
      <c r="E10" s="102"/>
      <c r="F10" s="103"/>
      <c r="G10" s="104" t="str">
        <f t="shared" si="0"/>
        <v/>
      </c>
      <c r="H10" s="105" t="str">
        <f>IF(SUM(D10:F10)+'１次効果'!X10=0,"",'１次効果'!X10)</f>
        <v/>
      </c>
      <c r="I10" s="75"/>
      <c r="J10" s="75"/>
      <c r="K10" s="561" t="s">
        <v>58</v>
      </c>
      <c r="L10" s="562"/>
      <c r="M10" s="106" t="s">
        <v>211</v>
      </c>
      <c r="N10" s="107">
        <v>0.57474099999999995</v>
      </c>
      <c r="O10" s="89"/>
      <c r="P10" s="90"/>
      <c r="Q10" s="83"/>
      <c r="R10" s="500">
        <v>0.57474099999999995</v>
      </c>
      <c r="S10" s="500" t="s">
        <v>220</v>
      </c>
      <c r="T10" s="500" t="s">
        <v>224</v>
      </c>
      <c r="U10" s="498"/>
      <c r="V10" s="498"/>
      <c r="Y10" s="80"/>
      <c r="Z10" s="80"/>
      <c r="AA10" s="80"/>
    </row>
    <row r="11" spans="1:27" ht="13.5" customHeight="1">
      <c r="A11" s="74"/>
      <c r="B11" s="93" t="s">
        <v>255</v>
      </c>
      <c r="C11" s="502" t="s">
        <v>256</v>
      </c>
      <c r="D11" s="101"/>
      <c r="E11" s="102"/>
      <c r="F11" s="103"/>
      <c r="G11" s="104" t="str">
        <f t="shared" si="0"/>
        <v/>
      </c>
      <c r="H11" s="105" t="str">
        <f>IF(SUM(D11:F11)+'１次効果'!X11=0,"",'１次効果'!X11)</f>
        <v/>
      </c>
      <c r="I11" s="75"/>
      <c r="J11" s="75"/>
      <c r="K11" s="563"/>
      <c r="L11" s="564"/>
      <c r="M11" s="108" t="s">
        <v>212</v>
      </c>
      <c r="N11" s="109">
        <v>0.54481299999999999</v>
      </c>
      <c r="O11" s="89"/>
      <c r="P11" s="90"/>
      <c r="Q11" s="83"/>
      <c r="R11" s="500">
        <v>0.54481299999999999</v>
      </c>
      <c r="S11" s="500" t="s">
        <v>221</v>
      </c>
      <c r="T11" s="500" t="s">
        <v>225</v>
      </c>
      <c r="U11" s="498"/>
      <c r="V11" s="498"/>
      <c r="Y11" s="80"/>
      <c r="Z11" s="80"/>
      <c r="AA11" s="80"/>
    </row>
    <row r="12" spans="1:27" ht="13.5" customHeight="1">
      <c r="A12" s="74"/>
      <c r="B12" s="110" t="s">
        <v>257</v>
      </c>
      <c r="C12" s="502" t="s">
        <v>258</v>
      </c>
      <c r="D12" s="111"/>
      <c r="E12" s="112"/>
      <c r="F12" s="113"/>
      <c r="G12" s="114" t="str">
        <f t="shared" si="0"/>
        <v/>
      </c>
      <c r="H12" s="115" t="str">
        <f>IF(SUM(D12:F12)+'１次効果'!X12=0,"",'１次効果'!X12)</f>
        <v/>
      </c>
      <c r="I12" s="75"/>
      <c r="J12" s="75"/>
      <c r="K12" s="563"/>
      <c r="L12" s="564"/>
      <c r="M12" s="99" t="s">
        <v>213</v>
      </c>
      <c r="N12" s="100">
        <v>0.56032300000000002</v>
      </c>
      <c r="O12" s="89"/>
      <c r="P12" s="90"/>
      <c r="Q12" s="83"/>
      <c r="R12" s="500">
        <v>0.56032300000000002</v>
      </c>
      <c r="S12" s="500" t="s">
        <v>222</v>
      </c>
      <c r="T12" s="500" t="s">
        <v>226</v>
      </c>
      <c r="U12" s="498"/>
      <c r="V12" s="498"/>
      <c r="Y12" s="80"/>
      <c r="Z12" s="80"/>
      <c r="AA12" s="80"/>
    </row>
    <row r="13" spans="1:27" ht="13.5" customHeight="1">
      <c r="A13" s="74"/>
      <c r="B13" s="93" t="s">
        <v>259</v>
      </c>
      <c r="C13" s="503" t="s">
        <v>260</v>
      </c>
      <c r="D13" s="101"/>
      <c r="E13" s="102"/>
      <c r="F13" s="103"/>
      <c r="G13" s="104" t="str">
        <f t="shared" si="0"/>
        <v/>
      </c>
      <c r="H13" s="105" t="str">
        <f>IF(SUM(D13:F13)+'１次効果'!X13=0,"",'１次効果'!X13)</f>
        <v/>
      </c>
      <c r="I13" s="75"/>
      <c r="J13" s="75"/>
      <c r="K13" s="565"/>
      <c r="L13" s="566"/>
      <c r="M13" s="116" t="s">
        <v>214</v>
      </c>
      <c r="N13" s="117">
        <v>0.55996400000000002</v>
      </c>
      <c r="O13" s="89"/>
      <c r="P13" s="90"/>
      <c r="Q13" s="83"/>
      <c r="R13" s="500">
        <v>0.55996400000000002</v>
      </c>
      <c r="S13" s="500" t="s">
        <v>223</v>
      </c>
      <c r="T13" s="500" t="s">
        <v>227</v>
      </c>
      <c r="U13" s="498"/>
      <c r="V13" s="498"/>
      <c r="X13" s="80"/>
      <c r="Y13" s="80"/>
      <c r="Z13" s="80"/>
      <c r="AA13" s="80"/>
    </row>
    <row r="14" spans="1:27" ht="13.5" customHeight="1">
      <c r="A14" s="74"/>
      <c r="B14" s="93" t="s">
        <v>261</v>
      </c>
      <c r="C14" s="502" t="s">
        <v>262</v>
      </c>
      <c r="D14" s="101"/>
      <c r="E14" s="102"/>
      <c r="F14" s="103"/>
      <c r="G14" s="104" t="str">
        <f t="shared" si="0"/>
        <v/>
      </c>
      <c r="H14" s="105" t="str">
        <f>IF(SUM(D14:F14)+'１次効果'!X14=0,"",'１次効果'!X14)</f>
        <v/>
      </c>
      <c r="I14" s="75"/>
      <c r="J14" s="75"/>
      <c r="K14" s="118" t="s">
        <v>59</v>
      </c>
      <c r="L14" s="490"/>
      <c r="M14" s="119"/>
      <c r="N14" s="119"/>
      <c r="O14" s="120"/>
      <c r="P14" s="121"/>
      <c r="Q14" s="83"/>
      <c r="R14" s="459"/>
      <c r="S14" s="459"/>
      <c r="T14" s="459"/>
      <c r="U14" s="80"/>
      <c r="V14" s="80"/>
      <c r="W14" s="80"/>
      <c r="X14" s="80"/>
      <c r="Y14" s="80"/>
      <c r="Z14" s="80"/>
      <c r="AA14" s="80"/>
    </row>
    <row r="15" spans="1:27" ht="13.5" customHeight="1">
      <c r="A15" s="74"/>
      <c r="B15" s="93" t="s">
        <v>263</v>
      </c>
      <c r="C15" s="502" t="s">
        <v>264</v>
      </c>
      <c r="D15" s="101"/>
      <c r="E15" s="102"/>
      <c r="F15" s="103"/>
      <c r="G15" s="104" t="str">
        <f t="shared" si="0"/>
        <v/>
      </c>
      <c r="H15" s="105" t="str">
        <f>IF(SUM(D15:F15)+'１次効果'!X15=0,"",'１次効果'!X15)</f>
        <v/>
      </c>
      <c r="I15" s="75"/>
      <c r="J15" s="75"/>
      <c r="K15" s="118" t="s">
        <v>229</v>
      </c>
      <c r="L15" s="490"/>
      <c r="M15" s="119"/>
      <c r="N15" s="119"/>
      <c r="O15" s="119"/>
      <c r="P15" s="122"/>
      <c r="Q15" s="83"/>
      <c r="U15" s="80"/>
      <c r="V15" s="80"/>
      <c r="W15" s="80"/>
      <c r="X15" s="80"/>
      <c r="Y15" s="80"/>
      <c r="Z15" s="80"/>
      <c r="AA15" s="80"/>
    </row>
    <row r="16" spans="1:27" ht="13.5" customHeight="1">
      <c r="A16" s="74"/>
      <c r="B16" s="93" t="s">
        <v>265</v>
      </c>
      <c r="C16" s="502" t="s">
        <v>266</v>
      </c>
      <c r="D16" s="101"/>
      <c r="E16" s="102"/>
      <c r="F16" s="103"/>
      <c r="G16" s="104" t="str">
        <f t="shared" si="0"/>
        <v/>
      </c>
      <c r="H16" s="105" t="str">
        <f>IF(SUM(D16:F16)+'１次効果'!X16=0,"",'１次効果'!X16)</f>
        <v/>
      </c>
      <c r="I16" s="75"/>
      <c r="J16" s="75"/>
      <c r="K16" s="119"/>
      <c r="L16" s="490"/>
      <c r="M16" s="119"/>
      <c r="N16" s="119"/>
      <c r="O16" s="119"/>
      <c r="P16" s="78"/>
      <c r="R16" s="460"/>
      <c r="U16" s="80"/>
      <c r="V16" s="80"/>
      <c r="W16" s="80"/>
      <c r="X16" s="80"/>
      <c r="Y16" s="80"/>
      <c r="Z16" s="80"/>
      <c r="AA16" s="80"/>
    </row>
    <row r="17" spans="1:27" ht="13.5" customHeight="1">
      <c r="A17" s="74"/>
      <c r="B17" s="110" t="s">
        <v>267</v>
      </c>
      <c r="C17" s="504" t="s">
        <v>268</v>
      </c>
      <c r="D17" s="111"/>
      <c r="E17" s="112"/>
      <c r="F17" s="113"/>
      <c r="G17" s="114" t="str">
        <f t="shared" si="0"/>
        <v/>
      </c>
      <c r="H17" s="115" t="str">
        <f>IF(SUM(D17:F17)+'１次効果'!X17=0,"",'１次効果'!X17)</f>
        <v/>
      </c>
      <c r="I17" s="75"/>
      <c r="J17" s="75"/>
      <c r="K17" s="123"/>
      <c r="L17" s="491"/>
      <c r="M17" s="123"/>
      <c r="N17" s="123"/>
      <c r="O17" s="77"/>
      <c r="P17" s="78"/>
      <c r="Q17" s="83"/>
      <c r="U17" s="80"/>
      <c r="V17" s="80"/>
      <c r="W17" s="80"/>
      <c r="X17" s="80"/>
      <c r="Y17" s="80"/>
      <c r="Z17" s="80"/>
      <c r="AA17" s="80"/>
    </row>
    <row r="18" spans="1:27" ht="13.5" customHeight="1">
      <c r="A18" s="74"/>
      <c r="B18" s="93" t="s">
        <v>269</v>
      </c>
      <c r="C18" s="502" t="s">
        <v>270</v>
      </c>
      <c r="D18" s="101"/>
      <c r="E18" s="102"/>
      <c r="F18" s="103"/>
      <c r="G18" s="104" t="str">
        <f t="shared" si="0"/>
        <v/>
      </c>
      <c r="H18" s="105" t="str">
        <f>IF(SUM(D18:F18)+'１次効果'!X18=0,"",'１次効果'!X18)</f>
        <v/>
      </c>
      <c r="I18" s="75"/>
      <c r="J18" s="75"/>
      <c r="K18" s="68" t="s">
        <v>43</v>
      </c>
      <c r="L18" s="491"/>
      <c r="M18" s="123"/>
      <c r="N18" s="123"/>
      <c r="O18" s="77"/>
      <c r="P18" s="78"/>
      <c r="Q18" s="83"/>
      <c r="U18" s="80"/>
      <c r="V18" s="80"/>
      <c r="W18" s="80"/>
      <c r="X18" s="80"/>
      <c r="Y18" s="80"/>
      <c r="Z18" s="80"/>
      <c r="AA18" s="80"/>
    </row>
    <row r="19" spans="1:27" ht="13.5" customHeight="1" thickBot="1">
      <c r="A19" s="74"/>
      <c r="B19" s="93" t="s">
        <v>271</v>
      </c>
      <c r="C19" s="502" t="s">
        <v>272</v>
      </c>
      <c r="D19" s="101"/>
      <c r="E19" s="102"/>
      <c r="F19" s="103"/>
      <c r="G19" s="104" t="str">
        <f t="shared" si="0"/>
        <v/>
      </c>
      <c r="H19" s="105" t="str">
        <f>IF(SUM(D19:F19)+'１次効果'!X19=0,"",'１次効果'!X19)</f>
        <v/>
      </c>
      <c r="I19" s="75"/>
      <c r="J19" s="75"/>
      <c r="K19" s="123"/>
      <c r="L19" s="491"/>
      <c r="M19" s="123"/>
      <c r="N19" s="123"/>
      <c r="O19" s="77"/>
      <c r="P19" s="124"/>
    </row>
    <row r="20" spans="1:27" ht="13.5" customHeight="1" thickBot="1">
      <c r="A20" s="74"/>
      <c r="B20" s="93" t="s">
        <v>273</v>
      </c>
      <c r="C20" s="502" t="s">
        <v>274</v>
      </c>
      <c r="D20" s="101"/>
      <c r="E20" s="102"/>
      <c r="F20" s="103"/>
      <c r="G20" s="104" t="str">
        <f t="shared" si="0"/>
        <v/>
      </c>
      <c r="H20" s="105" t="str">
        <f>IF(SUM(D20:F20)+'１次効果'!X20=0,"",'１次効果'!X20)</f>
        <v/>
      </c>
      <c r="I20" s="75"/>
      <c r="J20" s="75"/>
      <c r="K20" s="76" t="s">
        <v>40</v>
      </c>
      <c r="L20" s="492" t="s">
        <v>37</v>
      </c>
      <c r="M20" s="123"/>
      <c r="N20" s="71"/>
      <c r="O20" s="71"/>
      <c r="P20" s="78"/>
    </row>
    <row r="21" spans="1:27" ht="13.5" customHeight="1">
      <c r="A21" s="74"/>
      <c r="B21" s="93" t="s">
        <v>275</v>
      </c>
      <c r="C21" s="502" t="s">
        <v>276</v>
      </c>
      <c r="D21" s="101"/>
      <c r="E21" s="102"/>
      <c r="F21" s="103"/>
      <c r="G21" s="104" t="str">
        <f t="shared" si="0"/>
        <v/>
      </c>
      <c r="H21" s="105" t="str">
        <f>IF(SUM(D21:F21)+'１次効果'!X21=0,"",'１次効果'!X21)</f>
        <v/>
      </c>
      <c r="I21" s="75"/>
      <c r="J21" s="75"/>
      <c r="K21" s="71"/>
      <c r="L21" s="491"/>
      <c r="M21" s="71"/>
      <c r="N21" s="71"/>
      <c r="O21" s="77"/>
      <c r="P21" s="78"/>
      <c r="R21" s="79"/>
      <c r="S21" s="79"/>
      <c r="T21" s="79"/>
    </row>
    <row r="22" spans="1:27" ht="13.5" customHeight="1">
      <c r="A22" s="74"/>
      <c r="B22" s="110" t="s">
        <v>277</v>
      </c>
      <c r="C22" s="502" t="s">
        <v>278</v>
      </c>
      <c r="D22" s="111"/>
      <c r="E22" s="112"/>
      <c r="F22" s="113"/>
      <c r="G22" s="114" t="str">
        <f t="shared" si="0"/>
        <v/>
      </c>
      <c r="H22" s="115" t="str">
        <f>IF(SUM(D22:F22)+'１次効果'!X22=0,"",'１次効果'!X22)</f>
        <v/>
      </c>
      <c r="I22" s="75"/>
      <c r="J22" s="75"/>
      <c r="K22" s="71"/>
      <c r="L22" s="491"/>
      <c r="M22" s="71"/>
      <c r="N22" s="71"/>
      <c r="O22" s="77"/>
      <c r="P22" s="78"/>
      <c r="R22" s="79"/>
      <c r="S22" s="79"/>
      <c r="T22" s="79"/>
    </row>
    <row r="23" spans="1:27" ht="13.5" customHeight="1">
      <c r="A23" s="74"/>
      <c r="B23" s="93" t="s">
        <v>279</v>
      </c>
      <c r="C23" s="503" t="s">
        <v>280</v>
      </c>
      <c r="D23" s="101"/>
      <c r="E23" s="102"/>
      <c r="F23" s="103"/>
      <c r="G23" s="104" t="str">
        <f t="shared" si="0"/>
        <v/>
      </c>
      <c r="H23" s="105" t="str">
        <f>IF(SUM(D23:F23)+'１次効果'!X23=0,"",'１次効果'!X23)</f>
        <v/>
      </c>
      <c r="I23" s="75"/>
      <c r="J23" s="75"/>
      <c r="K23" s="71"/>
      <c r="L23" s="493"/>
      <c r="M23" s="125" t="s">
        <v>37</v>
      </c>
      <c r="N23" s="126">
        <v>100</v>
      </c>
      <c r="O23" s="77"/>
      <c r="P23" s="78"/>
    </row>
    <row r="24" spans="1:27" ht="13.5" customHeight="1">
      <c r="A24" s="74"/>
      <c r="B24" s="93" t="s">
        <v>281</v>
      </c>
      <c r="C24" s="502" t="s">
        <v>282</v>
      </c>
      <c r="D24" s="101"/>
      <c r="E24" s="102"/>
      <c r="F24" s="103"/>
      <c r="G24" s="104" t="str">
        <f t="shared" si="0"/>
        <v/>
      </c>
      <c r="H24" s="105" t="str">
        <f>IF(SUM(D24:F24)+'１次効果'!X24=0,"",'１次効果'!X24)</f>
        <v/>
      </c>
      <c r="I24" s="75"/>
      <c r="J24" s="75"/>
      <c r="K24" s="71"/>
      <c r="L24" s="494" t="s">
        <v>44</v>
      </c>
      <c r="M24" s="125" t="s">
        <v>45</v>
      </c>
      <c r="N24" s="126">
        <v>10</v>
      </c>
      <c r="O24" s="77"/>
      <c r="P24" s="78"/>
    </row>
    <row r="25" spans="1:27" ht="13.5" customHeight="1">
      <c r="A25" s="74"/>
      <c r="B25" s="93" t="s">
        <v>283</v>
      </c>
      <c r="C25" s="502" t="s">
        <v>284</v>
      </c>
      <c r="D25" s="101"/>
      <c r="E25" s="102"/>
      <c r="F25" s="103"/>
      <c r="G25" s="104" t="str">
        <f t="shared" si="0"/>
        <v/>
      </c>
      <c r="H25" s="105" t="str">
        <f>IF(SUM(D25:F25)+'１次効果'!X25=0,"",'１次効果'!X25)</f>
        <v/>
      </c>
      <c r="I25" s="75"/>
      <c r="J25" s="75"/>
      <c r="K25" s="71"/>
      <c r="L25" s="515">
        <f>VLOOKUP(L20,M23:N29,2,FALSE)</f>
        <v>100</v>
      </c>
      <c r="M25" s="125" t="s">
        <v>46</v>
      </c>
      <c r="N25" s="126">
        <v>1</v>
      </c>
      <c r="O25" s="77"/>
      <c r="P25" s="78"/>
    </row>
    <row r="26" spans="1:27" ht="13.5" customHeight="1">
      <c r="A26" s="74"/>
      <c r="B26" s="93" t="s">
        <v>285</v>
      </c>
      <c r="C26" s="502" t="s">
        <v>286</v>
      </c>
      <c r="D26" s="101"/>
      <c r="E26" s="102"/>
      <c r="F26" s="103"/>
      <c r="G26" s="104" t="str">
        <f t="shared" si="0"/>
        <v/>
      </c>
      <c r="H26" s="105" t="str">
        <f>IF(SUM(D26:F26)+'１次効果'!X26=0,"",'１次効果'!X26)</f>
        <v/>
      </c>
      <c r="I26" s="75"/>
      <c r="J26" s="75"/>
      <c r="K26" s="71"/>
      <c r="L26" s="493"/>
      <c r="M26" s="125" t="s">
        <v>47</v>
      </c>
      <c r="N26" s="126">
        <v>0.1</v>
      </c>
      <c r="O26" s="77"/>
      <c r="P26" s="78"/>
    </row>
    <row r="27" spans="1:27" ht="13.5" customHeight="1">
      <c r="A27" s="74"/>
      <c r="B27" s="110" t="s">
        <v>287</v>
      </c>
      <c r="C27" s="504" t="s">
        <v>288</v>
      </c>
      <c r="D27" s="111"/>
      <c r="E27" s="112"/>
      <c r="F27" s="113"/>
      <c r="G27" s="114" t="str">
        <f t="shared" si="0"/>
        <v/>
      </c>
      <c r="H27" s="115" t="str">
        <f>IF(SUM(D27:F27)+'１次効果'!X27=0,"",'１次効果'!X27)</f>
        <v/>
      </c>
      <c r="I27" s="75"/>
      <c r="J27" s="75"/>
      <c r="K27" s="71"/>
      <c r="L27" s="493"/>
      <c r="M27" s="125" t="s">
        <v>48</v>
      </c>
      <c r="N27" s="126">
        <v>0.01</v>
      </c>
      <c r="O27" s="77"/>
      <c r="P27" s="78"/>
    </row>
    <row r="28" spans="1:27" ht="13.5" customHeight="1">
      <c r="A28" s="74"/>
      <c r="B28" s="93" t="s">
        <v>289</v>
      </c>
      <c r="C28" s="502" t="s">
        <v>290</v>
      </c>
      <c r="D28" s="101"/>
      <c r="E28" s="102"/>
      <c r="F28" s="103"/>
      <c r="G28" s="104" t="str">
        <f t="shared" si="0"/>
        <v/>
      </c>
      <c r="H28" s="105" t="str">
        <f>IF(SUM(D28:F28)+'１次効果'!X28=0,"",'１次効果'!X28)</f>
        <v/>
      </c>
      <c r="I28" s="75"/>
      <c r="J28" s="75"/>
      <c r="K28" s="71"/>
      <c r="L28" s="493"/>
      <c r="M28" s="125" t="s">
        <v>49</v>
      </c>
      <c r="N28" s="126">
        <v>1E-3</v>
      </c>
      <c r="O28" s="77"/>
      <c r="P28" s="78"/>
    </row>
    <row r="29" spans="1:27" ht="13.5" customHeight="1">
      <c r="A29" s="74"/>
      <c r="B29" s="93" t="s">
        <v>291</v>
      </c>
      <c r="C29" s="502" t="s">
        <v>292</v>
      </c>
      <c r="D29" s="101"/>
      <c r="E29" s="102"/>
      <c r="F29" s="103"/>
      <c r="G29" s="104" t="str">
        <f t="shared" si="0"/>
        <v/>
      </c>
      <c r="H29" s="105" t="str">
        <f>IF(SUM(D29:F29)+'１次効果'!X29=0,"",'１次効果'!X29)</f>
        <v/>
      </c>
      <c r="I29" s="75"/>
      <c r="J29" s="75"/>
      <c r="K29" s="71"/>
      <c r="L29" s="493"/>
      <c r="M29" s="125" t="s">
        <v>50</v>
      </c>
      <c r="N29" s="126">
        <v>9.9999999999999995E-7</v>
      </c>
      <c r="O29" s="77"/>
      <c r="P29" s="78"/>
    </row>
    <row r="30" spans="1:27" ht="13.5" customHeight="1">
      <c r="A30" s="74"/>
      <c r="B30" s="93" t="s">
        <v>293</v>
      </c>
      <c r="C30" s="502" t="s">
        <v>294</v>
      </c>
      <c r="D30" s="101"/>
      <c r="E30" s="102"/>
      <c r="F30" s="103"/>
      <c r="G30" s="104" t="str">
        <f t="shared" si="0"/>
        <v/>
      </c>
      <c r="H30" s="105" t="str">
        <f>IF(SUM(D30:F30)+'１次効果'!X30=0,"",'１次効果'!X30)</f>
        <v/>
      </c>
      <c r="I30" s="75"/>
      <c r="J30" s="75"/>
      <c r="K30" s="71"/>
      <c r="L30" s="491"/>
      <c r="M30" s="77"/>
      <c r="N30" s="75"/>
      <c r="O30" s="77"/>
      <c r="P30" s="78"/>
    </row>
    <row r="31" spans="1:27" ht="15.25" customHeight="1">
      <c r="A31" s="74"/>
      <c r="B31" s="93" t="s">
        <v>295</v>
      </c>
      <c r="C31" s="502" t="s">
        <v>296</v>
      </c>
      <c r="D31" s="101"/>
      <c r="E31" s="102"/>
      <c r="F31" s="103"/>
      <c r="G31" s="104" t="str">
        <f t="shared" si="0"/>
        <v/>
      </c>
      <c r="H31" s="105" t="str">
        <f>IF(SUM(D31:F31)+'１次効果'!X31=0,"",'１次効果'!X31)</f>
        <v/>
      </c>
      <c r="I31" s="75"/>
      <c r="J31" s="75"/>
      <c r="K31" s="75"/>
      <c r="L31" s="495"/>
      <c r="M31" s="77"/>
      <c r="N31" s="77"/>
      <c r="O31" s="77"/>
      <c r="P31" s="78"/>
    </row>
    <row r="32" spans="1:27" ht="15.25" customHeight="1">
      <c r="A32" s="74"/>
      <c r="B32" s="110" t="s">
        <v>297</v>
      </c>
      <c r="C32" s="502" t="s">
        <v>298</v>
      </c>
      <c r="D32" s="111"/>
      <c r="E32" s="112">
        <v>100</v>
      </c>
      <c r="F32" s="113"/>
      <c r="G32" s="114">
        <f t="shared" si="0"/>
        <v>100</v>
      </c>
      <c r="H32" s="115">
        <f>IF(SUM(D32:F32)+'１次効果'!X32=0,"",'１次効果'!X32)</f>
        <v>88.35060387017225</v>
      </c>
      <c r="I32" s="75"/>
      <c r="J32" s="75"/>
      <c r="K32" s="127" t="s">
        <v>60</v>
      </c>
      <c r="L32" s="495"/>
      <c r="M32" s="77"/>
      <c r="N32" s="75"/>
      <c r="O32" s="75"/>
      <c r="P32" s="78"/>
    </row>
    <row r="33" spans="1:16" ht="13.5" customHeight="1" thickBot="1">
      <c r="A33" s="74"/>
      <c r="B33" s="93" t="s">
        <v>299</v>
      </c>
      <c r="C33" s="503" t="s">
        <v>300</v>
      </c>
      <c r="D33" s="101"/>
      <c r="E33" s="102"/>
      <c r="F33" s="103"/>
      <c r="G33" s="104" t="str">
        <f t="shared" si="0"/>
        <v/>
      </c>
      <c r="H33" s="105" t="str">
        <f>IF(SUM(D33:F33)+'１次効果'!X33=0,"",'１次効果'!X33)</f>
        <v/>
      </c>
      <c r="I33" s="75"/>
      <c r="J33" s="75"/>
      <c r="K33" s="75"/>
      <c r="L33" s="495"/>
      <c r="M33" s="75"/>
      <c r="N33" s="75"/>
      <c r="O33" s="75"/>
      <c r="P33" s="78"/>
    </row>
    <row r="34" spans="1:16" ht="13.5" customHeight="1">
      <c r="A34" s="74"/>
      <c r="B34" s="93" t="s">
        <v>301</v>
      </c>
      <c r="C34" s="502" t="s">
        <v>302</v>
      </c>
      <c r="D34" s="101"/>
      <c r="E34" s="102"/>
      <c r="F34" s="103"/>
      <c r="G34" s="104" t="str">
        <f t="shared" si="0"/>
        <v/>
      </c>
      <c r="H34" s="105" t="str">
        <f>IF(SUM(D34:F34)+'１次効果'!X34=0,"",'１次効果'!X34)</f>
        <v/>
      </c>
      <c r="I34" s="75"/>
      <c r="J34" s="75"/>
      <c r="K34" s="567" t="s">
        <v>230</v>
      </c>
      <c r="L34" s="568"/>
      <c r="M34" s="568"/>
      <c r="N34" s="568"/>
      <c r="O34" s="569"/>
      <c r="P34" s="78"/>
    </row>
    <row r="35" spans="1:16" ht="13.5" customHeight="1">
      <c r="A35" s="74"/>
      <c r="B35" s="93" t="s">
        <v>303</v>
      </c>
      <c r="C35" s="502" t="s">
        <v>304</v>
      </c>
      <c r="D35" s="101"/>
      <c r="E35" s="102"/>
      <c r="F35" s="103"/>
      <c r="G35" s="104" t="str">
        <f t="shared" si="0"/>
        <v/>
      </c>
      <c r="H35" s="105" t="str">
        <f>IF(SUM(D35:F35)+'１次効果'!X35=0,"",'１次効果'!X35)</f>
        <v/>
      </c>
      <c r="I35" s="75"/>
      <c r="J35" s="75"/>
      <c r="K35" s="570"/>
      <c r="L35" s="571"/>
      <c r="M35" s="571"/>
      <c r="N35" s="571"/>
      <c r="O35" s="572"/>
      <c r="P35" s="78"/>
    </row>
    <row r="36" spans="1:16" ht="13.5" customHeight="1">
      <c r="A36" s="74"/>
      <c r="B36" s="93" t="s">
        <v>305</v>
      </c>
      <c r="C36" s="502" t="s">
        <v>306</v>
      </c>
      <c r="D36" s="101"/>
      <c r="E36" s="102"/>
      <c r="F36" s="103"/>
      <c r="G36" s="104" t="str">
        <f t="shared" si="0"/>
        <v/>
      </c>
      <c r="H36" s="105" t="str">
        <f>IF(SUM(D36:F36)+'１次効果'!X36=0,"",'１次効果'!X36)</f>
        <v/>
      </c>
      <c r="I36" s="75"/>
      <c r="J36" s="75"/>
      <c r="K36" s="570"/>
      <c r="L36" s="571"/>
      <c r="M36" s="571"/>
      <c r="N36" s="571"/>
      <c r="O36" s="572"/>
      <c r="P36" s="78"/>
    </row>
    <row r="37" spans="1:16" ht="13.5" customHeight="1">
      <c r="A37" s="74"/>
      <c r="B37" s="110" t="s">
        <v>307</v>
      </c>
      <c r="C37" s="504" t="s">
        <v>308</v>
      </c>
      <c r="D37" s="111"/>
      <c r="E37" s="112"/>
      <c r="F37" s="113"/>
      <c r="G37" s="114" t="str">
        <f t="shared" si="0"/>
        <v/>
      </c>
      <c r="H37" s="115" t="str">
        <f>IF(SUM(D37:F37)+'１次効果'!X37=0,"",'１次効果'!X37)</f>
        <v/>
      </c>
      <c r="I37" s="75"/>
      <c r="J37" s="75"/>
      <c r="K37" s="570"/>
      <c r="L37" s="571"/>
      <c r="M37" s="571"/>
      <c r="N37" s="571"/>
      <c r="O37" s="572"/>
      <c r="P37" s="78"/>
    </row>
    <row r="38" spans="1:16" ht="13.5" customHeight="1">
      <c r="A38" s="74"/>
      <c r="B38" s="93" t="s">
        <v>309</v>
      </c>
      <c r="C38" s="502" t="s">
        <v>310</v>
      </c>
      <c r="D38" s="101"/>
      <c r="E38" s="102"/>
      <c r="F38" s="103"/>
      <c r="G38" s="104" t="str">
        <f t="shared" si="0"/>
        <v/>
      </c>
      <c r="H38" s="105" t="str">
        <f>IF(SUM(D38:F38)+'１次効果'!X38=0,"",'１次効果'!X38)</f>
        <v/>
      </c>
      <c r="I38" s="75"/>
      <c r="J38" s="75"/>
      <c r="K38" s="570"/>
      <c r="L38" s="571"/>
      <c r="M38" s="571"/>
      <c r="N38" s="571"/>
      <c r="O38" s="572"/>
      <c r="P38" s="78"/>
    </row>
    <row r="39" spans="1:16" ht="13.5" customHeight="1">
      <c r="A39" s="74"/>
      <c r="B39" s="93" t="s">
        <v>311</v>
      </c>
      <c r="C39" s="502" t="s">
        <v>312</v>
      </c>
      <c r="D39" s="101"/>
      <c r="E39" s="102"/>
      <c r="F39" s="103"/>
      <c r="G39" s="104" t="str">
        <f t="shared" si="0"/>
        <v/>
      </c>
      <c r="H39" s="105" t="str">
        <f>IF(SUM(D39:F39)+'１次効果'!X39=0,"",'１次効果'!X39)</f>
        <v/>
      </c>
      <c r="I39" s="75"/>
      <c r="J39" s="75"/>
      <c r="K39" s="570"/>
      <c r="L39" s="571"/>
      <c r="M39" s="571"/>
      <c r="N39" s="571"/>
      <c r="O39" s="572"/>
      <c r="P39" s="78"/>
    </row>
    <row r="40" spans="1:16" ht="13.5" customHeight="1">
      <c r="A40" s="74"/>
      <c r="B40" s="93" t="s">
        <v>313</v>
      </c>
      <c r="C40" s="502" t="s">
        <v>314</v>
      </c>
      <c r="D40" s="101"/>
      <c r="E40" s="102"/>
      <c r="F40" s="103"/>
      <c r="G40" s="104" t="str">
        <f t="shared" si="0"/>
        <v/>
      </c>
      <c r="H40" s="105">
        <f>IF(SUM(D40:F40)+'１次効果'!X40=0,"",'１次効果'!X40)</f>
        <v>9.657944443205615</v>
      </c>
      <c r="I40" s="75"/>
      <c r="J40" s="75"/>
      <c r="K40" s="570"/>
      <c r="L40" s="571"/>
      <c r="M40" s="571"/>
      <c r="N40" s="571"/>
      <c r="O40" s="572"/>
      <c r="P40" s="78"/>
    </row>
    <row r="41" spans="1:16" ht="13.5" customHeight="1">
      <c r="A41" s="74"/>
      <c r="B41" s="93" t="s">
        <v>315</v>
      </c>
      <c r="C41" s="502" t="s">
        <v>316</v>
      </c>
      <c r="D41" s="101"/>
      <c r="E41" s="102"/>
      <c r="F41" s="103"/>
      <c r="G41" s="104" t="str">
        <f t="shared" si="0"/>
        <v/>
      </c>
      <c r="H41" s="105" t="str">
        <f>IF(SUM(D41:F41)+'１次効果'!X41=0,"",'１次効果'!X41)</f>
        <v/>
      </c>
      <c r="I41" s="75"/>
      <c r="J41" s="75"/>
      <c r="K41" s="570"/>
      <c r="L41" s="571"/>
      <c r="M41" s="571"/>
      <c r="N41" s="571"/>
      <c r="O41" s="572"/>
      <c r="P41" s="78"/>
    </row>
    <row r="42" spans="1:16" ht="13.5" customHeight="1">
      <c r="A42" s="74"/>
      <c r="B42" s="110" t="s">
        <v>317</v>
      </c>
      <c r="C42" s="502" t="s">
        <v>318</v>
      </c>
      <c r="D42" s="111"/>
      <c r="E42" s="112"/>
      <c r="F42" s="113"/>
      <c r="G42" s="114" t="str">
        <f t="shared" si="0"/>
        <v/>
      </c>
      <c r="H42" s="115" t="str">
        <f>IF(SUM(D42:F42)+'１次効果'!X42=0,"",'１次効果'!X42)</f>
        <v/>
      </c>
      <c r="I42" s="75"/>
      <c r="J42" s="75"/>
      <c r="K42" s="570"/>
      <c r="L42" s="571"/>
      <c r="M42" s="571"/>
      <c r="N42" s="571"/>
      <c r="O42" s="572"/>
      <c r="P42" s="78"/>
    </row>
    <row r="43" spans="1:16" ht="13.5" customHeight="1">
      <c r="A43" s="74"/>
      <c r="B43" s="93" t="s">
        <v>319</v>
      </c>
      <c r="C43" s="503" t="s">
        <v>320</v>
      </c>
      <c r="D43" s="101"/>
      <c r="E43" s="102"/>
      <c r="F43" s="103"/>
      <c r="G43" s="104" t="str">
        <f t="shared" si="0"/>
        <v/>
      </c>
      <c r="H43" s="105">
        <f>IF(SUM(D43:F43)+'１次効果'!X43=0,"",'１次効果'!X43)</f>
        <v>1.9914516866221228</v>
      </c>
      <c r="I43" s="75"/>
      <c r="J43" s="75"/>
      <c r="K43" s="570"/>
      <c r="L43" s="571"/>
      <c r="M43" s="571"/>
      <c r="N43" s="571"/>
      <c r="O43" s="572"/>
      <c r="P43" s="78"/>
    </row>
    <row r="44" spans="1:16" ht="13.5" customHeight="1">
      <c r="A44" s="74"/>
      <c r="B44" s="93" t="s">
        <v>321</v>
      </c>
      <c r="C44" s="502" t="s">
        <v>322</v>
      </c>
      <c r="D44" s="101"/>
      <c r="E44" s="102"/>
      <c r="F44" s="103"/>
      <c r="G44" s="104" t="str">
        <f t="shared" si="0"/>
        <v/>
      </c>
      <c r="H44" s="105" t="str">
        <f>IF(SUM(D44:F44)+'１次効果'!X44=0,"",'１次効果'!X44)</f>
        <v/>
      </c>
      <c r="I44" s="75"/>
      <c r="J44" s="75"/>
      <c r="K44" s="570"/>
      <c r="L44" s="571"/>
      <c r="M44" s="571"/>
      <c r="N44" s="571"/>
      <c r="O44" s="572"/>
      <c r="P44" s="78"/>
    </row>
    <row r="45" spans="1:16" ht="13.5" customHeight="1">
      <c r="A45" s="74"/>
      <c r="B45" s="93" t="s">
        <v>323</v>
      </c>
      <c r="C45" s="502" t="s">
        <v>324</v>
      </c>
      <c r="D45" s="101"/>
      <c r="E45" s="102"/>
      <c r="F45" s="103"/>
      <c r="G45" s="104" t="str">
        <f t="shared" si="0"/>
        <v/>
      </c>
      <c r="H45" s="105" t="str">
        <f>IF(SUM(D45:F45)+'１次効果'!X45=0,"",'１次効果'!X45)</f>
        <v/>
      </c>
      <c r="I45" s="75"/>
      <c r="J45" s="75"/>
      <c r="K45" s="570"/>
      <c r="L45" s="571"/>
      <c r="M45" s="571"/>
      <c r="N45" s="571"/>
      <c r="O45" s="572"/>
      <c r="P45" s="78"/>
    </row>
    <row r="46" spans="1:16" ht="13.5" customHeight="1">
      <c r="A46" s="74"/>
      <c r="B46" s="93" t="s">
        <v>325</v>
      </c>
      <c r="C46" s="502" t="s">
        <v>326</v>
      </c>
      <c r="D46" s="101"/>
      <c r="E46" s="102"/>
      <c r="F46" s="103"/>
      <c r="G46" s="104" t="str">
        <f t="shared" si="0"/>
        <v/>
      </c>
      <c r="H46" s="105" t="str">
        <f>IF(SUM(D46:F46)+'１次効果'!X46=0,"",'１次効果'!X46)</f>
        <v/>
      </c>
      <c r="I46" s="75"/>
      <c r="J46" s="75"/>
      <c r="K46" s="570"/>
      <c r="L46" s="571"/>
      <c r="M46" s="571"/>
      <c r="N46" s="571"/>
      <c r="O46" s="572"/>
      <c r="P46" s="78"/>
    </row>
    <row r="47" spans="1:16" ht="13.5" customHeight="1">
      <c r="A47" s="74"/>
      <c r="B47" s="110" t="s">
        <v>327</v>
      </c>
      <c r="C47" s="504" t="s">
        <v>328</v>
      </c>
      <c r="D47" s="111"/>
      <c r="E47" s="112"/>
      <c r="F47" s="113"/>
      <c r="G47" s="114" t="str">
        <f t="shared" si="0"/>
        <v/>
      </c>
      <c r="H47" s="115" t="str">
        <f>IF(SUM(D47:F47)+'１次効果'!X47=0,"",'１次効果'!X47)</f>
        <v/>
      </c>
      <c r="I47" s="75"/>
      <c r="J47" s="75"/>
      <c r="K47" s="570"/>
      <c r="L47" s="571"/>
      <c r="M47" s="571"/>
      <c r="N47" s="571"/>
      <c r="O47" s="572"/>
      <c r="P47" s="78"/>
    </row>
    <row r="48" spans="1:16" ht="13.5" customHeight="1">
      <c r="A48" s="74"/>
      <c r="B48" s="93" t="s">
        <v>329</v>
      </c>
      <c r="C48" s="502" t="s">
        <v>330</v>
      </c>
      <c r="D48" s="101"/>
      <c r="E48" s="102"/>
      <c r="F48" s="103"/>
      <c r="G48" s="104" t="str">
        <f t="shared" si="0"/>
        <v/>
      </c>
      <c r="H48" s="105" t="str">
        <f>IF(SUM(D48:F48)+'１次効果'!X48=0,"",'１次効果'!X48)</f>
        <v/>
      </c>
      <c r="I48" s="75"/>
      <c r="J48" s="75"/>
      <c r="K48" s="570"/>
      <c r="L48" s="571"/>
      <c r="M48" s="571"/>
      <c r="N48" s="571"/>
      <c r="O48" s="572"/>
      <c r="P48" s="78"/>
    </row>
    <row r="49" spans="1:16" ht="13.5" customHeight="1">
      <c r="A49" s="74"/>
      <c r="B49" s="93" t="s">
        <v>331</v>
      </c>
      <c r="C49" s="502" t="s">
        <v>332</v>
      </c>
      <c r="D49" s="101"/>
      <c r="E49" s="102"/>
      <c r="F49" s="103"/>
      <c r="G49" s="104" t="str">
        <f t="shared" si="0"/>
        <v/>
      </c>
      <c r="H49" s="105" t="str">
        <f>IF(SUM(D49:F49)+'１次効果'!X49=0,"",'１次効果'!X49)</f>
        <v/>
      </c>
      <c r="I49" s="75"/>
      <c r="J49" s="75"/>
      <c r="K49" s="570"/>
      <c r="L49" s="571"/>
      <c r="M49" s="571"/>
      <c r="N49" s="571"/>
      <c r="O49" s="572"/>
      <c r="P49" s="78"/>
    </row>
    <row r="50" spans="1:16" ht="13.5" customHeight="1">
      <c r="A50" s="74"/>
      <c r="B50" s="93" t="s">
        <v>333</v>
      </c>
      <c r="C50" s="502" t="s">
        <v>334</v>
      </c>
      <c r="D50" s="101"/>
      <c r="E50" s="102"/>
      <c r="F50" s="103"/>
      <c r="G50" s="104" t="str">
        <f t="shared" si="0"/>
        <v/>
      </c>
      <c r="H50" s="105" t="str">
        <f>IF(SUM(D50:F50)+'１次効果'!X50=0,"",'１次効果'!X50)</f>
        <v/>
      </c>
      <c r="I50" s="75"/>
      <c r="J50" s="75"/>
      <c r="K50" s="570"/>
      <c r="L50" s="571"/>
      <c r="M50" s="571"/>
      <c r="N50" s="571"/>
      <c r="O50" s="572"/>
      <c r="P50" s="78"/>
    </row>
    <row r="51" spans="1:16" ht="13.5" customHeight="1">
      <c r="A51" s="74"/>
      <c r="B51" s="93" t="s">
        <v>335</v>
      </c>
      <c r="C51" s="502" t="s">
        <v>336</v>
      </c>
      <c r="D51" s="101"/>
      <c r="E51" s="102"/>
      <c r="F51" s="103"/>
      <c r="G51" s="104" t="str">
        <f t="shared" si="0"/>
        <v/>
      </c>
      <c r="H51" s="105" t="str">
        <f>IF(SUM(D51:F51)+'１次効果'!X51=0,"",'１次効果'!X51)</f>
        <v/>
      </c>
      <c r="I51" s="75"/>
      <c r="J51" s="75"/>
      <c r="K51" s="570"/>
      <c r="L51" s="571"/>
      <c r="M51" s="571"/>
      <c r="N51" s="571"/>
      <c r="O51" s="572"/>
      <c r="P51" s="78"/>
    </row>
    <row r="52" spans="1:16" ht="13.5" customHeight="1" thickBot="1">
      <c r="A52" s="74"/>
      <c r="B52" s="128" t="s">
        <v>337</v>
      </c>
      <c r="C52" s="505" t="s">
        <v>338</v>
      </c>
      <c r="D52" s="129"/>
      <c r="E52" s="130"/>
      <c r="F52" s="131"/>
      <c r="G52" s="104" t="str">
        <f t="shared" si="0"/>
        <v/>
      </c>
      <c r="H52" s="105" t="str">
        <f>IF(SUM(D52:F52)+'１次効果'!X52=0,"",'１次効果'!X52)</f>
        <v/>
      </c>
      <c r="I52" s="75"/>
      <c r="J52" s="75"/>
      <c r="K52" s="573"/>
      <c r="L52" s="574"/>
      <c r="M52" s="574"/>
      <c r="N52" s="574"/>
      <c r="O52" s="575"/>
      <c r="P52" s="78"/>
    </row>
    <row r="53" spans="1:16" ht="15.25" customHeight="1" thickTop="1">
      <c r="A53" s="74"/>
      <c r="B53" s="132"/>
      <c r="C53" s="133" t="s">
        <v>42</v>
      </c>
      <c r="D53" s="134">
        <f>SUM(D8:D52)</f>
        <v>0</v>
      </c>
      <c r="E53" s="135">
        <f>SUM(E8:E52)</f>
        <v>100</v>
      </c>
      <c r="F53" s="136">
        <f>SUM(F8:F52)</f>
        <v>0</v>
      </c>
      <c r="G53" s="137">
        <f>SUM(G8:G52)</f>
        <v>100</v>
      </c>
      <c r="H53" s="138">
        <f>SUM(H8:H52)</f>
        <v>100</v>
      </c>
      <c r="I53" s="75"/>
      <c r="J53" s="75"/>
      <c r="K53" s="75"/>
      <c r="L53" s="495"/>
      <c r="M53" s="75"/>
      <c r="N53" s="75"/>
      <c r="O53" s="75"/>
      <c r="P53" s="78"/>
    </row>
    <row r="54" spans="1:16" ht="10" customHeight="1">
      <c r="A54" s="139"/>
      <c r="B54" s="140"/>
      <c r="C54" s="140"/>
      <c r="D54" s="140"/>
      <c r="E54" s="140"/>
      <c r="F54" s="140"/>
      <c r="G54" s="140"/>
      <c r="H54" s="140"/>
      <c r="I54" s="140"/>
      <c r="J54" s="140"/>
      <c r="K54" s="140"/>
      <c r="L54" s="496"/>
      <c r="M54" s="140"/>
      <c r="N54" s="140"/>
      <c r="O54" s="140"/>
      <c r="P54" s="141"/>
    </row>
  </sheetData>
  <mergeCells count="12">
    <mergeCell ref="K10:L13"/>
    <mergeCell ref="K34:O52"/>
    <mergeCell ref="B1:K1"/>
    <mergeCell ref="B3:C3"/>
    <mergeCell ref="D3:G3"/>
    <mergeCell ref="B5:C7"/>
    <mergeCell ref="G5:G7"/>
    <mergeCell ref="H5:H7"/>
    <mergeCell ref="D6:D7"/>
    <mergeCell ref="E6:E7"/>
    <mergeCell ref="F6:F7"/>
    <mergeCell ref="K6:L9"/>
  </mergeCells>
  <phoneticPr fontId="1"/>
  <pageMargins left="0.7" right="0.7" top="0.75" bottom="0.75" header="0.3" footer="0.3"/>
  <pageSetup paperSize="9" scale="59" fitToHeight="0" orientation="landscape" r:id="rId1"/>
  <drawing r:id="rId2"/>
  <legacyDrawing r:id="rId3"/>
  <controls>
    <mc:AlternateContent xmlns:mc="http://schemas.openxmlformats.org/markup-compatibility/2006">
      <mc:Choice Requires="x14">
        <control shapeId="2050" r:id="rId4" name="ComboBox21">
          <controlPr locked="0" defaultSize="0" autoLine="0" linkedCell="L3" listFillRange="N6:N13" r:id="rId5">
            <anchor moveWithCells="1">
              <from>
                <xdr:col>11</xdr:col>
                <xdr:colOff>0</xdr:colOff>
                <xdr:row>1</xdr:row>
                <xdr:rowOff>342900</xdr:rowOff>
              </from>
              <to>
                <xdr:col>12</xdr:col>
                <xdr:colOff>647700</xdr:colOff>
                <xdr:row>3</xdr:row>
                <xdr:rowOff>69850</xdr:rowOff>
              </to>
            </anchor>
          </controlPr>
        </control>
      </mc:Choice>
      <mc:Fallback>
        <control shapeId="2050" r:id="rId4" name="ComboBox21"/>
      </mc:Fallback>
    </mc:AlternateContent>
    <mc:AlternateContent xmlns:mc="http://schemas.openxmlformats.org/markup-compatibility/2006">
      <mc:Choice Requires="x14">
        <control shapeId="2051" r:id="rId6" name="ComboBox22">
          <controlPr locked="0" defaultSize="0" autoLine="0" linkedCell="L20" listFillRange="M23:M29" r:id="rId7">
            <anchor moveWithCells="1">
              <from>
                <xdr:col>11</xdr:col>
                <xdr:colOff>0</xdr:colOff>
                <xdr:row>18</xdr:row>
                <xdr:rowOff>76200</xdr:rowOff>
              </from>
              <to>
                <xdr:col>12</xdr:col>
                <xdr:colOff>361950</xdr:colOff>
                <xdr:row>20</xdr:row>
                <xdr:rowOff>127000</xdr:rowOff>
              </to>
            </anchor>
          </controlPr>
        </control>
      </mc:Choice>
      <mc:Fallback>
        <control shapeId="2051" r:id="rId6" name="ComboBox22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B1:K42"/>
  <sheetViews>
    <sheetView showGridLines="0" zoomScaleNormal="100" workbookViewId="0"/>
  </sheetViews>
  <sheetFormatPr defaultColWidth="9" defaultRowHeight="20.25" customHeight="1"/>
  <cols>
    <col min="1" max="1" width="1.6328125" style="404" customWidth="1"/>
    <col min="2" max="5" width="16.7265625" style="404" customWidth="1"/>
    <col min="6" max="6" width="17.08984375" style="404" customWidth="1"/>
    <col min="7" max="7" width="2.08984375" style="404" customWidth="1"/>
    <col min="8" max="16384" width="9" style="404"/>
  </cols>
  <sheetData>
    <row r="1" spans="2:6" ht="15.25" customHeight="1"/>
    <row r="2" spans="2:6" ht="14.25" customHeight="1">
      <c r="B2" s="405" t="s">
        <v>190</v>
      </c>
    </row>
    <row r="3" spans="2:6" ht="14.25" customHeight="1" thickBot="1">
      <c r="F3" s="406">
        <f ca="1">TODAY()</f>
        <v>46093</v>
      </c>
    </row>
    <row r="4" spans="2:6" ht="14.25" customHeight="1" thickTop="1">
      <c r="B4" s="407" t="s">
        <v>191</v>
      </c>
      <c r="C4" s="408"/>
      <c r="D4" s="408"/>
      <c r="E4" s="408"/>
      <c r="F4" s="409"/>
    </row>
    <row r="5" spans="2:6" ht="13.5" customHeight="1">
      <c r="B5" s="597" t="str">
        <f>IF(入力シート!D3="","",入力シート!D3)</f>
        <v>県内で県内産の自動車に対する需要が100億円増加した場合の経済波及効果</v>
      </c>
      <c r="C5" s="598"/>
      <c r="D5" s="598"/>
      <c r="E5" s="598"/>
      <c r="F5" s="599"/>
    </row>
    <row r="6" spans="2:6" ht="13.5" customHeight="1" thickBot="1">
      <c r="B6" s="600"/>
      <c r="C6" s="601"/>
      <c r="D6" s="601"/>
      <c r="E6" s="601"/>
      <c r="F6" s="602"/>
    </row>
    <row r="7" spans="2:6" ht="10.5" customHeight="1" thickTop="1"/>
    <row r="8" spans="2:6" ht="20.25" customHeight="1" thickBot="1">
      <c r="B8" s="404" t="s">
        <v>197</v>
      </c>
      <c r="D8" s="410"/>
    </row>
    <row r="9" spans="2:6" ht="53.25" customHeight="1" thickTop="1">
      <c r="B9" s="603" t="str">
        <f>IF(入力シート!K34="","",入力シート!K34)</f>
        <v>県内で県内産の自動車に対する需要（売上額）が100億円増加した場合、最終的に県内の産業にどれだけ影響があるか。
想定：県内産の自動車の売上額が100億円増加
　　　＝県内需要のみ（購入者価格）に100億円を計上
                                     　　  （○月◇日）</v>
      </c>
      <c r="C9" s="604"/>
      <c r="D9" s="604"/>
      <c r="E9" s="604"/>
      <c r="F9" s="605"/>
    </row>
    <row r="10" spans="2:6" ht="53.25" customHeight="1">
      <c r="B10" s="606"/>
      <c r="C10" s="607"/>
      <c r="D10" s="607"/>
      <c r="E10" s="607"/>
      <c r="F10" s="608"/>
    </row>
    <row r="11" spans="2:6" ht="53.25" customHeight="1" thickBot="1">
      <c r="B11" s="609"/>
      <c r="C11" s="610"/>
      <c r="D11" s="610"/>
      <c r="E11" s="610"/>
      <c r="F11" s="611"/>
    </row>
    <row r="12" spans="2:6" ht="10.5" customHeight="1" thickTop="1"/>
    <row r="13" spans="2:6" ht="20.25" customHeight="1">
      <c r="B13" s="404" t="s">
        <v>192</v>
      </c>
      <c r="E13" s="411" t="str">
        <f>"（単位："&amp;入力シート!$L$20&amp;"，率）"</f>
        <v>（単位：億円，率）</v>
      </c>
    </row>
    <row r="14" spans="2:6" ht="15.25" customHeight="1">
      <c r="B14" s="612" t="s">
        <v>198</v>
      </c>
      <c r="C14" s="613"/>
      <c r="D14" s="614"/>
      <c r="E14" s="412">
        <f>入力シート!H53</f>
        <v>100</v>
      </c>
    </row>
    <row r="15" spans="2:6" ht="15.25" customHeight="1">
      <c r="B15" s="615" t="str">
        <f>VLOOKUP(E15,入力シート!R6:T13,2,FALSE)</f>
        <v>広島市消費転換率（令和６年）</v>
      </c>
      <c r="C15" s="616"/>
      <c r="D15" s="617"/>
      <c r="E15" s="413">
        <f>VALUE(入力シート!L3)</f>
        <v>0.490763</v>
      </c>
    </row>
    <row r="16" spans="2:6" ht="12">
      <c r="B16" s="414" t="str">
        <f>"※ 消費転換率：（＝消費支出÷実収入）"&amp;VLOOKUP(E15,入力シート!R6:T13,3,FALSE)&amp;"家計調査年報による。"</f>
        <v>※ 消費転換率：（＝消費支出÷実収入）令和６年家計調査年報による。</v>
      </c>
    </row>
    <row r="17" spans="2:11" ht="12"/>
    <row r="18" spans="2:11" ht="21" customHeight="1">
      <c r="B18" s="404" t="s">
        <v>193</v>
      </c>
      <c r="F18" s="415" t="str">
        <f>"（単位："&amp;入力シート!$L$20&amp;"）"</f>
        <v>（単位：億円）</v>
      </c>
    </row>
    <row r="19" spans="2:11" ht="21" customHeight="1">
      <c r="B19" s="416"/>
      <c r="F19" s="410"/>
    </row>
    <row r="20" spans="2:11" ht="21" customHeight="1">
      <c r="B20" s="416"/>
      <c r="F20" s="410"/>
    </row>
    <row r="21" spans="2:11" ht="21" customHeight="1">
      <c r="B21" s="416"/>
      <c r="F21" s="410"/>
    </row>
    <row r="22" spans="2:11" ht="21" customHeight="1">
      <c r="B22" s="416"/>
      <c r="F22" s="410"/>
    </row>
    <row r="23" spans="2:11" ht="21" customHeight="1">
      <c r="B23" s="416"/>
      <c r="F23" s="410"/>
    </row>
    <row r="24" spans="2:11" ht="21" customHeight="1">
      <c r="B24" s="416"/>
      <c r="F24" s="410"/>
    </row>
    <row r="25" spans="2:11" ht="21" customHeight="1">
      <c r="B25" s="416"/>
      <c r="F25" s="410"/>
    </row>
    <row r="26" spans="2:11" ht="21" customHeight="1">
      <c r="B26" s="416"/>
      <c r="F26" s="410"/>
    </row>
    <row r="27" spans="2:11" ht="21" customHeight="1">
      <c r="B27" s="417" t="s">
        <v>199</v>
      </c>
      <c r="C27" s="417" t="s">
        <v>98</v>
      </c>
      <c r="D27" s="417" t="s">
        <v>194</v>
      </c>
      <c r="E27" s="417" t="s">
        <v>195</v>
      </c>
      <c r="F27" s="417" t="s">
        <v>196</v>
      </c>
    </row>
    <row r="28" spans="2:11" ht="21" customHeight="1">
      <c r="B28" s="418" t="s">
        <v>67</v>
      </c>
      <c r="C28" s="419">
        <f>フロー図!C15</f>
        <v>100</v>
      </c>
      <c r="D28" s="419">
        <f>フロー図!C33</f>
        <v>44.594659908824759</v>
      </c>
      <c r="E28" s="419">
        <f>フロー図!C45</f>
        <v>11.621502297045462</v>
      </c>
      <c r="F28" s="419">
        <f>SUM(C28:E28)</f>
        <v>156.21616220587021</v>
      </c>
    </row>
    <row r="29" spans="2:11" ht="21" customHeight="1">
      <c r="B29" s="420" t="s">
        <v>158</v>
      </c>
      <c r="C29" s="421">
        <f>フロー図!N21</f>
        <v>26.2462520430139</v>
      </c>
      <c r="D29" s="421">
        <f>フロー図!C39</f>
        <v>16.668792391601464</v>
      </c>
      <c r="E29" s="421">
        <f>フロー図!C51</f>
        <v>7.5161648187627463</v>
      </c>
      <c r="F29" s="421">
        <f>SUM(C29:E29)</f>
        <v>50.431209253378114</v>
      </c>
      <c r="K29" s="410"/>
    </row>
    <row r="30" spans="2:11" ht="21" customHeight="1">
      <c r="B30" s="422" t="s">
        <v>159</v>
      </c>
      <c r="C30" s="423">
        <f>フロー図!P21</f>
        <v>15.780054587058483</v>
      </c>
      <c r="D30" s="423">
        <f>フロー図!E39</f>
        <v>8.2460750970322323</v>
      </c>
      <c r="E30" s="423">
        <f>フロー図!E51</f>
        <v>3.1611468286551334</v>
      </c>
      <c r="F30" s="423">
        <f>SUM(C30:E30)</f>
        <v>27.18727651274585</v>
      </c>
    </row>
    <row r="31" spans="2:11" ht="21" customHeight="1">
      <c r="B31" s="424" t="s">
        <v>62</v>
      </c>
      <c r="C31" s="425">
        <f>フロー図!AC21</f>
        <v>260.06259874438422</v>
      </c>
      <c r="D31" s="425">
        <f>フロー図!O39</f>
        <v>163.9848979801352</v>
      </c>
      <c r="E31" s="425">
        <f>フロー図!M51</f>
        <v>88.0763067353938</v>
      </c>
      <c r="F31" s="425">
        <f>SUM(C31:E31)</f>
        <v>512.12380345991323</v>
      </c>
    </row>
    <row r="32" spans="2:11" ht="21" customHeight="1">
      <c r="B32" s="426" t="s">
        <v>63</v>
      </c>
      <c r="C32" s="427">
        <f>フロー図!AF21</f>
        <v>250.37114663301904</v>
      </c>
      <c r="D32" s="427">
        <f>フロー図!R39</f>
        <v>154.17715733006622</v>
      </c>
      <c r="E32" s="427">
        <f>フロー図!P51</f>
        <v>77.062603894408682</v>
      </c>
      <c r="F32" s="427">
        <f>SUM(C32:E32)</f>
        <v>481.61090785749388</v>
      </c>
    </row>
    <row r="33" spans="2:6" ht="21" customHeight="1">
      <c r="B33" s="428"/>
      <c r="C33" s="429"/>
      <c r="D33" s="429"/>
      <c r="E33" s="429"/>
      <c r="F33" s="429"/>
    </row>
    <row r="34" spans="2:6" s="430" customFormat="1" ht="21" customHeight="1">
      <c r="F34" s="431" t="s">
        <v>200</v>
      </c>
    </row>
    <row r="35" spans="2:6" ht="21" customHeight="1">
      <c r="F35" s="410"/>
    </row>
    <row r="36" spans="2:6" ht="21" customHeight="1">
      <c r="F36" s="410"/>
    </row>
    <row r="37" spans="2:6" ht="21" customHeight="1">
      <c r="F37" s="410"/>
    </row>
    <row r="38" spans="2:6" ht="21" customHeight="1">
      <c r="F38" s="410"/>
    </row>
    <row r="39" spans="2:6" ht="21" customHeight="1"/>
    <row r="40" spans="2:6" ht="21" customHeight="1"/>
    <row r="41" spans="2:6" ht="21" customHeight="1"/>
    <row r="42" spans="2:6" ht="21" customHeight="1"/>
  </sheetData>
  <mergeCells count="4">
    <mergeCell ref="B5:F6"/>
    <mergeCell ref="B9:F11"/>
    <mergeCell ref="B14:D14"/>
    <mergeCell ref="B15:D15"/>
  </mergeCells>
  <phoneticPr fontId="1"/>
  <pageMargins left="0.7" right="0.7" top="0.75" bottom="0.75" header="0.3" footer="0.3"/>
  <pageSetup paperSize="9" scale="91" fitToWidth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B1:AJ59"/>
  <sheetViews>
    <sheetView showGridLines="0" zoomScaleNormal="100" workbookViewId="0"/>
  </sheetViews>
  <sheetFormatPr defaultColWidth="2.6328125" defaultRowHeight="12"/>
  <cols>
    <col min="1" max="1" width="1.6328125" style="281" customWidth="1"/>
    <col min="2" max="2" width="2" style="281" customWidth="1"/>
    <col min="3" max="3" width="6.6328125" style="281" customWidth="1"/>
    <col min="4" max="4" width="0.7265625" style="281" customWidth="1"/>
    <col min="5" max="5" width="1.26953125" style="281" customWidth="1"/>
    <col min="6" max="7" width="1.6328125" style="281" customWidth="1"/>
    <col min="8" max="8" width="8.90625" style="281" customWidth="1"/>
    <col min="9" max="9" width="5.90625" style="281" customWidth="1"/>
    <col min="10" max="10" width="9" style="281" customWidth="1"/>
    <col min="11" max="11" width="2.6328125" style="281" hidden="1" customWidth="1"/>
    <col min="12" max="12" width="4.6328125" style="281" customWidth="1"/>
    <col min="13" max="13" width="4.36328125" style="281" customWidth="1"/>
    <col min="14" max="14" width="7.08984375" style="281" customWidth="1"/>
    <col min="15" max="15" width="3.08984375" style="281" customWidth="1"/>
    <col min="16" max="16" width="9.08984375" style="281" customWidth="1"/>
    <col min="17" max="17" width="2.08984375" style="281" customWidth="1"/>
    <col min="18" max="18" width="4.26953125" style="281" customWidth="1"/>
    <col min="19" max="19" width="7.453125" style="281" customWidth="1"/>
    <col min="20" max="20" width="3" style="281" customWidth="1"/>
    <col min="21" max="21" width="4.453125" style="281" customWidth="1"/>
    <col min="22" max="22" width="1.453125" style="281" customWidth="1"/>
    <col min="23" max="23" width="1.6328125" style="281" customWidth="1"/>
    <col min="24" max="24" width="3.90625" style="281" customWidth="1"/>
    <col min="25" max="25" width="6.90625" style="281" customWidth="1"/>
    <col min="26" max="26" width="4.36328125" style="281" customWidth="1"/>
    <col min="27" max="27" width="7.26953125" style="281" customWidth="1"/>
    <col min="28" max="28" width="5.453125" style="281" customWidth="1"/>
    <col min="29" max="29" width="5.36328125" style="281" customWidth="1"/>
    <col min="30" max="30" width="5.6328125" style="281" customWidth="1"/>
    <col min="31" max="31" width="5.08984375" style="281" customWidth="1"/>
    <col min="32" max="32" width="7" style="281" customWidth="1"/>
    <col min="33" max="33" width="4" style="281" customWidth="1"/>
    <col min="34" max="34" width="3" style="281" customWidth="1"/>
    <col min="35" max="16384" width="2.6328125" style="281"/>
  </cols>
  <sheetData>
    <row r="1" spans="2:36" ht="20.25" customHeight="1">
      <c r="B1" s="683" t="s">
        <v>172</v>
      </c>
      <c r="C1" s="684"/>
      <c r="D1" s="684"/>
      <c r="E1" s="684"/>
      <c r="F1" s="684"/>
      <c r="G1" s="684"/>
      <c r="H1" s="684"/>
      <c r="I1" s="684"/>
      <c r="J1" s="684"/>
      <c r="K1" s="684"/>
      <c r="L1" s="685"/>
    </row>
    <row r="2" spans="2:36" ht="9.25" customHeight="1">
      <c r="B2" s="282"/>
    </row>
    <row r="3" spans="2:36" ht="16.5" customHeight="1" thickBot="1">
      <c r="B3" s="283"/>
      <c r="C3" s="283"/>
      <c r="D3" s="283"/>
      <c r="E3" s="283"/>
      <c r="F3" s="283"/>
      <c r="G3" s="283"/>
      <c r="H3" s="283"/>
      <c r="I3" s="283"/>
      <c r="J3" s="283"/>
      <c r="K3" s="283"/>
      <c r="M3" s="283"/>
      <c r="N3" s="283"/>
      <c r="AG3" s="284" t="str">
        <f>"（単位："&amp;入力シート!$L$20&amp;"）"</f>
        <v>（単位：億円）</v>
      </c>
      <c r="AH3" s="284"/>
      <c r="AI3" s="284"/>
      <c r="AJ3" s="284"/>
    </row>
    <row r="4" spans="2:36" ht="16.5" customHeight="1">
      <c r="B4" s="285" t="s">
        <v>123</v>
      </c>
      <c r="C4" s="286"/>
      <c r="D4" s="286"/>
      <c r="E4" s="286"/>
      <c r="F4" s="286"/>
      <c r="G4" s="286"/>
      <c r="H4" s="286"/>
      <c r="I4" s="287"/>
      <c r="J4" s="287"/>
      <c r="K4" s="287"/>
      <c r="L4" s="288"/>
      <c r="M4" s="287"/>
      <c r="N4" s="287"/>
      <c r="O4" s="288"/>
      <c r="P4" s="288"/>
      <c r="Q4" s="288"/>
      <c r="R4" s="288"/>
      <c r="S4" s="288"/>
      <c r="T4" s="288"/>
      <c r="U4" s="288"/>
      <c r="V4" s="288"/>
      <c r="W4" s="288"/>
      <c r="X4" s="288"/>
      <c r="Y4" s="288"/>
      <c r="Z4" s="288"/>
      <c r="AA4" s="288"/>
      <c r="AB4" s="288"/>
      <c r="AC4" s="288"/>
      <c r="AD4" s="288"/>
      <c r="AE4" s="288"/>
      <c r="AF4" s="288"/>
      <c r="AG4" s="289"/>
      <c r="AH4" s="290"/>
      <c r="AI4" s="291"/>
      <c r="AJ4" s="291"/>
    </row>
    <row r="5" spans="2:36" ht="16.5" customHeight="1">
      <c r="B5" s="292"/>
      <c r="C5" s="293"/>
      <c r="D5" s="293"/>
      <c r="E5" s="293"/>
      <c r="F5" s="293"/>
      <c r="G5" s="293"/>
      <c r="H5" s="293"/>
      <c r="I5" s="293"/>
      <c r="J5" s="293"/>
      <c r="K5" s="293"/>
      <c r="L5" s="294"/>
      <c r="M5" s="293"/>
      <c r="N5" s="293"/>
      <c r="O5" s="294"/>
      <c r="P5" s="294"/>
      <c r="Q5" s="294"/>
      <c r="R5" s="294"/>
      <c r="S5" s="294"/>
      <c r="T5" s="294"/>
      <c r="U5" s="294"/>
      <c r="V5" s="294"/>
      <c r="W5" s="294"/>
      <c r="X5" s="294"/>
      <c r="Y5" s="294"/>
      <c r="Z5" s="294"/>
      <c r="AA5" s="294"/>
      <c r="AB5" s="294"/>
      <c r="AC5" s="294"/>
      <c r="AD5" s="294"/>
      <c r="AE5" s="294"/>
      <c r="AF5" s="294"/>
      <c r="AG5" s="295"/>
      <c r="AH5" s="296"/>
      <c r="AI5" s="291"/>
      <c r="AJ5" s="291"/>
    </row>
    <row r="6" spans="2:36" ht="16.5" customHeight="1">
      <c r="B6" s="292"/>
      <c r="C6" s="297" t="s">
        <v>109</v>
      </c>
      <c r="D6" s="298"/>
      <c r="E6" s="686" t="s">
        <v>173</v>
      </c>
      <c r="F6" s="687"/>
      <c r="G6" s="687"/>
      <c r="H6" s="687"/>
      <c r="I6" s="687"/>
      <c r="J6" s="687"/>
      <c r="K6" s="687"/>
      <c r="L6" s="687"/>
      <c r="M6" s="688"/>
      <c r="N6" s="293"/>
      <c r="O6" s="294"/>
      <c r="P6" s="297" t="s">
        <v>112</v>
      </c>
      <c r="Q6" s="689" t="s">
        <v>174</v>
      </c>
      <c r="R6" s="690"/>
      <c r="S6" s="690"/>
      <c r="T6" s="690"/>
      <c r="U6" s="690"/>
      <c r="V6" s="690"/>
      <c r="W6" s="690"/>
      <c r="X6" s="691"/>
      <c r="Y6" s="294"/>
      <c r="Z6" s="294"/>
      <c r="AA6" s="297" t="s">
        <v>124</v>
      </c>
      <c r="AB6" s="692" t="s">
        <v>175</v>
      </c>
      <c r="AC6" s="677"/>
      <c r="AD6" s="677"/>
      <c r="AE6" s="677"/>
      <c r="AF6" s="677"/>
      <c r="AG6" s="693"/>
      <c r="AH6" s="296"/>
      <c r="AI6" s="291"/>
      <c r="AJ6" s="291"/>
    </row>
    <row r="7" spans="2:36" ht="16.5" customHeight="1">
      <c r="B7" s="292"/>
      <c r="C7" s="461">
        <f>入力シート!$D$53</f>
        <v>0</v>
      </c>
      <c r="D7" s="462"/>
      <c r="E7" s="462"/>
      <c r="F7" s="462"/>
      <c r="G7" s="462"/>
      <c r="H7" s="462"/>
      <c r="I7" s="462"/>
      <c r="J7" s="462"/>
      <c r="K7" s="462"/>
      <c r="L7" s="462"/>
      <c r="M7" s="463"/>
      <c r="N7" s="293"/>
      <c r="O7" s="294"/>
      <c r="P7" s="461">
        <f>入力シート!$E$53</f>
        <v>100</v>
      </c>
      <c r="Q7" s="462"/>
      <c r="R7" s="462"/>
      <c r="S7" s="462"/>
      <c r="T7" s="462"/>
      <c r="U7" s="462"/>
      <c r="V7" s="462"/>
      <c r="W7" s="462"/>
      <c r="X7" s="463"/>
      <c r="Y7" s="294"/>
      <c r="Z7" s="294"/>
      <c r="AA7" s="461">
        <f>入力シート!$F$53</f>
        <v>0</v>
      </c>
      <c r="AB7" s="462"/>
      <c r="AC7" s="462"/>
      <c r="AD7" s="462"/>
      <c r="AE7" s="462"/>
      <c r="AF7" s="462"/>
      <c r="AG7" s="463"/>
      <c r="AH7" s="296"/>
      <c r="AI7" s="291"/>
      <c r="AJ7" s="291"/>
    </row>
    <row r="8" spans="2:36" ht="16.5" customHeight="1" thickBot="1">
      <c r="B8" s="299"/>
      <c r="C8" s="300"/>
      <c r="D8" s="300"/>
      <c r="E8" s="301"/>
      <c r="F8" s="300"/>
      <c r="G8" s="300"/>
      <c r="H8" s="300"/>
      <c r="I8" s="300"/>
      <c r="J8" s="300"/>
      <c r="K8" s="300"/>
      <c r="L8" s="301"/>
      <c r="M8" s="300"/>
      <c r="N8" s="300"/>
      <c r="O8" s="301"/>
      <c r="P8" s="301"/>
      <c r="Q8" s="301"/>
      <c r="R8" s="301"/>
      <c r="S8" s="301"/>
      <c r="T8" s="301"/>
      <c r="U8" s="301"/>
      <c r="V8" s="301"/>
      <c r="W8" s="301"/>
      <c r="X8" s="301"/>
      <c r="Y8" s="301"/>
      <c r="Z8" s="301"/>
      <c r="AA8" s="301"/>
      <c r="AB8" s="301"/>
      <c r="AC8" s="301"/>
      <c r="AD8" s="301"/>
      <c r="AE8" s="301"/>
      <c r="AF8" s="301"/>
      <c r="AG8" s="302"/>
      <c r="AH8" s="303"/>
      <c r="AI8" s="291"/>
      <c r="AJ8" s="291"/>
    </row>
    <row r="9" spans="2:36" s="304" customFormat="1" ht="16.5" customHeight="1">
      <c r="C9" s="305" t="s">
        <v>241</v>
      </c>
      <c r="D9" s="306"/>
      <c r="E9" s="306"/>
      <c r="F9" s="307"/>
      <c r="G9" s="306"/>
      <c r="H9" s="306"/>
      <c r="I9" s="308"/>
      <c r="J9" s="309"/>
      <c r="K9" s="306"/>
      <c r="L9" s="306"/>
      <c r="M9" s="306"/>
      <c r="N9" s="306"/>
      <c r="S9" s="309" t="s">
        <v>201</v>
      </c>
      <c r="AI9" s="308"/>
      <c r="AJ9" s="308"/>
    </row>
    <row r="10" spans="2:36" s="310" customFormat="1" ht="16.5" customHeight="1" thickBot="1">
      <c r="C10" s="311"/>
      <c r="D10" s="694" t="s">
        <v>125</v>
      </c>
      <c r="E10" s="695"/>
      <c r="F10" s="695"/>
      <c r="G10" s="695"/>
      <c r="H10" s="695"/>
      <c r="I10" s="696"/>
      <c r="J10" s="312"/>
      <c r="K10" s="311"/>
      <c r="L10" s="311"/>
      <c r="M10" s="311"/>
      <c r="N10" s="311"/>
      <c r="Q10" s="311"/>
      <c r="S10" s="313"/>
      <c r="T10" s="311"/>
      <c r="AC10" s="311"/>
      <c r="AD10" s="311"/>
      <c r="AI10" s="314"/>
      <c r="AJ10" s="314"/>
    </row>
    <row r="11" spans="2:36" ht="16.5" customHeight="1">
      <c r="B11" s="315" t="s">
        <v>98</v>
      </c>
      <c r="C11" s="316"/>
      <c r="D11" s="316"/>
      <c r="E11" s="316"/>
      <c r="F11" s="317"/>
      <c r="G11" s="317"/>
      <c r="H11" s="317"/>
      <c r="I11" s="317"/>
      <c r="J11" s="317"/>
      <c r="K11" s="317"/>
      <c r="L11" s="317"/>
      <c r="M11" s="317"/>
      <c r="N11" s="317"/>
      <c r="O11" s="318"/>
      <c r="P11" s="318"/>
      <c r="Q11" s="318"/>
      <c r="R11" s="318"/>
      <c r="S11" s="318"/>
      <c r="T11" s="318"/>
      <c r="U11" s="318"/>
      <c r="V11" s="318"/>
      <c r="W11" s="318"/>
      <c r="X11" s="318"/>
      <c r="Y11" s="318"/>
      <c r="Z11" s="318"/>
      <c r="AA11" s="318"/>
      <c r="AB11" s="318"/>
      <c r="AC11" s="318"/>
      <c r="AD11" s="318"/>
      <c r="AE11" s="318"/>
      <c r="AF11" s="318"/>
      <c r="AG11" s="318"/>
      <c r="AH11" s="319"/>
      <c r="AI11" s="320"/>
      <c r="AJ11" s="320"/>
    </row>
    <row r="12" spans="2:36" ht="16.5" customHeight="1">
      <c r="B12" s="321"/>
      <c r="C12" s="297"/>
      <c r="D12" s="322"/>
      <c r="E12" s="322"/>
      <c r="F12" s="322"/>
      <c r="G12" s="323"/>
      <c r="H12" s="324"/>
      <c r="I12" s="323" t="s">
        <v>126</v>
      </c>
      <c r="J12" s="325">
        <f>'１次効果'!$L$53</f>
        <v>0</v>
      </c>
      <c r="K12" s="297" t="s">
        <v>126</v>
      </c>
      <c r="L12" s="322"/>
      <c r="M12" s="322"/>
      <c r="N12" s="322"/>
      <c r="O12" s="322"/>
      <c r="P12" s="322"/>
      <c r="Q12" s="322"/>
      <c r="R12" s="323" t="s">
        <v>127</v>
      </c>
      <c r="S12" s="464">
        <f>'１次効果'!$T$53</f>
        <v>100</v>
      </c>
      <c r="T12" s="674"/>
      <c r="U12" s="675"/>
      <c r="V12" s="322"/>
      <c r="W12" s="322"/>
      <c r="X12" s="322"/>
      <c r="Y12" s="322"/>
      <c r="Z12" s="322"/>
      <c r="AA12" s="322"/>
      <c r="AB12" s="322"/>
      <c r="AC12" s="323" t="s">
        <v>128</v>
      </c>
      <c r="AD12" s="676">
        <f>'１次効果'!V53</f>
        <v>0</v>
      </c>
      <c r="AE12" s="677"/>
      <c r="AF12" s="322"/>
      <c r="AG12" s="326"/>
      <c r="AH12" s="327"/>
      <c r="AI12" s="328"/>
      <c r="AJ12" s="328"/>
    </row>
    <row r="13" spans="2:36" ht="16.5" customHeight="1">
      <c r="B13" s="321"/>
      <c r="C13" s="329"/>
      <c r="D13" s="320"/>
      <c r="E13" s="320"/>
      <c r="F13" s="320"/>
      <c r="G13" s="320"/>
      <c r="H13" s="330"/>
      <c r="I13" s="320"/>
      <c r="J13" s="320"/>
      <c r="K13" s="320"/>
      <c r="L13" s="320"/>
      <c r="M13" s="320"/>
      <c r="N13" s="320"/>
      <c r="O13" s="320"/>
      <c r="P13" s="320"/>
      <c r="Q13" s="320"/>
      <c r="R13" s="320"/>
      <c r="S13" s="320"/>
      <c r="T13" s="320"/>
      <c r="U13" s="330"/>
      <c r="V13" s="320"/>
      <c r="W13" s="320"/>
      <c r="X13" s="320"/>
      <c r="Y13" s="320"/>
      <c r="Z13" s="320"/>
      <c r="AA13" s="320"/>
      <c r="AB13" s="320"/>
      <c r="AC13" s="320"/>
      <c r="AD13" s="320"/>
      <c r="AE13" s="320"/>
      <c r="AF13" s="320"/>
      <c r="AG13" s="331"/>
      <c r="AH13" s="327"/>
      <c r="AI13" s="328"/>
      <c r="AJ13" s="328"/>
    </row>
    <row r="14" spans="2:36" ht="16.5" customHeight="1">
      <c r="B14" s="321"/>
      <c r="C14" s="329"/>
      <c r="D14" s="320"/>
      <c r="E14" s="320"/>
      <c r="F14" s="320"/>
      <c r="G14" s="320"/>
      <c r="H14" s="320"/>
      <c r="I14" s="320"/>
      <c r="J14" s="320"/>
      <c r="K14" s="320"/>
      <c r="L14" s="320"/>
      <c r="M14" s="320"/>
      <c r="N14" s="320"/>
      <c r="O14" s="320"/>
      <c r="P14" s="330"/>
      <c r="Q14" s="330"/>
      <c r="R14" s="330" t="s">
        <v>176</v>
      </c>
      <c r="S14" s="332" t="s">
        <v>129</v>
      </c>
      <c r="T14" s="332"/>
      <c r="U14" s="333"/>
      <c r="V14" s="333"/>
      <c r="W14" s="320"/>
      <c r="X14" s="320"/>
      <c r="Y14" s="320"/>
      <c r="Z14" s="320"/>
      <c r="AA14" s="320"/>
      <c r="AB14" s="320"/>
      <c r="AC14" s="320"/>
      <c r="AD14" s="320"/>
      <c r="AE14" s="320"/>
      <c r="AF14" s="320"/>
      <c r="AG14" s="331"/>
      <c r="AH14" s="327"/>
    </row>
    <row r="15" spans="2:36" ht="16.5" customHeight="1">
      <c r="B15" s="321"/>
      <c r="C15" s="465">
        <f>'１次効果'!X53</f>
        <v>100</v>
      </c>
      <c r="D15" s="466"/>
      <c r="E15" s="466"/>
      <c r="F15" s="466"/>
      <c r="G15" s="466"/>
      <c r="H15" s="466"/>
      <c r="I15" s="466"/>
      <c r="J15" s="466"/>
      <c r="K15" s="466"/>
      <c r="L15" s="466"/>
      <c r="M15" s="466"/>
      <c r="N15" s="466"/>
      <c r="O15" s="466"/>
      <c r="P15" s="466"/>
      <c r="Q15" s="466"/>
      <c r="R15" s="466"/>
      <c r="S15" s="466"/>
      <c r="T15" s="466"/>
      <c r="U15" s="466"/>
      <c r="V15" s="466"/>
      <c r="W15" s="466"/>
      <c r="X15" s="466"/>
      <c r="Y15" s="466"/>
      <c r="Z15" s="466"/>
      <c r="AA15" s="466"/>
      <c r="AB15" s="466"/>
      <c r="AC15" s="466"/>
      <c r="AD15" s="466"/>
      <c r="AE15" s="466"/>
      <c r="AF15" s="466"/>
      <c r="AG15" s="467"/>
      <c r="AH15" s="327"/>
    </row>
    <row r="16" spans="2:36" ht="16.5" customHeight="1" thickBot="1">
      <c r="B16" s="334"/>
      <c r="C16" s="335"/>
      <c r="D16" s="335"/>
      <c r="E16" s="335"/>
      <c r="F16" s="335"/>
      <c r="G16" s="335"/>
      <c r="H16" s="335"/>
      <c r="I16" s="335"/>
      <c r="J16" s="335"/>
      <c r="K16" s="335"/>
      <c r="L16" s="335"/>
      <c r="M16" s="335"/>
      <c r="N16" s="335"/>
      <c r="O16" s="336"/>
      <c r="P16" s="336"/>
      <c r="Q16" s="336"/>
      <c r="R16" s="336"/>
      <c r="S16" s="336"/>
      <c r="T16" s="336"/>
      <c r="U16" s="336"/>
      <c r="V16" s="336"/>
      <c r="W16" s="336"/>
      <c r="X16" s="336"/>
      <c r="Y16" s="336"/>
      <c r="Z16" s="336"/>
      <c r="AA16" s="336"/>
      <c r="AB16" s="336"/>
      <c r="AC16" s="337"/>
      <c r="AD16" s="336"/>
      <c r="AE16" s="336"/>
      <c r="AF16" s="337"/>
      <c r="AG16" s="336"/>
      <c r="AH16" s="338"/>
    </row>
    <row r="17" spans="2:36" ht="16.5" customHeight="1">
      <c r="B17" s="316"/>
      <c r="C17" s="316"/>
      <c r="D17" s="339"/>
      <c r="E17" s="316"/>
      <c r="F17" s="316"/>
      <c r="G17" s="316"/>
      <c r="H17" s="316"/>
      <c r="I17" s="341" t="s">
        <v>130</v>
      </c>
      <c r="J17" s="316" t="s">
        <v>177</v>
      </c>
      <c r="K17" s="316"/>
      <c r="L17" s="316"/>
      <c r="M17" s="340"/>
      <c r="N17" s="678" t="s">
        <v>178</v>
      </c>
      <c r="O17" s="679"/>
      <c r="P17" s="679"/>
      <c r="Q17" s="682" t="s">
        <v>131</v>
      </c>
      <c r="R17" s="679"/>
      <c r="S17" s="679"/>
      <c r="T17" s="342"/>
      <c r="U17" s="343"/>
      <c r="V17" s="342"/>
      <c r="W17" s="343"/>
      <c r="X17" s="343"/>
      <c r="Y17" s="343"/>
      <c r="Z17" s="342"/>
      <c r="AA17" s="682" t="s">
        <v>132</v>
      </c>
      <c r="AB17" s="679"/>
      <c r="AC17" s="679"/>
      <c r="AD17" s="342"/>
      <c r="AE17" s="682" t="s">
        <v>133</v>
      </c>
      <c r="AF17" s="679"/>
      <c r="AG17" s="342"/>
      <c r="AH17" s="344"/>
    </row>
    <row r="18" spans="2:36" s="310" customFormat="1" ht="16.5" customHeight="1">
      <c r="B18" s="311"/>
      <c r="C18" s="311"/>
      <c r="D18" s="311"/>
      <c r="E18" s="311"/>
      <c r="F18" s="311"/>
      <c r="G18" s="311"/>
      <c r="H18" s="311"/>
      <c r="I18" s="311"/>
      <c r="J18" s="311"/>
      <c r="K18" s="311"/>
      <c r="L18" s="311"/>
      <c r="M18" s="345"/>
      <c r="N18" s="680"/>
      <c r="O18" s="681"/>
      <c r="P18" s="681"/>
      <c r="Q18" s="681"/>
      <c r="R18" s="681"/>
      <c r="S18" s="681"/>
      <c r="AA18" s="671"/>
      <c r="AB18" s="671"/>
      <c r="AC18" s="671"/>
      <c r="AE18" s="671"/>
      <c r="AF18" s="671"/>
      <c r="AH18" s="346"/>
    </row>
    <row r="19" spans="2:36" ht="16.5" customHeight="1">
      <c r="B19" s="283"/>
      <c r="C19" s="650" t="s">
        <v>179</v>
      </c>
      <c r="D19" s="668"/>
      <c r="E19" s="668"/>
      <c r="F19" s="668"/>
      <c r="G19" s="668"/>
      <c r="H19" s="668"/>
      <c r="I19" s="668"/>
      <c r="J19" s="669"/>
      <c r="K19" s="348"/>
      <c r="L19" s="30"/>
      <c r="M19" s="347"/>
      <c r="N19" s="657" t="s">
        <v>134</v>
      </c>
      <c r="O19" s="636"/>
      <c r="P19" s="636"/>
      <c r="Q19" s="636"/>
      <c r="R19" s="636"/>
      <c r="S19" s="636"/>
      <c r="T19" s="636"/>
      <c r="U19" s="636"/>
      <c r="V19" s="636"/>
      <c r="W19" s="636"/>
      <c r="X19" s="636"/>
      <c r="Y19" s="636"/>
      <c r="Z19" s="636"/>
      <c r="AA19" s="637"/>
      <c r="AB19" s="283"/>
      <c r="AC19" s="650" t="s">
        <v>135</v>
      </c>
      <c r="AD19" s="651"/>
      <c r="AE19" s="283"/>
      <c r="AF19" s="650" t="s">
        <v>136</v>
      </c>
      <c r="AG19" s="658"/>
      <c r="AH19" s="349"/>
    </row>
    <row r="20" spans="2:36" ht="16.5" customHeight="1">
      <c r="B20" s="283"/>
      <c r="C20" s="670"/>
      <c r="D20" s="671"/>
      <c r="E20" s="671"/>
      <c r="F20" s="671"/>
      <c r="G20" s="671"/>
      <c r="H20" s="671"/>
      <c r="I20" s="671"/>
      <c r="J20" s="672"/>
      <c r="K20" s="30"/>
      <c r="L20" s="30"/>
      <c r="M20" s="347"/>
      <c r="N20" s="638"/>
      <c r="O20" s="640"/>
      <c r="P20" s="673" t="s">
        <v>137</v>
      </c>
      <c r="Q20" s="636"/>
      <c r="R20" s="636"/>
      <c r="S20" s="636"/>
      <c r="T20" s="636"/>
      <c r="U20" s="636"/>
      <c r="V20" s="636"/>
      <c r="W20" s="636"/>
      <c r="X20" s="636"/>
      <c r="Y20" s="636"/>
      <c r="Z20" s="636"/>
      <c r="AA20" s="637"/>
      <c r="AB20" s="283"/>
      <c r="AC20" s="652"/>
      <c r="AD20" s="653"/>
      <c r="AE20" s="283"/>
      <c r="AF20" s="659"/>
      <c r="AG20" s="660"/>
      <c r="AH20" s="349"/>
    </row>
    <row r="21" spans="2:36" ht="16.5" customHeight="1">
      <c r="B21" s="283"/>
      <c r="C21" s="465">
        <f>'１次効果'!Z53</f>
        <v>73.753747931447677</v>
      </c>
      <c r="D21" s="473"/>
      <c r="E21" s="473"/>
      <c r="F21" s="473"/>
      <c r="G21" s="473"/>
      <c r="H21" s="473"/>
      <c r="I21" s="473"/>
      <c r="J21" s="474"/>
      <c r="K21" s="350"/>
      <c r="L21" s="30"/>
      <c r="M21" s="347"/>
      <c r="N21" s="468">
        <f t="array" ref="N21">MMULT(TRANSPOSE(各種係数!I8:I52),'１次効果'!X8:X52)</f>
        <v>26.2462520430139</v>
      </c>
      <c r="O21" s="469"/>
      <c r="P21" s="470">
        <f t="array" ref="P21">MMULT(TRANSPOSE(各種係数!J8:J52),'１次効果'!X8:X52)</f>
        <v>15.780054587058483</v>
      </c>
      <c r="Q21" s="471"/>
      <c r="R21" s="471"/>
      <c r="S21" s="471"/>
      <c r="T21" s="471"/>
      <c r="U21" s="471"/>
      <c r="V21" s="471"/>
      <c r="W21" s="471"/>
      <c r="X21" s="471"/>
      <c r="Y21" s="471"/>
      <c r="Z21" s="471"/>
      <c r="AA21" s="469"/>
      <c r="AB21" s="283"/>
      <c r="AC21" s="472">
        <f t="array" ref="AC21">MMULT(TRANSPOSE(各種係数!G8:G52),'１次効果'!X8:X52)*入力シート!L25</f>
        <v>260.06259874438422</v>
      </c>
      <c r="AD21" s="469"/>
      <c r="AE21" s="283"/>
      <c r="AF21" s="472">
        <f t="array" ref="AF21">MMULT(TRANSPOSE(各種係数!H8:H52),'１次効果'!X8:X52)*入力シート!L25</f>
        <v>250.37114663301904</v>
      </c>
      <c r="AG21" s="469"/>
      <c r="AH21" s="349"/>
    </row>
    <row r="22" spans="2:36" ht="16.5" customHeight="1" thickBot="1">
      <c r="B22" s="283"/>
      <c r="C22" s="283"/>
      <c r="D22" s="283"/>
      <c r="E22" s="283"/>
      <c r="F22" s="283"/>
      <c r="G22" s="283"/>
      <c r="H22" s="283"/>
      <c r="I22" s="283"/>
      <c r="J22" s="283"/>
      <c r="K22" s="283"/>
      <c r="L22" s="283"/>
      <c r="M22" s="334"/>
      <c r="N22" s="335"/>
      <c r="O22" s="336"/>
      <c r="P22" s="336"/>
      <c r="Q22" s="336"/>
      <c r="R22" s="336"/>
      <c r="S22" s="336"/>
      <c r="T22" s="336"/>
      <c r="U22" s="336"/>
      <c r="V22" s="336"/>
      <c r="W22" s="336"/>
      <c r="X22" s="336"/>
      <c r="Y22" s="336"/>
      <c r="Z22" s="336"/>
      <c r="AA22" s="336"/>
      <c r="AB22" s="336"/>
      <c r="AC22" s="336"/>
      <c r="AD22" s="336"/>
      <c r="AE22" s="336"/>
      <c r="AF22" s="336"/>
      <c r="AG22" s="336"/>
      <c r="AH22" s="338"/>
    </row>
    <row r="23" spans="2:36" ht="16.5" customHeight="1">
      <c r="B23" s="283"/>
      <c r="C23" s="283"/>
      <c r="D23" s="283"/>
      <c r="E23" s="283"/>
      <c r="F23" s="283"/>
      <c r="G23" s="283"/>
      <c r="H23" s="283"/>
      <c r="I23" s="351" t="s">
        <v>125</v>
      </c>
      <c r="K23" s="283"/>
      <c r="L23" s="283"/>
      <c r="M23" s="283"/>
      <c r="N23" s="283"/>
    </row>
    <row r="24" spans="2:36" ht="16.5" customHeight="1">
      <c r="B24" s="283"/>
      <c r="C24" s="283"/>
      <c r="D24" s="283"/>
      <c r="E24" s="283"/>
      <c r="F24" s="283"/>
      <c r="G24" s="283"/>
      <c r="H24" s="283"/>
      <c r="I24" s="283"/>
      <c r="J24" s="283"/>
      <c r="K24" s="283"/>
      <c r="L24" s="283"/>
      <c r="M24" s="283"/>
      <c r="N24" s="283"/>
    </row>
    <row r="25" spans="2:36" ht="16.5" customHeight="1">
      <c r="B25" s="283"/>
      <c r="C25" s="641" t="s">
        <v>180</v>
      </c>
      <c r="D25" s="642"/>
      <c r="E25" s="642"/>
      <c r="F25" s="642"/>
      <c r="G25" s="642"/>
      <c r="H25" s="642"/>
      <c r="I25" s="642"/>
      <c r="J25" s="642"/>
      <c r="K25" s="642"/>
      <c r="L25" s="642"/>
      <c r="M25" s="642"/>
      <c r="N25" s="642"/>
      <c r="O25" s="642"/>
      <c r="P25" s="642"/>
      <c r="Q25" s="643"/>
      <c r="R25" s="664" t="s">
        <v>138</v>
      </c>
      <c r="S25" s="283"/>
      <c r="T25" s="283"/>
      <c r="U25" s="283"/>
      <c r="V25" s="641" t="s">
        <v>181</v>
      </c>
      <c r="W25" s="642"/>
      <c r="X25" s="642"/>
      <c r="Y25" s="642"/>
      <c r="Z25" s="642"/>
      <c r="AA25" s="642"/>
      <c r="AB25" s="642"/>
      <c r="AC25" s="642"/>
      <c r="AD25" s="642"/>
      <c r="AE25" s="642"/>
      <c r="AF25" s="642"/>
      <c r="AG25" s="642"/>
      <c r="AH25" s="661"/>
    </row>
    <row r="26" spans="2:36" ht="16.5" customHeight="1">
      <c r="B26" s="283"/>
      <c r="C26" s="644"/>
      <c r="D26" s="645"/>
      <c r="E26" s="645"/>
      <c r="F26" s="645"/>
      <c r="G26" s="645"/>
      <c r="H26" s="645"/>
      <c r="I26" s="645"/>
      <c r="J26" s="645"/>
      <c r="K26" s="645"/>
      <c r="L26" s="645"/>
      <c r="M26" s="645"/>
      <c r="N26" s="645"/>
      <c r="O26" s="645"/>
      <c r="P26" s="645"/>
      <c r="Q26" s="646"/>
      <c r="R26" s="665"/>
      <c r="S26" s="283"/>
      <c r="T26" s="283"/>
      <c r="U26" s="283"/>
      <c r="V26" s="644"/>
      <c r="W26" s="645"/>
      <c r="X26" s="645"/>
      <c r="Y26" s="645"/>
      <c r="Z26" s="645"/>
      <c r="AA26" s="645"/>
      <c r="AB26" s="645"/>
      <c r="AC26" s="645"/>
      <c r="AD26" s="645"/>
      <c r="AE26" s="645"/>
      <c r="AF26" s="645"/>
      <c r="AG26" s="645"/>
      <c r="AH26" s="662"/>
    </row>
    <row r="27" spans="2:36" ht="16.5" customHeight="1">
      <c r="B27" s="283"/>
      <c r="C27" s="465">
        <f>'１次効果'!AB53</f>
        <v>30.156163467523424</v>
      </c>
      <c r="D27" s="475"/>
      <c r="E27" s="475"/>
      <c r="F27" s="475"/>
      <c r="G27" s="475"/>
      <c r="H27" s="475"/>
      <c r="I27" s="475"/>
      <c r="J27" s="475"/>
      <c r="K27" s="475"/>
      <c r="L27" s="475"/>
      <c r="M27" s="475"/>
      <c r="N27" s="475"/>
      <c r="O27" s="475"/>
      <c r="P27" s="475"/>
      <c r="Q27" s="476"/>
      <c r="R27" s="666"/>
      <c r="S27" s="283"/>
      <c r="T27" s="283"/>
      <c r="U27" s="283"/>
      <c r="V27" s="477">
        <f>P21+E39</f>
        <v>24.026129684090716</v>
      </c>
      <c r="W27" s="478"/>
      <c r="X27" s="478"/>
      <c r="Y27" s="478"/>
      <c r="Z27" s="478"/>
      <c r="AA27" s="478"/>
      <c r="AB27" s="478"/>
      <c r="AC27" s="478"/>
      <c r="AD27" s="478"/>
      <c r="AE27" s="478"/>
      <c r="AF27" s="478"/>
      <c r="AG27" s="478"/>
      <c r="AH27" s="479"/>
    </row>
    <row r="28" spans="2:36" ht="16.5" customHeight="1">
      <c r="B28" s="283"/>
      <c r="C28" s="283"/>
      <c r="D28" s="283"/>
      <c r="E28" s="283"/>
      <c r="F28" s="283"/>
      <c r="G28" s="283"/>
      <c r="H28" s="283"/>
      <c r="I28" s="351" t="s">
        <v>139</v>
      </c>
      <c r="J28" s="283"/>
      <c r="K28" s="283"/>
      <c r="L28" s="283"/>
      <c r="M28" s="283"/>
      <c r="N28" s="283"/>
    </row>
    <row r="29" spans="2:36" ht="16.5" customHeight="1" thickBot="1">
      <c r="C29" s="352"/>
      <c r="D29" s="352"/>
      <c r="E29" s="283"/>
      <c r="F29" s="283"/>
      <c r="G29" s="283"/>
      <c r="H29" s="283"/>
      <c r="I29" s="291"/>
      <c r="K29" s="283"/>
      <c r="L29" s="283"/>
      <c r="M29" s="283"/>
      <c r="N29" s="283"/>
      <c r="Z29" s="353" t="s">
        <v>202</v>
      </c>
      <c r="AA29" s="354"/>
    </row>
    <row r="30" spans="2:36" ht="16.5" customHeight="1">
      <c r="B30" s="355" t="s">
        <v>140</v>
      </c>
      <c r="C30" s="356"/>
      <c r="D30" s="356"/>
      <c r="E30" s="356"/>
      <c r="F30" s="356"/>
      <c r="G30" s="356"/>
      <c r="H30" s="357"/>
      <c r="I30" s="357"/>
      <c r="J30" s="357"/>
      <c r="K30" s="357"/>
      <c r="L30" s="357"/>
      <c r="M30" s="357"/>
      <c r="N30" s="357"/>
      <c r="O30" s="357"/>
      <c r="P30" s="358"/>
      <c r="Q30" s="358"/>
      <c r="R30" s="358"/>
      <c r="S30" s="358"/>
      <c r="T30" s="359"/>
      <c r="Z30" s="310" t="s">
        <v>141</v>
      </c>
      <c r="AA30" s="310"/>
      <c r="AI30" s="360"/>
      <c r="AJ30" s="360"/>
    </row>
    <row r="31" spans="2:36" ht="16.5" customHeight="1">
      <c r="B31" s="361"/>
      <c r="C31" s="635" t="s">
        <v>142</v>
      </c>
      <c r="D31" s="636"/>
      <c r="E31" s="636"/>
      <c r="F31" s="636"/>
      <c r="G31" s="636"/>
      <c r="H31" s="636"/>
      <c r="I31" s="636"/>
      <c r="J31" s="636"/>
      <c r="K31" s="636"/>
      <c r="L31" s="636"/>
      <c r="M31" s="636"/>
      <c r="N31" s="636"/>
      <c r="O31" s="636"/>
      <c r="P31" s="636"/>
      <c r="Q31" s="636"/>
      <c r="R31" s="636"/>
      <c r="S31" s="637"/>
      <c r="T31" s="362"/>
      <c r="U31" s="283"/>
      <c r="W31" s="667" t="s">
        <v>203</v>
      </c>
      <c r="X31" s="642"/>
      <c r="Y31" s="642"/>
      <c r="Z31" s="642"/>
      <c r="AA31" s="642"/>
      <c r="AB31" s="642"/>
      <c r="AC31" s="642"/>
      <c r="AD31" s="642"/>
      <c r="AE31" s="642"/>
      <c r="AF31" s="642"/>
      <c r="AG31" s="642"/>
      <c r="AH31" s="661"/>
      <c r="AI31" s="360"/>
      <c r="AJ31" s="360"/>
    </row>
    <row r="32" spans="2:36" ht="16.5" customHeight="1">
      <c r="B32" s="361"/>
      <c r="C32" s="638"/>
      <c r="D32" s="639"/>
      <c r="E32" s="639"/>
      <c r="F32" s="639"/>
      <c r="G32" s="639"/>
      <c r="H32" s="639"/>
      <c r="I32" s="639"/>
      <c r="J32" s="639"/>
      <c r="K32" s="639"/>
      <c r="L32" s="639"/>
      <c r="M32" s="639"/>
      <c r="N32" s="639"/>
      <c r="O32" s="639"/>
      <c r="P32" s="639"/>
      <c r="Q32" s="639"/>
      <c r="R32" s="639"/>
      <c r="S32" s="640"/>
      <c r="T32" s="362"/>
      <c r="U32" s="283"/>
      <c r="W32" s="644"/>
      <c r="X32" s="645"/>
      <c r="Y32" s="645"/>
      <c r="Z32" s="645"/>
      <c r="AA32" s="645"/>
      <c r="AB32" s="645"/>
      <c r="AC32" s="645"/>
      <c r="AD32" s="645"/>
      <c r="AE32" s="645"/>
      <c r="AF32" s="645"/>
      <c r="AG32" s="645"/>
      <c r="AH32" s="662"/>
      <c r="AI32" s="363"/>
      <c r="AJ32" s="363"/>
    </row>
    <row r="33" spans="2:36" ht="16.5" customHeight="1">
      <c r="B33" s="361"/>
      <c r="C33" s="465">
        <f>'１次効果'!AD53</f>
        <v>44.594659908824759</v>
      </c>
      <c r="D33" s="475"/>
      <c r="E33" s="475"/>
      <c r="F33" s="475"/>
      <c r="G33" s="475"/>
      <c r="H33" s="475"/>
      <c r="I33" s="475"/>
      <c r="J33" s="475"/>
      <c r="K33" s="475"/>
      <c r="L33" s="475"/>
      <c r="M33" s="475"/>
      <c r="N33" s="475"/>
      <c r="O33" s="475"/>
      <c r="P33" s="475"/>
      <c r="Q33" s="475"/>
      <c r="R33" s="475"/>
      <c r="S33" s="481"/>
      <c r="T33" s="362"/>
      <c r="U33" s="283"/>
      <c r="W33" s="477">
        <f>入力シート!L3*V27</f>
        <v>11.791135482153413</v>
      </c>
      <c r="X33" s="478"/>
      <c r="Y33" s="478"/>
      <c r="Z33" s="478"/>
      <c r="AA33" s="478"/>
      <c r="AB33" s="478"/>
      <c r="AC33" s="478"/>
      <c r="AD33" s="478"/>
      <c r="AE33" s="478"/>
      <c r="AF33" s="478"/>
      <c r="AG33" s="478"/>
      <c r="AH33" s="479"/>
    </row>
    <row r="34" spans="2:36" s="304" customFormat="1" ht="16.5" customHeight="1">
      <c r="B34" s="364"/>
      <c r="C34" s="306"/>
      <c r="D34" s="306"/>
      <c r="E34" s="365" t="s">
        <v>182</v>
      </c>
      <c r="F34" s="306"/>
      <c r="G34" s="306"/>
      <c r="H34" s="306"/>
      <c r="I34" s="365" t="s">
        <v>183</v>
      </c>
      <c r="J34" s="306"/>
      <c r="K34" s="306"/>
      <c r="L34" s="306"/>
      <c r="M34" s="306"/>
      <c r="N34" s="306"/>
      <c r="O34" s="306"/>
      <c r="P34" s="306"/>
      <c r="Q34" s="306"/>
      <c r="R34" s="306"/>
      <c r="S34" s="306"/>
      <c r="T34" s="366"/>
    </row>
    <row r="35" spans="2:36" ht="16.5" customHeight="1">
      <c r="B35" s="361"/>
      <c r="C35" s="311"/>
      <c r="D35" s="311"/>
      <c r="E35" s="314" t="s">
        <v>143</v>
      </c>
      <c r="F35" s="311"/>
      <c r="G35" s="311"/>
      <c r="H35" s="311"/>
      <c r="I35" s="311" t="s">
        <v>144</v>
      </c>
      <c r="J35" s="311"/>
      <c r="K35" s="311"/>
      <c r="L35" s="311"/>
      <c r="M35" s="311"/>
      <c r="N35" s="311"/>
      <c r="O35" s="314" t="s">
        <v>132</v>
      </c>
      <c r="P35" s="311"/>
      <c r="Q35" s="311"/>
      <c r="R35" s="314" t="s">
        <v>145</v>
      </c>
      <c r="S35" s="311"/>
      <c r="T35" s="367"/>
      <c r="Z35" s="353" t="s">
        <v>204</v>
      </c>
      <c r="AA35" s="353"/>
      <c r="AB35" s="354" t="s">
        <v>184</v>
      </c>
    </row>
    <row r="36" spans="2:36" ht="16.5" customHeight="1">
      <c r="B36" s="361"/>
      <c r="C36" s="311"/>
      <c r="D36" s="311"/>
      <c r="E36" s="283"/>
      <c r="F36" s="311"/>
      <c r="G36" s="311"/>
      <c r="H36" s="311"/>
      <c r="I36" s="283"/>
      <c r="J36" s="311"/>
      <c r="K36" s="311"/>
      <c r="L36" s="311"/>
      <c r="M36" s="283"/>
      <c r="N36" s="283"/>
      <c r="O36" s="311"/>
      <c r="P36" s="283"/>
      <c r="Q36" s="283"/>
      <c r="R36" s="311"/>
      <c r="S36" s="283"/>
      <c r="T36" s="367"/>
      <c r="AI36" s="320"/>
      <c r="AJ36" s="320"/>
    </row>
    <row r="37" spans="2:36" ht="16.5" customHeight="1">
      <c r="B37" s="361"/>
      <c r="C37" s="657" t="s">
        <v>146</v>
      </c>
      <c r="D37" s="636"/>
      <c r="E37" s="636"/>
      <c r="F37" s="636"/>
      <c r="G37" s="636"/>
      <c r="H37" s="636"/>
      <c r="I37" s="636"/>
      <c r="J37" s="636"/>
      <c r="K37" s="636"/>
      <c r="L37" s="636"/>
      <c r="M37" s="637"/>
      <c r="O37" s="650" t="s">
        <v>147</v>
      </c>
      <c r="P37" s="651"/>
      <c r="Q37" s="283"/>
      <c r="R37" s="650" t="s">
        <v>148</v>
      </c>
      <c r="S37" s="658"/>
      <c r="T37" s="362"/>
      <c r="W37" s="641" t="s">
        <v>185</v>
      </c>
      <c r="X37" s="642"/>
      <c r="Y37" s="642"/>
      <c r="Z37" s="642"/>
      <c r="AA37" s="642"/>
      <c r="AB37" s="642"/>
      <c r="AC37" s="642"/>
      <c r="AD37" s="642"/>
      <c r="AE37" s="642"/>
      <c r="AF37" s="642"/>
      <c r="AG37" s="642"/>
      <c r="AH37" s="661"/>
      <c r="AI37" s="320"/>
      <c r="AJ37" s="320"/>
    </row>
    <row r="38" spans="2:36" ht="16.5" customHeight="1">
      <c r="B38" s="361"/>
      <c r="C38" s="368"/>
      <c r="D38" s="360"/>
      <c r="E38" s="663" t="s">
        <v>149</v>
      </c>
      <c r="F38" s="655"/>
      <c r="G38" s="655"/>
      <c r="H38" s="655"/>
      <c r="I38" s="655"/>
      <c r="J38" s="655"/>
      <c r="K38" s="655"/>
      <c r="L38" s="655"/>
      <c r="M38" s="656"/>
      <c r="O38" s="652"/>
      <c r="P38" s="653"/>
      <c r="Q38" s="283"/>
      <c r="R38" s="659"/>
      <c r="S38" s="660"/>
      <c r="T38" s="362"/>
      <c r="W38" s="644"/>
      <c r="X38" s="645"/>
      <c r="Y38" s="645"/>
      <c r="Z38" s="645"/>
      <c r="AA38" s="645"/>
      <c r="AB38" s="645"/>
      <c r="AC38" s="645"/>
      <c r="AD38" s="645"/>
      <c r="AE38" s="645"/>
      <c r="AF38" s="645"/>
      <c r="AG38" s="645"/>
      <c r="AH38" s="662"/>
      <c r="AI38" s="363"/>
      <c r="AJ38" s="363"/>
    </row>
    <row r="39" spans="2:36" ht="16.5" customHeight="1">
      <c r="B39" s="361"/>
      <c r="C39" s="465">
        <f t="array" ref="C39">MMULT(TRANSPOSE(各種係数!I8:I52),'１次効果'!AD8:AD52)</f>
        <v>16.668792391601464</v>
      </c>
      <c r="D39" s="482"/>
      <c r="E39" s="483">
        <f t="array" ref="E39">MMULT(TRANSPOSE(各種係数!J8:J52),'１次効果'!AD8:AD52)</f>
        <v>8.2460750970322323</v>
      </c>
      <c r="F39" s="471"/>
      <c r="G39" s="471"/>
      <c r="H39" s="471"/>
      <c r="I39" s="471"/>
      <c r="J39" s="471"/>
      <c r="K39" s="471"/>
      <c r="L39" s="471"/>
      <c r="M39" s="469"/>
      <c r="O39" s="472">
        <f t="array" ref="O39">MMULT(TRANSPOSE(各種係数!G8:G52),'１次効果'!$AD8:$AD52)*入力シート!L25</f>
        <v>163.9848979801352</v>
      </c>
      <c r="P39" s="469"/>
      <c r="Q39" s="283"/>
      <c r="R39" s="472">
        <f t="array" ref="R39">MMULT(TRANSPOSE(各種係数!H8:H52),'１次効果'!$AD8:$AD52)*入力シート!L25</f>
        <v>154.17715733006622</v>
      </c>
      <c r="S39" s="469"/>
      <c r="T39" s="362"/>
      <c r="W39" s="477">
        <f>各種係数!K53*W33</f>
        <v>11.791135482153413</v>
      </c>
      <c r="X39" s="471"/>
      <c r="Y39" s="471"/>
      <c r="Z39" s="471"/>
      <c r="AA39" s="471"/>
      <c r="AB39" s="471"/>
      <c r="AC39" s="471"/>
      <c r="AD39" s="471"/>
      <c r="AE39" s="471"/>
      <c r="AF39" s="471"/>
      <c r="AG39" s="471"/>
      <c r="AH39" s="469"/>
    </row>
    <row r="40" spans="2:36" ht="16.5" customHeight="1" thickBot="1">
      <c r="B40" s="369"/>
      <c r="C40" s="370"/>
      <c r="D40" s="370"/>
      <c r="E40" s="370"/>
      <c r="F40" s="370"/>
      <c r="G40" s="370"/>
      <c r="H40" s="370"/>
      <c r="I40" s="370"/>
      <c r="J40" s="370"/>
      <c r="K40" s="370"/>
      <c r="L40" s="370"/>
      <c r="M40" s="370"/>
      <c r="N40" s="370"/>
      <c r="O40" s="370"/>
      <c r="P40" s="371"/>
      <c r="Q40" s="371"/>
      <c r="R40" s="371"/>
      <c r="S40" s="371"/>
      <c r="T40" s="372"/>
    </row>
    <row r="41" spans="2:36" ht="16.5" customHeight="1" thickBot="1">
      <c r="C41" s="352"/>
      <c r="D41" s="283"/>
      <c r="E41" s="283"/>
      <c r="F41" s="283"/>
      <c r="G41" s="283"/>
      <c r="H41" s="283"/>
      <c r="I41" s="283"/>
      <c r="J41" s="283"/>
      <c r="Z41" s="353" t="s">
        <v>186</v>
      </c>
    </row>
    <row r="42" spans="2:36" ht="16.5" customHeight="1">
      <c r="B42" s="373" t="s">
        <v>150</v>
      </c>
      <c r="C42" s="374"/>
      <c r="D42" s="374"/>
      <c r="E42" s="374"/>
      <c r="F42" s="374"/>
      <c r="G42" s="374"/>
      <c r="H42" s="375"/>
      <c r="I42" s="375"/>
      <c r="J42" s="375"/>
      <c r="K42" s="376"/>
      <c r="L42" s="376"/>
      <c r="M42" s="376"/>
      <c r="N42" s="376"/>
      <c r="O42" s="376"/>
      <c r="P42" s="376"/>
      <c r="Q42" s="376"/>
      <c r="R42" s="377"/>
      <c r="AI42" s="360"/>
      <c r="AJ42" s="360"/>
    </row>
    <row r="43" spans="2:36" ht="16.5" customHeight="1">
      <c r="B43" s="378"/>
      <c r="C43" s="635" t="s">
        <v>151</v>
      </c>
      <c r="D43" s="636"/>
      <c r="E43" s="636"/>
      <c r="F43" s="636"/>
      <c r="G43" s="636"/>
      <c r="H43" s="636"/>
      <c r="I43" s="636"/>
      <c r="J43" s="636"/>
      <c r="K43" s="636"/>
      <c r="L43" s="636"/>
      <c r="M43" s="636"/>
      <c r="N43" s="636"/>
      <c r="O43" s="636"/>
      <c r="P43" s="636"/>
      <c r="Q43" s="637"/>
      <c r="R43" s="379"/>
      <c r="S43" s="320"/>
      <c r="T43" s="320"/>
      <c r="U43" s="320"/>
      <c r="V43" s="380"/>
      <c r="W43" s="641" t="s">
        <v>205</v>
      </c>
      <c r="X43" s="642"/>
      <c r="Y43" s="642"/>
      <c r="Z43" s="642"/>
      <c r="AA43" s="642"/>
      <c r="AB43" s="642"/>
      <c r="AC43" s="642"/>
      <c r="AD43" s="642"/>
      <c r="AE43" s="642"/>
      <c r="AF43" s="642"/>
      <c r="AG43" s="643"/>
      <c r="AH43" s="647" t="s">
        <v>138</v>
      </c>
      <c r="AI43" s="360"/>
      <c r="AJ43" s="360"/>
    </row>
    <row r="44" spans="2:36" ht="16.5" customHeight="1">
      <c r="B44" s="378"/>
      <c r="C44" s="638"/>
      <c r="D44" s="639"/>
      <c r="E44" s="639"/>
      <c r="F44" s="639"/>
      <c r="G44" s="639"/>
      <c r="H44" s="639"/>
      <c r="I44" s="639"/>
      <c r="J44" s="639"/>
      <c r="K44" s="639"/>
      <c r="L44" s="639"/>
      <c r="M44" s="639"/>
      <c r="N44" s="639"/>
      <c r="O44" s="639"/>
      <c r="P44" s="639"/>
      <c r="Q44" s="640"/>
      <c r="R44" s="379"/>
      <c r="S44" s="306" t="s">
        <v>187</v>
      </c>
      <c r="U44" s="320"/>
      <c r="V44" s="353"/>
      <c r="W44" s="644"/>
      <c r="X44" s="645"/>
      <c r="Y44" s="645"/>
      <c r="Z44" s="645"/>
      <c r="AA44" s="645"/>
      <c r="AB44" s="645"/>
      <c r="AC44" s="645"/>
      <c r="AD44" s="645"/>
      <c r="AE44" s="645"/>
      <c r="AF44" s="645"/>
      <c r="AG44" s="646"/>
      <c r="AH44" s="648"/>
      <c r="AI44" s="363"/>
      <c r="AJ44" s="363"/>
    </row>
    <row r="45" spans="2:36" ht="16.5" customHeight="1">
      <c r="B45" s="378"/>
      <c r="C45" s="465">
        <f>'２次効果'!R53</f>
        <v>11.621502297045462</v>
      </c>
      <c r="D45" s="475"/>
      <c r="E45" s="475"/>
      <c r="F45" s="475"/>
      <c r="G45" s="475"/>
      <c r="H45" s="475"/>
      <c r="I45" s="475"/>
      <c r="J45" s="475"/>
      <c r="K45" s="475"/>
      <c r="L45" s="475"/>
      <c r="M45" s="475"/>
      <c r="N45" s="475"/>
      <c r="O45" s="475"/>
      <c r="P45" s="475"/>
      <c r="Q45" s="481"/>
      <c r="R45" s="381"/>
      <c r="S45" s="382" t="s">
        <v>152</v>
      </c>
      <c r="W45" s="477">
        <f>'２次効果'!P53</f>
        <v>8.7347462652989005</v>
      </c>
      <c r="X45" s="478"/>
      <c r="Y45" s="478"/>
      <c r="Z45" s="478"/>
      <c r="AA45" s="478"/>
      <c r="AB45" s="478"/>
      <c r="AC45" s="478"/>
      <c r="AD45" s="478"/>
      <c r="AE45" s="478"/>
      <c r="AF45" s="478"/>
      <c r="AG45" s="480"/>
      <c r="AH45" s="649"/>
    </row>
    <row r="46" spans="2:36" ht="16.5" customHeight="1" thickBot="1">
      <c r="B46" s="378"/>
      <c r="C46" s="306"/>
      <c r="D46" s="306"/>
      <c r="E46" s="365" t="s">
        <v>182</v>
      </c>
      <c r="F46" s="306"/>
      <c r="G46" s="306"/>
      <c r="H46" s="306"/>
      <c r="I46" s="365" t="s">
        <v>183</v>
      </c>
      <c r="J46" s="306"/>
      <c r="K46" s="306"/>
      <c r="L46" s="306"/>
      <c r="M46" s="306"/>
      <c r="N46" s="306"/>
      <c r="O46" s="306"/>
      <c r="P46" s="306"/>
      <c r="R46" s="383"/>
    </row>
    <row r="47" spans="2:36" ht="16.5" customHeight="1">
      <c r="B47" s="378"/>
      <c r="C47" s="311"/>
      <c r="D47" s="311"/>
      <c r="E47" s="314" t="s">
        <v>143</v>
      </c>
      <c r="F47" s="311"/>
      <c r="G47" s="311"/>
      <c r="H47" s="311"/>
      <c r="I47" s="311" t="s">
        <v>144</v>
      </c>
      <c r="J47" s="313"/>
      <c r="K47" s="311"/>
      <c r="L47" s="311"/>
      <c r="M47" s="314" t="s">
        <v>153</v>
      </c>
      <c r="N47" s="311"/>
      <c r="O47" s="312" t="s">
        <v>206</v>
      </c>
      <c r="P47" s="310"/>
      <c r="R47" s="383"/>
      <c r="V47" s="384" t="s">
        <v>154</v>
      </c>
      <c r="W47" s="385"/>
      <c r="X47" s="385"/>
      <c r="Y47" s="385"/>
      <c r="Z47" s="385"/>
      <c r="AA47" s="386"/>
      <c r="AB47" s="387"/>
      <c r="AC47" s="386"/>
      <c r="AD47" s="386"/>
      <c r="AE47" s="386"/>
      <c r="AF47" s="386"/>
      <c r="AG47" s="386"/>
      <c r="AH47" s="388"/>
    </row>
    <row r="48" spans="2:36" ht="16.5" customHeight="1">
      <c r="B48" s="378"/>
      <c r="C48" s="283"/>
      <c r="D48" s="283"/>
      <c r="E48" s="283"/>
      <c r="F48" s="283"/>
      <c r="G48" s="283"/>
      <c r="H48" s="283"/>
      <c r="I48" s="283"/>
      <c r="J48" s="311"/>
      <c r="K48" s="283"/>
      <c r="L48" s="283"/>
      <c r="M48" s="311"/>
      <c r="N48" s="283"/>
      <c r="O48" s="283"/>
      <c r="P48" s="311"/>
      <c r="R48" s="383"/>
      <c r="V48" s="389"/>
      <c r="W48" s="390"/>
      <c r="X48" s="390"/>
      <c r="Y48" s="390"/>
      <c r="Z48" s="390"/>
      <c r="AA48" s="391"/>
      <c r="AB48" s="391"/>
      <c r="AC48" s="390"/>
      <c r="AD48" s="390"/>
      <c r="AE48" s="390"/>
      <c r="AF48" s="390"/>
      <c r="AG48" s="390"/>
      <c r="AH48" s="392"/>
      <c r="AI48" s="393"/>
      <c r="AJ48" s="393"/>
    </row>
    <row r="49" spans="2:36" ht="16.5" customHeight="1">
      <c r="B49" s="378"/>
      <c r="C49" s="657" t="s">
        <v>155</v>
      </c>
      <c r="D49" s="636"/>
      <c r="E49" s="636"/>
      <c r="F49" s="636"/>
      <c r="G49" s="636"/>
      <c r="H49" s="636"/>
      <c r="I49" s="636"/>
      <c r="J49" s="637"/>
      <c r="K49" s="348"/>
      <c r="L49" s="283"/>
      <c r="M49" s="650" t="s">
        <v>156</v>
      </c>
      <c r="N49" s="651"/>
      <c r="O49" s="283"/>
      <c r="P49" s="650" t="s">
        <v>157</v>
      </c>
      <c r="Q49" s="658"/>
      <c r="R49" s="381"/>
      <c r="V49" s="389"/>
      <c r="W49" s="390"/>
      <c r="X49" s="650" t="s">
        <v>67</v>
      </c>
      <c r="Y49" s="651"/>
      <c r="Z49" s="650" t="s">
        <v>158</v>
      </c>
      <c r="AA49" s="651"/>
      <c r="AB49" s="650" t="s">
        <v>159</v>
      </c>
      <c r="AC49" s="651"/>
      <c r="AD49" s="650" t="s">
        <v>160</v>
      </c>
      <c r="AE49" s="651"/>
      <c r="AF49" s="650" t="s">
        <v>161</v>
      </c>
      <c r="AG49" s="651"/>
      <c r="AH49" s="392"/>
      <c r="AI49" s="393"/>
      <c r="AJ49" s="393"/>
    </row>
    <row r="50" spans="2:36" ht="16.5" customHeight="1">
      <c r="B50" s="378"/>
      <c r="C50" s="329"/>
      <c r="D50" s="320"/>
      <c r="E50" s="654" t="s">
        <v>162</v>
      </c>
      <c r="F50" s="655"/>
      <c r="G50" s="655"/>
      <c r="H50" s="655"/>
      <c r="I50" s="655"/>
      <c r="J50" s="656"/>
      <c r="K50" s="394"/>
      <c r="L50" s="283"/>
      <c r="M50" s="652"/>
      <c r="N50" s="653"/>
      <c r="O50" s="283"/>
      <c r="P50" s="659"/>
      <c r="Q50" s="660"/>
      <c r="R50" s="381"/>
      <c r="V50" s="389"/>
      <c r="W50" s="390"/>
      <c r="X50" s="652"/>
      <c r="Y50" s="653"/>
      <c r="Z50" s="652"/>
      <c r="AA50" s="653"/>
      <c r="AB50" s="652"/>
      <c r="AC50" s="653"/>
      <c r="AD50" s="652"/>
      <c r="AE50" s="653"/>
      <c r="AF50" s="652"/>
      <c r="AG50" s="653"/>
      <c r="AH50" s="392"/>
      <c r="AI50" s="393"/>
      <c r="AJ50" s="393"/>
    </row>
    <row r="51" spans="2:36" ht="16" customHeight="1">
      <c r="B51" s="378"/>
      <c r="C51" s="465">
        <f t="array" ref="C51">MMULT(TRANSPOSE(各種係数!I8:I52),'２次効果'!R8:R52)</f>
        <v>7.5161648187627463</v>
      </c>
      <c r="D51" s="482"/>
      <c r="E51" s="483">
        <f t="array" ref="E51">MMULT(TRANSPOSE(各種係数!J8:J52),'２次効果'!R8:R52)</f>
        <v>3.1611468286551334</v>
      </c>
      <c r="F51" s="471"/>
      <c r="G51" s="471"/>
      <c r="H51" s="471"/>
      <c r="I51" s="471"/>
      <c r="J51" s="469"/>
      <c r="K51" s="395"/>
      <c r="L51" s="283"/>
      <c r="M51" s="472">
        <f t="array" ref="M51">MMULT(TRANSPOSE(各種係数!G8:G52),'２次効果'!R8:R52)*入力シート!L25</f>
        <v>88.0763067353938</v>
      </c>
      <c r="N51" s="469"/>
      <c r="O51" s="283"/>
      <c r="P51" s="472">
        <f t="array" ref="P51">MMULT(TRANSPOSE(各種係数!H8:H52),'２次効果'!R8:R52)*入力シート!L25</f>
        <v>77.062603894408682</v>
      </c>
      <c r="Q51" s="469"/>
      <c r="R51" s="381"/>
      <c r="S51" s="396"/>
      <c r="V51" s="389"/>
      <c r="W51" s="390"/>
      <c r="X51" s="461">
        <f>C15+C33+C45</f>
        <v>156.21616220587021</v>
      </c>
      <c r="Y51" s="467"/>
      <c r="Z51" s="461">
        <f>N21+C39+C51</f>
        <v>50.431209253378114</v>
      </c>
      <c r="AA51" s="467"/>
      <c r="AB51" s="461">
        <f>P21+E39+E51</f>
        <v>27.18727651274585</v>
      </c>
      <c r="AC51" s="467"/>
      <c r="AD51" s="472">
        <f>AC21+O39+M51</f>
        <v>512.12380345991323</v>
      </c>
      <c r="AE51" s="484"/>
      <c r="AF51" s="472">
        <f>AF21+R39+P51</f>
        <v>481.61090785749388</v>
      </c>
      <c r="AG51" s="484"/>
      <c r="AH51" s="392"/>
    </row>
    <row r="52" spans="2:36" ht="16" customHeight="1" thickBot="1">
      <c r="B52" s="397"/>
      <c r="C52" s="398"/>
      <c r="D52" s="398"/>
      <c r="E52" s="398"/>
      <c r="F52" s="398"/>
      <c r="G52" s="398"/>
      <c r="H52" s="398"/>
      <c r="I52" s="398"/>
      <c r="J52" s="398"/>
      <c r="K52" s="398"/>
      <c r="L52" s="398"/>
      <c r="M52" s="398"/>
      <c r="N52" s="398"/>
      <c r="O52" s="399"/>
      <c r="P52" s="399"/>
      <c r="Q52" s="399"/>
      <c r="R52" s="400"/>
      <c r="V52" s="401"/>
      <c r="W52" s="402"/>
      <c r="X52" s="402"/>
      <c r="Y52" s="402"/>
      <c r="Z52" s="402"/>
      <c r="AA52" s="402"/>
      <c r="AB52" s="402"/>
      <c r="AC52" s="402"/>
      <c r="AD52" s="402"/>
      <c r="AE52" s="402"/>
      <c r="AF52" s="402"/>
      <c r="AG52" s="402"/>
      <c r="AH52" s="403"/>
    </row>
    <row r="53" spans="2:36" ht="29.25" customHeight="1"/>
    <row r="54" spans="2:36" ht="13">
      <c r="B54" s="630" t="s">
        <v>163</v>
      </c>
      <c r="C54" s="619"/>
      <c r="D54" s="631" t="s">
        <v>164</v>
      </c>
      <c r="E54" s="632"/>
      <c r="F54" s="632"/>
      <c r="G54" s="632"/>
      <c r="H54" s="632"/>
      <c r="I54" s="632"/>
      <c r="J54" s="632"/>
      <c r="K54" s="632"/>
      <c r="L54" s="632"/>
      <c r="M54" s="632"/>
      <c r="N54" s="632"/>
      <c r="O54" s="633"/>
      <c r="P54" s="634" t="s">
        <v>188</v>
      </c>
      <c r="Q54" s="632"/>
      <c r="R54" s="632"/>
      <c r="S54" s="632"/>
      <c r="T54" s="632"/>
      <c r="U54" s="632"/>
      <c r="V54" s="632"/>
      <c r="W54" s="632"/>
      <c r="X54" s="632"/>
      <c r="Y54" s="632"/>
      <c r="Z54" s="632"/>
      <c r="AA54" s="632"/>
      <c r="AB54" s="632"/>
      <c r="AC54" s="632"/>
      <c r="AD54" s="632"/>
      <c r="AE54" s="633"/>
      <c r="AF54" s="630" t="s">
        <v>165</v>
      </c>
      <c r="AG54" s="619"/>
      <c r="AH54" s="619"/>
    </row>
    <row r="55" spans="2:36" ht="125.25" customHeight="1">
      <c r="B55" s="618" t="s">
        <v>166</v>
      </c>
      <c r="C55" s="619"/>
      <c r="D55" s="620" t="s">
        <v>231</v>
      </c>
      <c r="E55" s="621"/>
      <c r="F55" s="621"/>
      <c r="G55" s="621"/>
      <c r="H55" s="621"/>
      <c r="I55" s="621"/>
      <c r="J55" s="621"/>
      <c r="K55" s="621"/>
      <c r="L55" s="621"/>
      <c r="M55" s="621"/>
      <c r="N55" s="621"/>
      <c r="O55" s="622"/>
      <c r="P55" s="623" t="s">
        <v>236</v>
      </c>
      <c r="Q55" s="621"/>
      <c r="R55" s="621"/>
      <c r="S55" s="621"/>
      <c r="T55" s="621"/>
      <c r="U55" s="621"/>
      <c r="V55" s="621"/>
      <c r="W55" s="621"/>
      <c r="X55" s="621"/>
      <c r="Y55" s="621"/>
      <c r="Z55" s="621"/>
      <c r="AA55" s="621"/>
      <c r="AB55" s="621"/>
      <c r="AC55" s="621"/>
      <c r="AD55" s="621"/>
      <c r="AE55" s="622"/>
      <c r="AF55" s="624" t="s">
        <v>123</v>
      </c>
      <c r="AG55" s="625"/>
      <c r="AH55" s="626"/>
    </row>
    <row r="56" spans="2:36" ht="93" customHeight="1">
      <c r="B56" s="618" t="s">
        <v>167</v>
      </c>
      <c r="C56" s="619"/>
      <c r="D56" s="620" t="s">
        <v>232</v>
      </c>
      <c r="E56" s="621"/>
      <c r="F56" s="621"/>
      <c r="G56" s="621"/>
      <c r="H56" s="621"/>
      <c r="I56" s="621"/>
      <c r="J56" s="621"/>
      <c r="K56" s="621"/>
      <c r="L56" s="621"/>
      <c r="M56" s="621"/>
      <c r="N56" s="621"/>
      <c r="O56" s="622"/>
      <c r="P56" s="623" t="s">
        <v>237</v>
      </c>
      <c r="Q56" s="621"/>
      <c r="R56" s="621"/>
      <c r="S56" s="621"/>
      <c r="T56" s="621"/>
      <c r="U56" s="621"/>
      <c r="V56" s="621"/>
      <c r="W56" s="621"/>
      <c r="X56" s="621"/>
      <c r="Y56" s="621"/>
      <c r="Z56" s="621"/>
      <c r="AA56" s="621"/>
      <c r="AB56" s="621"/>
      <c r="AC56" s="621"/>
      <c r="AD56" s="621"/>
      <c r="AE56" s="622"/>
      <c r="AF56" s="624" t="s">
        <v>189</v>
      </c>
      <c r="AG56" s="625"/>
      <c r="AH56" s="626"/>
    </row>
    <row r="57" spans="2:36" ht="112.5" customHeight="1">
      <c r="B57" s="618" t="s">
        <v>168</v>
      </c>
      <c r="C57" s="619"/>
      <c r="D57" s="620" t="s">
        <v>233</v>
      </c>
      <c r="E57" s="621"/>
      <c r="F57" s="621"/>
      <c r="G57" s="621"/>
      <c r="H57" s="621"/>
      <c r="I57" s="621"/>
      <c r="J57" s="621"/>
      <c r="K57" s="621"/>
      <c r="L57" s="621"/>
      <c r="M57" s="621"/>
      <c r="N57" s="621"/>
      <c r="O57" s="622"/>
      <c r="P57" s="623" t="s">
        <v>238</v>
      </c>
      <c r="Q57" s="621"/>
      <c r="R57" s="621"/>
      <c r="S57" s="621"/>
      <c r="T57" s="621"/>
      <c r="U57" s="621"/>
      <c r="V57" s="621"/>
      <c r="W57" s="621"/>
      <c r="X57" s="621"/>
      <c r="Y57" s="621"/>
      <c r="Z57" s="621"/>
      <c r="AA57" s="621"/>
      <c r="AB57" s="621"/>
      <c r="AC57" s="621"/>
      <c r="AD57" s="621"/>
      <c r="AE57" s="622"/>
      <c r="AF57" s="624" t="s">
        <v>207</v>
      </c>
      <c r="AG57" s="625"/>
      <c r="AH57" s="626"/>
    </row>
    <row r="58" spans="2:36" ht="136" customHeight="1">
      <c r="B58" s="618" t="s">
        <v>169</v>
      </c>
      <c r="C58" s="619"/>
      <c r="D58" s="620" t="s">
        <v>234</v>
      </c>
      <c r="E58" s="627"/>
      <c r="F58" s="627"/>
      <c r="G58" s="627"/>
      <c r="H58" s="627"/>
      <c r="I58" s="627"/>
      <c r="J58" s="627"/>
      <c r="K58" s="627"/>
      <c r="L58" s="627"/>
      <c r="M58" s="627"/>
      <c r="N58" s="627"/>
      <c r="O58" s="628"/>
      <c r="P58" s="629" t="s">
        <v>239</v>
      </c>
      <c r="Q58" s="627"/>
      <c r="R58" s="627"/>
      <c r="S58" s="627"/>
      <c r="T58" s="627"/>
      <c r="U58" s="627"/>
      <c r="V58" s="627"/>
      <c r="W58" s="627"/>
      <c r="X58" s="627"/>
      <c r="Y58" s="627"/>
      <c r="Z58" s="627"/>
      <c r="AA58" s="627"/>
      <c r="AB58" s="627"/>
      <c r="AC58" s="627"/>
      <c r="AD58" s="627"/>
      <c r="AE58" s="628"/>
      <c r="AF58" s="624" t="s">
        <v>208</v>
      </c>
      <c r="AG58" s="625"/>
      <c r="AH58" s="626"/>
    </row>
    <row r="59" spans="2:36" ht="46" customHeight="1">
      <c r="B59" s="618" t="s">
        <v>170</v>
      </c>
      <c r="C59" s="619"/>
      <c r="D59" s="620" t="s">
        <v>235</v>
      </c>
      <c r="E59" s="627"/>
      <c r="F59" s="627"/>
      <c r="G59" s="627"/>
      <c r="H59" s="627"/>
      <c r="I59" s="627"/>
      <c r="J59" s="627"/>
      <c r="K59" s="627"/>
      <c r="L59" s="627"/>
      <c r="M59" s="627"/>
      <c r="N59" s="627"/>
      <c r="O59" s="628"/>
      <c r="P59" s="629" t="s">
        <v>240</v>
      </c>
      <c r="Q59" s="627"/>
      <c r="R59" s="627"/>
      <c r="S59" s="627"/>
      <c r="T59" s="627"/>
      <c r="U59" s="627"/>
      <c r="V59" s="627"/>
      <c r="W59" s="627"/>
      <c r="X59" s="627"/>
      <c r="Y59" s="627"/>
      <c r="Z59" s="627"/>
      <c r="AA59" s="627"/>
      <c r="AB59" s="627"/>
      <c r="AC59" s="627"/>
      <c r="AD59" s="627"/>
      <c r="AE59" s="628"/>
      <c r="AF59" s="624" t="s">
        <v>171</v>
      </c>
      <c r="AG59" s="625"/>
      <c r="AH59" s="626"/>
    </row>
  </sheetData>
  <mergeCells count="63">
    <mergeCell ref="B1:L1"/>
    <mergeCell ref="E6:M6"/>
    <mergeCell ref="Q6:X6"/>
    <mergeCell ref="AB6:AG6"/>
    <mergeCell ref="D10:I10"/>
    <mergeCell ref="T12:U12"/>
    <mergeCell ref="AD12:AE12"/>
    <mergeCell ref="N17:P18"/>
    <mergeCell ref="Q17:S18"/>
    <mergeCell ref="AA17:AC18"/>
    <mergeCell ref="AE17:AF18"/>
    <mergeCell ref="C19:J20"/>
    <mergeCell ref="N19:AA19"/>
    <mergeCell ref="AC19:AD20"/>
    <mergeCell ref="AF19:AG20"/>
    <mergeCell ref="N20:O20"/>
    <mergeCell ref="P20:AA20"/>
    <mergeCell ref="C25:Q26"/>
    <mergeCell ref="R25:R27"/>
    <mergeCell ref="V25:AH26"/>
    <mergeCell ref="C31:S32"/>
    <mergeCell ref="W31:AH32"/>
    <mergeCell ref="C37:M37"/>
    <mergeCell ref="O37:P38"/>
    <mergeCell ref="R37:S38"/>
    <mergeCell ref="W37:AH38"/>
    <mergeCell ref="E38:M38"/>
    <mergeCell ref="C43:Q44"/>
    <mergeCell ref="W43:AG44"/>
    <mergeCell ref="AH43:AH45"/>
    <mergeCell ref="AD49:AE50"/>
    <mergeCell ref="AF49:AG50"/>
    <mergeCell ref="E50:J50"/>
    <mergeCell ref="C49:J49"/>
    <mergeCell ref="M49:N50"/>
    <mergeCell ref="P49:Q50"/>
    <mergeCell ref="X49:Y50"/>
    <mergeCell ref="Z49:AA50"/>
    <mergeCell ref="AB49:AC50"/>
    <mergeCell ref="B54:C54"/>
    <mergeCell ref="D54:O54"/>
    <mergeCell ref="P54:AE54"/>
    <mergeCell ref="AF54:AH54"/>
    <mergeCell ref="B55:C55"/>
    <mergeCell ref="D55:O55"/>
    <mergeCell ref="P55:AE55"/>
    <mergeCell ref="AF55:AH55"/>
    <mergeCell ref="B56:C56"/>
    <mergeCell ref="D56:O56"/>
    <mergeCell ref="P56:AE56"/>
    <mergeCell ref="AF56:AH56"/>
    <mergeCell ref="B59:C59"/>
    <mergeCell ref="D59:O59"/>
    <mergeCell ref="P59:AE59"/>
    <mergeCell ref="AF59:AH59"/>
    <mergeCell ref="B57:C57"/>
    <mergeCell ref="D57:O57"/>
    <mergeCell ref="P57:AE57"/>
    <mergeCell ref="AF57:AH57"/>
    <mergeCell ref="B58:C58"/>
    <mergeCell ref="D58:O58"/>
    <mergeCell ref="P58:AE58"/>
    <mergeCell ref="AF58:AH58"/>
  </mergeCells>
  <phoneticPr fontId="1"/>
  <pageMargins left="0.7" right="0.7" top="0.75" bottom="0.75" header="0.3" footer="0.3"/>
  <pageSetup paperSize="9" scale="57" fitToWidth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D53"/>
  <sheetViews>
    <sheetView showGridLines="0" zoomScale="70" zoomScaleNormal="70" workbookViewId="0">
      <pane xSplit="2" ySplit="7" topLeftCell="C8" activePane="bottomRight" state="frozen"/>
      <selection pane="topRight" activeCell="C1" sqref="C1"/>
      <selection pane="bottomLeft" activeCell="A8" sqref="A8"/>
      <selection pane="bottomRight"/>
    </sheetView>
  </sheetViews>
  <sheetFormatPr defaultColWidth="9" defaultRowHeight="13"/>
  <cols>
    <col min="1" max="1" width="4.6328125" style="79" customWidth="1"/>
    <col min="2" max="2" width="24.90625" style="79" customWidth="1"/>
    <col min="3" max="3" width="2.6328125" style="79" customWidth="1"/>
    <col min="4" max="4" width="11.08984375" style="79" customWidth="1"/>
    <col min="5" max="5" width="2.6328125" style="79" customWidth="1"/>
    <col min="6" max="6" width="11.08984375" style="79" customWidth="1"/>
    <col min="7" max="7" width="2.6328125" style="79" customWidth="1"/>
    <col min="8" max="8" width="11.08984375" style="79" customWidth="1"/>
    <col min="9" max="9" width="2.6328125" style="79" customWidth="1"/>
    <col min="10" max="10" width="11.08984375" style="79" customWidth="1"/>
    <col min="11" max="11" width="2.6328125" style="79" customWidth="1"/>
    <col min="12" max="12" width="11.08984375" style="79" customWidth="1"/>
    <col min="13" max="13" width="5" style="79" customWidth="1"/>
    <col min="14" max="14" width="11.08984375" style="79" customWidth="1"/>
    <col min="15" max="15" width="2.6328125" style="79" customWidth="1"/>
    <col min="16" max="16" width="11.08984375" style="79" customWidth="1"/>
    <col min="17" max="17" width="2.6328125" style="79" customWidth="1"/>
    <col min="18" max="18" width="11.08984375" style="79" customWidth="1"/>
    <col min="19" max="19" width="2.6328125" style="79" customWidth="1"/>
    <col min="20" max="20" width="11.08984375" style="79" customWidth="1"/>
    <col min="21" max="21" width="3.6328125" style="79" customWidth="1"/>
    <col min="22" max="22" width="11.6328125" style="79" customWidth="1"/>
    <col min="23" max="23" width="3.6328125" style="79" customWidth="1"/>
    <col min="24" max="24" width="11.6328125" style="79" customWidth="1"/>
    <col min="25" max="25" width="3.6328125" style="79" customWidth="1"/>
    <col min="26" max="26" width="11.7265625" style="79" customWidth="1"/>
    <col min="27" max="27" width="3.08984375" style="79" customWidth="1"/>
    <col min="28" max="28" width="11.6328125" style="79" customWidth="1"/>
    <col min="29" max="29" width="3.453125" style="79" customWidth="1"/>
    <col min="30" max="30" width="11.7265625" style="79" customWidth="1"/>
    <col min="31" max="16384" width="9" style="79"/>
  </cols>
  <sheetData>
    <row r="1" spans="1:30" ht="14" thickTop="1" thickBot="1">
      <c r="C1" s="142"/>
      <c r="D1" s="229" t="s">
        <v>95</v>
      </c>
      <c r="E1" s="230"/>
      <c r="F1" s="230"/>
      <c r="G1" s="230"/>
      <c r="H1" s="230"/>
      <c r="I1" s="230"/>
      <c r="J1" s="230"/>
      <c r="K1" s="230"/>
      <c r="L1" s="231"/>
      <c r="M1" s="165" t="s">
        <v>68</v>
      </c>
      <c r="N1" s="232" t="s">
        <v>96</v>
      </c>
      <c r="O1" s="233"/>
      <c r="P1" s="233"/>
      <c r="Q1" s="233"/>
      <c r="R1" s="233"/>
      <c r="S1" s="233"/>
      <c r="T1" s="234"/>
      <c r="U1" s="165" t="s">
        <v>68</v>
      </c>
      <c r="V1" s="235" t="s">
        <v>97</v>
      </c>
      <c r="W1" s="165" t="s">
        <v>69</v>
      </c>
      <c r="X1" s="236" t="s">
        <v>98</v>
      </c>
      <c r="Y1" s="200" t="s">
        <v>79</v>
      </c>
      <c r="Z1" s="201" t="s">
        <v>64</v>
      </c>
      <c r="AA1" s="202"/>
      <c r="AB1" s="203"/>
      <c r="AC1" s="200" t="s">
        <v>79</v>
      </c>
      <c r="AD1" s="237" t="s">
        <v>99</v>
      </c>
    </row>
    <row r="2" spans="1:30" ht="15.25" customHeight="1" thickTop="1">
      <c r="A2" s="147" t="s">
        <v>64</v>
      </c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42"/>
      <c r="P2" s="142"/>
      <c r="Q2" s="142"/>
      <c r="R2" s="142"/>
      <c r="S2" s="142"/>
      <c r="T2" s="142"/>
      <c r="U2" s="142"/>
      <c r="V2" s="142"/>
      <c r="W2" s="142"/>
      <c r="X2" s="142"/>
      <c r="Y2" s="142"/>
      <c r="Z2" s="142"/>
      <c r="AA2" s="142"/>
      <c r="AB2" s="142"/>
      <c r="AC2" s="142"/>
      <c r="AD2" s="142"/>
    </row>
    <row r="3" spans="1:30" s="73" customFormat="1" ht="26.25" customHeight="1">
      <c r="A3" s="238" t="s">
        <v>100</v>
      </c>
      <c r="C3" s="149"/>
      <c r="D3" s="149"/>
      <c r="E3" s="149"/>
      <c r="F3" s="149"/>
      <c r="G3" s="149"/>
      <c r="H3" s="149"/>
      <c r="I3" s="149"/>
      <c r="J3" s="149"/>
      <c r="K3" s="178"/>
      <c r="L3" s="211" t="s">
        <v>117</v>
      </c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78"/>
      <c r="Z3" s="239" t="s">
        <v>118</v>
      </c>
      <c r="AA3" s="178"/>
      <c r="AB3" s="211" t="s">
        <v>117</v>
      </c>
      <c r="AC3" s="178"/>
      <c r="AD3" s="240" t="s">
        <v>119</v>
      </c>
    </row>
    <row r="4" spans="1:30" ht="13.5" thickBot="1">
      <c r="B4" s="151" t="str">
        <f>"単位："&amp;入力シート!L20</f>
        <v>単位：億円</v>
      </c>
      <c r="C4" s="142"/>
      <c r="D4" s="142"/>
      <c r="E4" s="142"/>
      <c r="F4" s="142"/>
      <c r="G4" s="142"/>
      <c r="H4" s="142"/>
      <c r="I4" s="142"/>
      <c r="J4" s="142"/>
      <c r="K4" s="153"/>
      <c r="L4" s="154" t="s">
        <v>66</v>
      </c>
      <c r="M4" s="142"/>
      <c r="N4" s="142"/>
      <c r="O4" s="142"/>
      <c r="P4" s="142"/>
      <c r="Q4" s="142"/>
      <c r="R4" s="142"/>
      <c r="S4" s="142"/>
      <c r="T4" s="152"/>
      <c r="U4" s="142"/>
      <c r="V4" s="142"/>
      <c r="W4" s="142"/>
      <c r="X4" s="152"/>
      <c r="Y4" s="153"/>
      <c r="Z4" s="154" t="s">
        <v>66</v>
      </c>
      <c r="AA4" s="153"/>
      <c r="AB4" s="154" t="s">
        <v>66</v>
      </c>
      <c r="AC4" s="153"/>
      <c r="AD4" s="154" t="s">
        <v>66</v>
      </c>
    </row>
    <row r="5" spans="1:30">
      <c r="A5" s="155"/>
      <c r="B5" s="156"/>
      <c r="C5" s="142"/>
      <c r="D5" s="241" t="s">
        <v>82</v>
      </c>
      <c r="E5" s="142"/>
      <c r="F5" s="242" t="s">
        <v>120</v>
      </c>
      <c r="G5" s="142"/>
      <c r="H5" s="242" t="s">
        <v>121</v>
      </c>
      <c r="I5" s="142"/>
      <c r="J5" s="241" t="str">
        <f>$D5</f>
        <v>需要増加額</v>
      </c>
      <c r="K5" s="142"/>
      <c r="L5" s="241" t="s">
        <v>101</v>
      </c>
      <c r="M5" s="142"/>
      <c r="N5" s="243" t="str">
        <f>$D5</f>
        <v>需要増加額</v>
      </c>
      <c r="O5" s="142"/>
      <c r="P5" s="242" t="str">
        <f>各種係数!D5</f>
        <v>商業マージン率</v>
      </c>
      <c r="Q5" s="142"/>
      <c r="R5" s="242" t="str">
        <f>各種係数!E5</f>
        <v>運輸マージン率</v>
      </c>
      <c r="S5" s="142"/>
      <c r="T5" s="243" t="str">
        <f>$L5</f>
        <v>県内需要</v>
      </c>
      <c r="U5" s="142"/>
      <c r="V5" s="244" t="str">
        <f>$L5</f>
        <v>県内需要</v>
      </c>
      <c r="W5" s="142"/>
      <c r="X5" s="245" t="s">
        <v>102</v>
      </c>
      <c r="Y5" s="142"/>
      <c r="Z5" s="215" t="s">
        <v>82</v>
      </c>
      <c r="AA5" s="142"/>
      <c r="AB5" s="215" t="str">
        <f>$Z5</f>
        <v>需要増加額</v>
      </c>
      <c r="AC5" s="142"/>
      <c r="AD5" s="246" t="s">
        <v>67</v>
      </c>
    </row>
    <row r="6" spans="1:30">
      <c r="A6" s="162" t="s">
        <v>122</v>
      </c>
      <c r="B6" s="163"/>
      <c r="C6" s="142"/>
      <c r="D6" s="247" t="s">
        <v>103</v>
      </c>
      <c r="E6" s="165" t="s">
        <v>104</v>
      </c>
      <c r="F6" s="248"/>
      <c r="G6" s="165" t="s">
        <v>104</v>
      </c>
      <c r="H6" s="248"/>
      <c r="I6" s="165" t="s">
        <v>69</v>
      </c>
      <c r="J6" s="247" t="str">
        <f>$D6</f>
        <v>(区分不明)</v>
      </c>
      <c r="K6" s="142"/>
      <c r="L6" s="247" t="str">
        <f>$D6</f>
        <v>(区分不明)</v>
      </c>
      <c r="M6" s="142"/>
      <c r="N6" s="249" t="s">
        <v>105</v>
      </c>
      <c r="O6" s="200" t="s">
        <v>104</v>
      </c>
      <c r="P6" s="248"/>
      <c r="Q6" s="200" t="s">
        <v>104</v>
      </c>
      <c r="R6" s="248"/>
      <c r="S6" s="200" t="s">
        <v>69</v>
      </c>
      <c r="T6" s="249" t="str">
        <f>$N6</f>
        <v>(県内のみ)</v>
      </c>
      <c r="U6" s="142"/>
      <c r="V6" s="250" t="str">
        <f>"("&amp;V1&amp;")"</f>
        <v>(生産者価格)</v>
      </c>
      <c r="W6" s="251"/>
      <c r="X6" s="252" t="str">
        <f>"("&amp;X1&amp;")"</f>
        <v>(直接効果)</v>
      </c>
      <c r="Y6" s="142"/>
      <c r="Z6" s="220" t="s">
        <v>106</v>
      </c>
      <c r="AA6" s="142"/>
      <c r="AB6" s="220" t="s">
        <v>107</v>
      </c>
      <c r="AC6" s="142"/>
      <c r="AD6" s="253" t="s">
        <v>108</v>
      </c>
    </row>
    <row r="7" spans="1:30" ht="14.25" customHeight="1" thickBot="1">
      <c r="A7" s="170"/>
      <c r="B7" s="171"/>
      <c r="C7" s="142"/>
      <c r="D7" s="254" t="s">
        <v>109</v>
      </c>
      <c r="E7" s="142"/>
      <c r="F7" s="255" t="str">
        <f>各種係数!D7</f>
        <v>cm</v>
      </c>
      <c r="G7" s="142"/>
      <c r="H7" s="255" t="str">
        <f>各種係数!E7</f>
        <v>tm</v>
      </c>
      <c r="I7" s="142"/>
      <c r="J7" s="256" t="s">
        <v>110</v>
      </c>
      <c r="K7" s="142"/>
      <c r="L7" s="254" t="s">
        <v>111</v>
      </c>
      <c r="M7" s="142"/>
      <c r="N7" s="257" t="s">
        <v>112</v>
      </c>
      <c r="O7" s="142"/>
      <c r="P7" s="255" t="str">
        <f>各種係数!D7</f>
        <v>cm</v>
      </c>
      <c r="Q7" s="142"/>
      <c r="R7" s="255" t="str">
        <f>各種係数!E7</f>
        <v>tm</v>
      </c>
      <c r="S7" s="142"/>
      <c r="T7" s="257" t="s">
        <v>113</v>
      </c>
      <c r="U7" s="142"/>
      <c r="V7" s="258" t="s">
        <v>114</v>
      </c>
      <c r="W7" s="142"/>
      <c r="X7" s="259" t="s">
        <v>115</v>
      </c>
      <c r="Y7" s="142"/>
      <c r="Z7" s="225" t="str">
        <f>"A"&amp;X7</f>
        <v>AF</v>
      </c>
      <c r="AA7" s="142"/>
      <c r="AB7" s="225" t="str">
        <f>"("&amp;各種係数!F7&amp;")×"&amp;Z7</f>
        <v>(I-m)×AF</v>
      </c>
      <c r="AC7" s="142"/>
      <c r="AD7" s="260" t="s">
        <v>116</v>
      </c>
    </row>
    <row r="8" spans="1:30" ht="15.25" customHeight="1">
      <c r="A8" s="177" t="s">
        <v>249</v>
      </c>
      <c r="B8" s="553" t="s">
        <v>250</v>
      </c>
      <c r="D8" s="261">
        <f>入力シート!D8</f>
        <v>0</v>
      </c>
      <c r="E8" s="262"/>
      <c r="F8" s="263">
        <f>D8*各種係数!$D8</f>
        <v>0</v>
      </c>
      <c r="G8" s="264"/>
      <c r="H8" s="263">
        <f>D8*各種係数!$E8</f>
        <v>0</v>
      </c>
      <c r="I8" s="262"/>
      <c r="J8" s="261">
        <f>D8-F8-H8</f>
        <v>0</v>
      </c>
      <c r="K8" s="262"/>
      <c r="L8" s="261">
        <f>J8*各種係数!$F8</f>
        <v>0</v>
      </c>
      <c r="M8" s="262"/>
      <c r="N8" s="261">
        <f>入力シート!E8</f>
        <v>0</v>
      </c>
      <c r="O8" s="262"/>
      <c r="P8" s="263">
        <f>N8*各種係数!$D8</f>
        <v>0</v>
      </c>
      <c r="Q8" s="264"/>
      <c r="R8" s="263">
        <f>N8*各種係数!$E8</f>
        <v>0</v>
      </c>
      <c r="S8" s="262"/>
      <c r="T8" s="261">
        <f t="shared" ref="T8:T52" si="0">N8-P8-R8</f>
        <v>0</v>
      </c>
      <c r="U8" s="262"/>
      <c r="V8" s="261">
        <f>入力シート!F8</f>
        <v>0</v>
      </c>
      <c r="W8" s="262"/>
      <c r="X8" s="265">
        <f>L8+T8+V8</f>
        <v>0</v>
      </c>
      <c r="Y8" s="262"/>
      <c r="Z8" s="261">
        <f t="array" ref="Z8:Z52">MMULT(投入係数!D5:AV49,'１次効果'!X8:X52)</f>
        <v>6.5501610684104384E-4</v>
      </c>
      <c r="AA8" s="262"/>
      <c r="AB8" s="261">
        <f>各種係数!$F8*'１次効果'!Z8</f>
        <v>3.0360231553874708E-4</v>
      </c>
      <c r="AC8" s="262"/>
      <c r="AD8" s="265">
        <f t="array" ref="AD8:AD52">MMULT('逆行列(IM)'!D5:AV49,'１次効果'!AB8:AB52)</f>
        <v>5.1315028212689786E-3</v>
      </c>
    </row>
    <row r="9" spans="1:30" ht="15.25" customHeight="1">
      <c r="A9" s="177" t="s">
        <v>251</v>
      </c>
      <c r="B9" s="553" t="s">
        <v>252</v>
      </c>
      <c r="D9" s="266">
        <f>入力シート!D9</f>
        <v>0</v>
      </c>
      <c r="E9" s="262"/>
      <c r="F9" s="267">
        <f>D9*各種係数!$D9</f>
        <v>0</v>
      </c>
      <c r="G9" s="264"/>
      <c r="H9" s="267">
        <f>D9*各種係数!$E9</f>
        <v>0</v>
      </c>
      <c r="I9" s="262"/>
      <c r="J9" s="266">
        <f t="shared" ref="J9:J52" si="1">D9-F9-H9</f>
        <v>0</v>
      </c>
      <c r="K9" s="262"/>
      <c r="L9" s="266">
        <f>J9*各種係数!$F9</f>
        <v>0</v>
      </c>
      <c r="M9" s="262"/>
      <c r="N9" s="266">
        <f>入力シート!E9</f>
        <v>0</v>
      </c>
      <c r="O9" s="262"/>
      <c r="P9" s="267">
        <f>N9*各種係数!$D9</f>
        <v>0</v>
      </c>
      <c r="Q9" s="264"/>
      <c r="R9" s="267">
        <f>N9*各種係数!$E9</f>
        <v>0</v>
      </c>
      <c r="S9" s="262"/>
      <c r="T9" s="266">
        <f t="shared" si="0"/>
        <v>0</v>
      </c>
      <c r="U9" s="262"/>
      <c r="V9" s="266">
        <f>入力シート!F9</f>
        <v>0</v>
      </c>
      <c r="W9" s="262"/>
      <c r="X9" s="268">
        <f t="shared" ref="X9:X52" si="2">L9+T9+V9</f>
        <v>0</v>
      </c>
      <c r="Y9" s="262"/>
      <c r="Z9" s="266">
        <v>6.8257166191300414E-3</v>
      </c>
      <c r="AA9" s="262"/>
      <c r="AB9" s="266">
        <f>各種係数!$F9*'１次効果'!Z9</f>
        <v>3.5846565037167651E-5</v>
      </c>
      <c r="AC9" s="262"/>
      <c r="AD9" s="268">
        <v>5.5186345466668547E-3</v>
      </c>
    </row>
    <row r="10" spans="1:30" ht="15.25" customHeight="1">
      <c r="A10" s="177" t="s">
        <v>253</v>
      </c>
      <c r="B10" s="553" t="s">
        <v>254</v>
      </c>
      <c r="D10" s="266">
        <f>入力シート!D10</f>
        <v>0</v>
      </c>
      <c r="E10" s="262"/>
      <c r="F10" s="267">
        <f>D10*各種係数!$D10</f>
        <v>0</v>
      </c>
      <c r="G10" s="264"/>
      <c r="H10" s="267">
        <f>D10*各種係数!$E10</f>
        <v>0</v>
      </c>
      <c r="I10" s="262"/>
      <c r="J10" s="266">
        <f t="shared" si="1"/>
        <v>0</v>
      </c>
      <c r="K10" s="262"/>
      <c r="L10" s="266">
        <f>J10*各種係数!$F10</f>
        <v>0</v>
      </c>
      <c r="M10" s="262"/>
      <c r="N10" s="266">
        <f>入力シート!E10</f>
        <v>0</v>
      </c>
      <c r="O10" s="262"/>
      <c r="P10" s="267">
        <f>N10*各種係数!$D10</f>
        <v>0</v>
      </c>
      <c r="Q10" s="264"/>
      <c r="R10" s="267">
        <f>N10*各種係数!$E10</f>
        <v>0</v>
      </c>
      <c r="S10" s="262"/>
      <c r="T10" s="266">
        <f t="shared" si="0"/>
        <v>0</v>
      </c>
      <c r="U10" s="262"/>
      <c r="V10" s="266">
        <f>入力シート!F10</f>
        <v>0</v>
      </c>
      <c r="W10" s="262"/>
      <c r="X10" s="268">
        <f t="shared" si="2"/>
        <v>0</v>
      </c>
      <c r="Y10" s="262"/>
      <c r="Z10" s="266">
        <v>1.5021385909798673E-3</v>
      </c>
      <c r="AA10" s="262"/>
      <c r="AB10" s="266">
        <f>各種係数!$F10*'１次効果'!Z10</f>
        <v>2.849207939670865E-4</v>
      </c>
      <c r="AC10" s="262"/>
      <c r="AD10" s="268">
        <v>1.9513002623888448E-3</v>
      </c>
    </row>
    <row r="11" spans="1:30" ht="15.25" customHeight="1">
      <c r="A11" s="177" t="s">
        <v>255</v>
      </c>
      <c r="B11" s="553" t="s">
        <v>256</v>
      </c>
      <c r="D11" s="266">
        <f>入力シート!D11</f>
        <v>0</v>
      </c>
      <c r="E11" s="262"/>
      <c r="F11" s="267">
        <f>D11*各種係数!$D11</f>
        <v>0</v>
      </c>
      <c r="G11" s="264"/>
      <c r="H11" s="267">
        <f>D11*各種係数!$E11</f>
        <v>0</v>
      </c>
      <c r="I11" s="262"/>
      <c r="J11" s="266">
        <f t="shared" si="1"/>
        <v>0</v>
      </c>
      <c r="K11" s="262"/>
      <c r="L11" s="266">
        <f>J11*各種係数!$F11</f>
        <v>0</v>
      </c>
      <c r="M11" s="262"/>
      <c r="N11" s="266">
        <f>入力シート!E11</f>
        <v>0</v>
      </c>
      <c r="O11" s="262"/>
      <c r="P11" s="267">
        <f>N11*各種係数!$D11</f>
        <v>0</v>
      </c>
      <c r="Q11" s="264"/>
      <c r="R11" s="267">
        <f>N11*各種係数!$E11</f>
        <v>0</v>
      </c>
      <c r="S11" s="262"/>
      <c r="T11" s="266">
        <f t="shared" si="0"/>
        <v>0</v>
      </c>
      <c r="U11" s="262"/>
      <c r="V11" s="266">
        <f>入力シート!F11</f>
        <v>0</v>
      </c>
      <c r="W11" s="262"/>
      <c r="X11" s="268">
        <f t="shared" si="2"/>
        <v>0</v>
      </c>
      <c r="Y11" s="262"/>
      <c r="Z11" s="266">
        <v>5.4008418206056043E-2</v>
      </c>
      <c r="AA11" s="262"/>
      <c r="AB11" s="266">
        <f>各種係数!$F11*'１次効果'!Z11</f>
        <v>1.8021332239067326E-2</v>
      </c>
      <c r="AC11" s="262"/>
      <c r="AD11" s="268">
        <v>2.8515060559758821E-2</v>
      </c>
    </row>
    <row r="12" spans="1:30" ht="15.25" customHeight="1">
      <c r="A12" s="185" t="s">
        <v>257</v>
      </c>
      <c r="B12" s="553" t="s">
        <v>258</v>
      </c>
      <c r="D12" s="269">
        <f>入力シート!D12</f>
        <v>0</v>
      </c>
      <c r="E12" s="262"/>
      <c r="F12" s="270">
        <f>D12*各種係数!$D12</f>
        <v>0</v>
      </c>
      <c r="G12" s="264"/>
      <c r="H12" s="270">
        <f>D12*各種係数!$E12</f>
        <v>0</v>
      </c>
      <c r="I12" s="262"/>
      <c r="J12" s="269">
        <f t="shared" si="1"/>
        <v>0</v>
      </c>
      <c r="K12" s="262"/>
      <c r="L12" s="269">
        <f>J12*各種係数!$F12</f>
        <v>0</v>
      </c>
      <c r="M12" s="262"/>
      <c r="N12" s="269">
        <f>入力シート!E12</f>
        <v>0</v>
      </c>
      <c r="O12" s="262"/>
      <c r="P12" s="270">
        <f>N12*各種係数!$D12</f>
        <v>0</v>
      </c>
      <c r="Q12" s="264"/>
      <c r="R12" s="270">
        <f>N12*各種係数!$E12</f>
        <v>0</v>
      </c>
      <c r="S12" s="262"/>
      <c r="T12" s="269">
        <f t="shared" si="0"/>
        <v>0</v>
      </c>
      <c r="U12" s="262"/>
      <c r="V12" s="269">
        <f>入力シート!F12</f>
        <v>0</v>
      </c>
      <c r="W12" s="262"/>
      <c r="X12" s="271">
        <f t="shared" si="2"/>
        <v>0</v>
      </c>
      <c r="Y12" s="262"/>
      <c r="Z12" s="269">
        <v>0.14924191797949743</v>
      </c>
      <c r="AA12" s="262"/>
      <c r="AB12" s="269">
        <f>各種係数!$F12*'１次効果'!Z12</f>
        <v>2.862128363539625E-2</v>
      </c>
      <c r="AC12" s="262"/>
      <c r="AD12" s="271">
        <v>3.9961848669425461E-2</v>
      </c>
    </row>
    <row r="13" spans="1:30" ht="15.25" customHeight="1">
      <c r="A13" s="177" t="s">
        <v>259</v>
      </c>
      <c r="B13" s="554" t="s">
        <v>260</v>
      </c>
      <c r="D13" s="266">
        <f>入力シート!D13</f>
        <v>0</v>
      </c>
      <c r="E13" s="262"/>
      <c r="F13" s="267">
        <f>D13*各種係数!$D13</f>
        <v>0</v>
      </c>
      <c r="G13" s="264"/>
      <c r="H13" s="267">
        <f>D13*各種係数!$E13</f>
        <v>0</v>
      </c>
      <c r="I13" s="262"/>
      <c r="J13" s="266">
        <f t="shared" si="1"/>
        <v>0</v>
      </c>
      <c r="K13" s="262"/>
      <c r="L13" s="266">
        <f>J13*各種係数!$F13</f>
        <v>0</v>
      </c>
      <c r="M13" s="262"/>
      <c r="N13" s="266">
        <f>入力シート!E13</f>
        <v>0</v>
      </c>
      <c r="O13" s="262"/>
      <c r="P13" s="267">
        <f>N13*各種係数!$D13</f>
        <v>0</v>
      </c>
      <c r="Q13" s="264"/>
      <c r="R13" s="267">
        <f>N13*各種係数!$E13</f>
        <v>0</v>
      </c>
      <c r="S13" s="262"/>
      <c r="T13" s="266">
        <f t="shared" si="0"/>
        <v>0</v>
      </c>
      <c r="U13" s="262"/>
      <c r="V13" s="266">
        <f>入力シート!F13</f>
        <v>0</v>
      </c>
      <c r="W13" s="262"/>
      <c r="X13" s="268">
        <f t="shared" si="2"/>
        <v>0</v>
      </c>
      <c r="Y13" s="262"/>
      <c r="Z13" s="266">
        <v>1.8090349206615439E-2</v>
      </c>
      <c r="AA13" s="262"/>
      <c r="AB13" s="266">
        <f>各種係数!$F13*'１次効果'!Z13</f>
        <v>8.348090396733697E-3</v>
      </c>
      <c r="AC13" s="262"/>
      <c r="AD13" s="268">
        <v>2.47241410669348E-2</v>
      </c>
    </row>
    <row r="14" spans="1:30" ht="15.25" customHeight="1">
      <c r="A14" s="177" t="s">
        <v>261</v>
      </c>
      <c r="B14" s="553" t="s">
        <v>262</v>
      </c>
      <c r="D14" s="266">
        <f>入力シート!D14</f>
        <v>0</v>
      </c>
      <c r="E14" s="262"/>
      <c r="F14" s="267">
        <f>D14*各種係数!$D14</f>
        <v>0</v>
      </c>
      <c r="G14" s="264"/>
      <c r="H14" s="267">
        <f>D14*各種係数!$E14</f>
        <v>0</v>
      </c>
      <c r="I14" s="262"/>
      <c r="J14" s="266">
        <f t="shared" si="1"/>
        <v>0</v>
      </c>
      <c r="K14" s="262"/>
      <c r="L14" s="266">
        <f>J14*各種係数!$F14</f>
        <v>0</v>
      </c>
      <c r="M14" s="262"/>
      <c r="N14" s="266">
        <f>入力シート!E14</f>
        <v>0</v>
      </c>
      <c r="O14" s="262"/>
      <c r="P14" s="267">
        <f>N14*各種係数!$D14</f>
        <v>0</v>
      </c>
      <c r="Q14" s="264"/>
      <c r="R14" s="267">
        <f>N14*各種係数!$E14</f>
        <v>0</v>
      </c>
      <c r="S14" s="262"/>
      <c r="T14" s="266">
        <f t="shared" si="0"/>
        <v>0</v>
      </c>
      <c r="U14" s="262"/>
      <c r="V14" s="266">
        <f>入力シート!F14</f>
        <v>0</v>
      </c>
      <c r="W14" s="262"/>
      <c r="X14" s="268">
        <f t="shared" si="2"/>
        <v>0</v>
      </c>
      <c r="Y14" s="262"/>
      <c r="Z14" s="266">
        <v>5.6448862421671547E-2</v>
      </c>
      <c r="AA14" s="262"/>
      <c r="AB14" s="266">
        <f>各種係数!$F14*'１次効果'!Z14</f>
        <v>1.4744703873273771E-2</v>
      </c>
      <c r="AC14" s="262"/>
      <c r="AD14" s="268">
        <v>2.4594592233612364E-2</v>
      </c>
    </row>
    <row r="15" spans="1:30" ht="15.25" customHeight="1">
      <c r="A15" s="177" t="s">
        <v>263</v>
      </c>
      <c r="B15" s="553" t="s">
        <v>264</v>
      </c>
      <c r="D15" s="266">
        <f>入力シート!D15</f>
        <v>0</v>
      </c>
      <c r="E15" s="262"/>
      <c r="F15" s="267">
        <f>D15*各種係数!$D15</f>
        <v>0</v>
      </c>
      <c r="G15" s="264"/>
      <c r="H15" s="267">
        <f>D15*各種係数!$E15</f>
        <v>0</v>
      </c>
      <c r="I15" s="262"/>
      <c r="J15" s="266">
        <f t="shared" si="1"/>
        <v>0</v>
      </c>
      <c r="K15" s="262"/>
      <c r="L15" s="266">
        <f>J15*各種係数!$F15</f>
        <v>0</v>
      </c>
      <c r="M15" s="262"/>
      <c r="N15" s="266">
        <f>入力シート!E15</f>
        <v>0</v>
      </c>
      <c r="O15" s="262"/>
      <c r="P15" s="267">
        <f>N15*各種係数!$D15</f>
        <v>0</v>
      </c>
      <c r="Q15" s="264"/>
      <c r="R15" s="267">
        <f>N15*各種係数!$E15</f>
        <v>0</v>
      </c>
      <c r="S15" s="262"/>
      <c r="T15" s="266">
        <f t="shared" si="0"/>
        <v>0</v>
      </c>
      <c r="U15" s="262"/>
      <c r="V15" s="266">
        <f>入力シート!F15</f>
        <v>0</v>
      </c>
      <c r="W15" s="262"/>
      <c r="X15" s="268">
        <f t="shared" si="2"/>
        <v>0</v>
      </c>
      <c r="Y15" s="262"/>
      <c r="Z15" s="266">
        <v>9.9913243150312234E-2</v>
      </c>
      <c r="AA15" s="262"/>
      <c r="AB15" s="266">
        <f>各種係数!$F15*'１次効果'!Z15</f>
        <v>3.1672116419545732E-2</v>
      </c>
      <c r="AC15" s="262"/>
      <c r="AD15" s="268">
        <v>7.7585550120527799E-2</v>
      </c>
    </row>
    <row r="16" spans="1:30" ht="15.25" customHeight="1">
      <c r="A16" s="177" t="s">
        <v>265</v>
      </c>
      <c r="B16" s="553" t="s">
        <v>266</v>
      </c>
      <c r="D16" s="266">
        <f>入力シート!D16</f>
        <v>0</v>
      </c>
      <c r="E16" s="262"/>
      <c r="F16" s="267">
        <f>D16*各種係数!$D16</f>
        <v>0</v>
      </c>
      <c r="G16" s="264"/>
      <c r="H16" s="267">
        <f>D16*各種係数!$E16</f>
        <v>0</v>
      </c>
      <c r="I16" s="262"/>
      <c r="J16" s="266">
        <f t="shared" si="1"/>
        <v>0</v>
      </c>
      <c r="K16" s="262"/>
      <c r="L16" s="266">
        <f>J16*各種係数!$F16</f>
        <v>0</v>
      </c>
      <c r="M16" s="262"/>
      <c r="N16" s="266">
        <f>入力シート!E16</f>
        <v>0</v>
      </c>
      <c r="O16" s="262"/>
      <c r="P16" s="267">
        <f>N16*各種係数!$D16</f>
        <v>0</v>
      </c>
      <c r="Q16" s="264"/>
      <c r="R16" s="267">
        <f>N16*各種係数!$E16</f>
        <v>0</v>
      </c>
      <c r="S16" s="262"/>
      <c r="T16" s="266">
        <f t="shared" si="0"/>
        <v>0</v>
      </c>
      <c r="U16" s="262"/>
      <c r="V16" s="266">
        <f>入力シート!F16</f>
        <v>0</v>
      </c>
      <c r="W16" s="262"/>
      <c r="X16" s="268">
        <f t="shared" si="2"/>
        <v>0</v>
      </c>
      <c r="Y16" s="262"/>
      <c r="Z16" s="266">
        <v>9.0319845754914169E-2</v>
      </c>
      <c r="AA16" s="262"/>
      <c r="AB16" s="266">
        <f>各種係数!$F16*'１次効果'!Z16</f>
        <v>5.1423626770568595E-2</v>
      </c>
      <c r="AC16" s="262"/>
      <c r="AD16" s="268">
        <v>9.7645883131266709E-2</v>
      </c>
    </row>
    <row r="17" spans="1:30" ht="15.25" customHeight="1">
      <c r="A17" s="185" t="s">
        <v>267</v>
      </c>
      <c r="B17" s="555" t="s">
        <v>268</v>
      </c>
      <c r="D17" s="269">
        <f>入力シート!D17</f>
        <v>0</v>
      </c>
      <c r="E17" s="262"/>
      <c r="F17" s="270">
        <f>D17*各種係数!$D17</f>
        <v>0</v>
      </c>
      <c r="G17" s="264"/>
      <c r="H17" s="270">
        <f>D17*各種係数!$E17</f>
        <v>0</v>
      </c>
      <c r="I17" s="262"/>
      <c r="J17" s="269">
        <f t="shared" si="1"/>
        <v>0</v>
      </c>
      <c r="K17" s="262"/>
      <c r="L17" s="269">
        <f>J17*各種係数!$F17</f>
        <v>0</v>
      </c>
      <c r="M17" s="262"/>
      <c r="N17" s="269">
        <f>入力シート!E17</f>
        <v>0</v>
      </c>
      <c r="O17" s="262"/>
      <c r="P17" s="270">
        <f>N17*各種係数!$D17</f>
        <v>0</v>
      </c>
      <c r="Q17" s="264"/>
      <c r="R17" s="270">
        <f>N17*各種係数!$E17</f>
        <v>0</v>
      </c>
      <c r="S17" s="262"/>
      <c r="T17" s="269">
        <f t="shared" si="0"/>
        <v>0</v>
      </c>
      <c r="U17" s="262"/>
      <c r="V17" s="269">
        <f>入力シート!F17</f>
        <v>0</v>
      </c>
      <c r="W17" s="262"/>
      <c r="X17" s="271">
        <f t="shared" si="2"/>
        <v>0</v>
      </c>
      <c r="Y17" s="262"/>
      <c r="Z17" s="269">
        <v>0.96635713545327195</v>
      </c>
      <c r="AA17" s="262"/>
      <c r="AB17" s="269">
        <f>各種係数!$F17*'１次効果'!Z17</f>
        <v>8.0255355132961559E-2</v>
      </c>
      <c r="AC17" s="262"/>
      <c r="AD17" s="271">
        <v>0.13663128679620751</v>
      </c>
    </row>
    <row r="18" spans="1:30" ht="15.25" customHeight="1">
      <c r="A18" s="177" t="s">
        <v>269</v>
      </c>
      <c r="B18" s="553" t="s">
        <v>270</v>
      </c>
      <c r="D18" s="266">
        <f>入力シート!D18</f>
        <v>0</v>
      </c>
      <c r="E18" s="262"/>
      <c r="F18" s="267">
        <f>D18*各種係数!$D18</f>
        <v>0</v>
      </c>
      <c r="G18" s="264"/>
      <c r="H18" s="267">
        <f>D18*各種係数!$E18</f>
        <v>0</v>
      </c>
      <c r="I18" s="262"/>
      <c r="J18" s="266">
        <f t="shared" si="1"/>
        <v>0</v>
      </c>
      <c r="K18" s="262"/>
      <c r="L18" s="266">
        <f>J18*各種係数!$F18</f>
        <v>0</v>
      </c>
      <c r="M18" s="262"/>
      <c r="N18" s="266">
        <f>入力シート!E18</f>
        <v>0</v>
      </c>
      <c r="O18" s="262"/>
      <c r="P18" s="267">
        <f>N18*各種係数!$D18</f>
        <v>0</v>
      </c>
      <c r="Q18" s="264"/>
      <c r="R18" s="267">
        <f>N18*各種係数!$E18</f>
        <v>0</v>
      </c>
      <c r="S18" s="262"/>
      <c r="T18" s="266">
        <f t="shared" si="0"/>
        <v>0</v>
      </c>
      <c r="U18" s="262"/>
      <c r="V18" s="266">
        <f>入力シート!F18</f>
        <v>0</v>
      </c>
      <c r="W18" s="262"/>
      <c r="X18" s="268">
        <f t="shared" si="2"/>
        <v>0</v>
      </c>
      <c r="Y18" s="262"/>
      <c r="Z18" s="266">
        <v>0.27982323775237533</v>
      </c>
      <c r="AA18" s="262"/>
      <c r="AB18" s="266">
        <f>各種係数!$F18*'１次効果'!Z18</f>
        <v>4.7182671502541768E-2</v>
      </c>
      <c r="AC18" s="262"/>
      <c r="AD18" s="268">
        <v>0.1532027922822729</v>
      </c>
    </row>
    <row r="19" spans="1:30" ht="15.25" customHeight="1">
      <c r="A19" s="177" t="s">
        <v>271</v>
      </c>
      <c r="B19" s="553" t="s">
        <v>272</v>
      </c>
      <c r="D19" s="266">
        <f>入力シート!D19</f>
        <v>0</v>
      </c>
      <c r="E19" s="262"/>
      <c r="F19" s="267">
        <f>D19*各種係数!$D19</f>
        <v>0</v>
      </c>
      <c r="G19" s="264"/>
      <c r="H19" s="267">
        <f>D19*各種係数!$E19</f>
        <v>0</v>
      </c>
      <c r="I19" s="262"/>
      <c r="J19" s="266">
        <f t="shared" si="1"/>
        <v>0</v>
      </c>
      <c r="K19" s="262"/>
      <c r="L19" s="266">
        <f>J19*各種係数!$F19</f>
        <v>0</v>
      </c>
      <c r="M19" s="262"/>
      <c r="N19" s="266">
        <f>入力シート!E19</f>
        <v>0</v>
      </c>
      <c r="O19" s="262"/>
      <c r="P19" s="267">
        <f>N19*各種係数!$D19</f>
        <v>0</v>
      </c>
      <c r="Q19" s="264"/>
      <c r="R19" s="267">
        <f>N19*各種係数!$E19</f>
        <v>0</v>
      </c>
      <c r="S19" s="262"/>
      <c r="T19" s="266">
        <f t="shared" si="0"/>
        <v>0</v>
      </c>
      <c r="U19" s="262"/>
      <c r="V19" s="266">
        <f>入力シート!F19</f>
        <v>0</v>
      </c>
      <c r="W19" s="262"/>
      <c r="X19" s="268">
        <f t="shared" si="2"/>
        <v>0</v>
      </c>
      <c r="Y19" s="262"/>
      <c r="Z19" s="266">
        <v>3.2113992038945423</v>
      </c>
      <c r="AA19" s="262"/>
      <c r="AB19" s="266">
        <f>各種係数!$F19*'１次効果'!Z19</f>
        <v>1.323867362902506</v>
      </c>
      <c r="AC19" s="262"/>
      <c r="AD19" s="268">
        <v>1.7876984914226894</v>
      </c>
    </row>
    <row r="20" spans="1:30" ht="15.25" customHeight="1">
      <c r="A20" s="177" t="s">
        <v>273</v>
      </c>
      <c r="B20" s="553" t="s">
        <v>274</v>
      </c>
      <c r="D20" s="266">
        <f>入力シート!D20</f>
        <v>0</v>
      </c>
      <c r="E20" s="262"/>
      <c r="F20" s="267">
        <f>D20*各種係数!$D20</f>
        <v>0</v>
      </c>
      <c r="G20" s="264"/>
      <c r="H20" s="267">
        <f>D20*各種係数!$E20</f>
        <v>0</v>
      </c>
      <c r="I20" s="262"/>
      <c r="J20" s="266">
        <f t="shared" si="1"/>
        <v>0</v>
      </c>
      <c r="K20" s="262"/>
      <c r="L20" s="266">
        <f>J20*各種係数!$F20</f>
        <v>0</v>
      </c>
      <c r="M20" s="262"/>
      <c r="N20" s="266">
        <f>入力シート!E20</f>
        <v>0</v>
      </c>
      <c r="O20" s="262"/>
      <c r="P20" s="267">
        <f>N20*各種係数!$D20</f>
        <v>0</v>
      </c>
      <c r="Q20" s="264"/>
      <c r="R20" s="267">
        <f>N20*各種係数!$E20</f>
        <v>0</v>
      </c>
      <c r="S20" s="262"/>
      <c r="T20" s="266">
        <f t="shared" si="0"/>
        <v>0</v>
      </c>
      <c r="U20" s="262"/>
      <c r="V20" s="266">
        <f>入力シート!F20</f>
        <v>0</v>
      </c>
      <c r="W20" s="262"/>
      <c r="X20" s="268">
        <f t="shared" si="2"/>
        <v>0</v>
      </c>
      <c r="Y20" s="262"/>
      <c r="Z20" s="266">
        <v>1.2419908155953561</v>
      </c>
      <c r="AA20" s="262"/>
      <c r="AB20" s="266">
        <f>各種係数!$F20*'１次効果'!Z20</f>
        <v>0.22549379492631111</v>
      </c>
      <c r="AC20" s="262"/>
      <c r="AD20" s="268">
        <v>0.28122339126919821</v>
      </c>
    </row>
    <row r="21" spans="1:30" ht="15.25" customHeight="1">
      <c r="A21" s="177" t="s">
        <v>275</v>
      </c>
      <c r="B21" s="553" t="s">
        <v>276</v>
      </c>
      <c r="D21" s="266">
        <f>入力シート!D21</f>
        <v>0</v>
      </c>
      <c r="E21" s="262"/>
      <c r="F21" s="267">
        <f>D21*各種係数!$D21</f>
        <v>0</v>
      </c>
      <c r="G21" s="264"/>
      <c r="H21" s="267">
        <f>D21*各種係数!$E21</f>
        <v>0</v>
      </c>
      <c r="I21" s="262"/>
      <c r="J21" s="266">
        <f t="shared" si="1"/>
        <v>0</v>
      </c>
      <c r="K21" s="262"/>
      <c r="L21" s="266">
        <f>J21*各種係数!$F21</f>
        <v>0</v>
      </c>
      <c r="M21" s="262"/>
      <c r="N21" s="266">
        <f>入力シート!E21</f>
        <v>0</v>
      </c>
      <c r="O21" s="262"/>
      <c r="P21" s="267">
        <f>N21*各種係数!$D21</f>
        <v>0</v>
      </c>
      <c r="Q21" s="264"/>
      <c r="R21" s="267">
        <f>N21*各種係数!$E21</f>
        <v>0</v>
      </c>
      <c r="S21" s="262"/>
      <c r="T21" s="266">
        <f t="shared" si="0"/>
        <v>0</v>
      </c>
      <c r="U21" s="262"/>
      <c r="V21" s="266">
        <f>入力シート!F21</f>
        <v>0</v>
      </c>
      <c r="W21" s="262"/>
      <c r="X21" s="268">
        <f t="shared" si="2"/>
        <v>0</v>
      </c>
      <c r="Y21" s="262"/>
      <c r="Z21" s="266">
        <v>2.8805564997998294E-3</v>
      </c>
      <c r="AA21" s="262"/>
      <c r="AB21" s="266">
        <f>各種係数!$F21*'１次効果'!Z21</f>
        <v>2.1676726741894371E-4</v>
      </c>
      <c r="AC21" s="262"/>
      <c r="AD21" s="268">
        <v>3.4751155973171269E-4</v>
      </c>
    </row>
    <row r="22" spans="1:30" ht="15.25" customHeight="1">
      <c r="A22" s="185" t="s">
        <v>277</v>
      </c>
      <c r="B22" s="553" t="s">
        <v>278</v>
      </c>
      <c r="D22" s="269">
        <f>入力シート!D22</f>
        <v>0</v>
      </c>
      <c r="E22" s="262"/>
      <c r="F22" s="270">
        <f>D22*各種係数!$D22</f>
        <v>0</v>
      </c>
      <c r="G22" s="264"/>
      <c r="H22" s="270">
        <f>D22*各種係数!$E22</f>
        <v>0</v>
      </c>
      <c r="I22" s="262"/>
      <c r="J22" s="269">
        <f t="shared" si="1"/>
        <v>0</v>
      </c>
      <c r="K22" s="262"/>
      <c r="L22" s="269">
        <f>J22*各種係数!$F22</f>
        <v>0</v>
      </c>
      <c r="M22" s="262"/>
      <c r="N22" s="269">
        <f>入力シート!E22</f>
        <v>0</v>
      </c>
      <c r="O22" s="262"/>
      <c r="P22" s="270">
        <f>N22*各種係数!$D22</f>
        <v>0</v>
      </c>
      <c r="Q22" s="264"/>
      <c r="R22" s="270">
        <f>N22*各種係数!$E22</f>
        <v>0</v>
      </c>
      <c r="S22" s="262"/>
      <c r="T22" s="269">
        <f t="shared" si="0"/>
        <v>0</v>
      </c>
      <c r="U22" s="262"/>
      <c r="V22" s="269">
        <f>入力シート!F22</f>
        <v>0</v>
      </c>
      <c r="W22" s="262"/>
      <c r="X22" s="271">
        <f t="shared" si="2"/>
        <v>0</v>
      </c>
      <c r="Y22" s="262"/>
      <c r="Z22" s="269">
        <v>0.89848431096201375</v>
      </c>
      <c r="AA22" s="262"/>
      <c r="AB22" s="269">
        <f>各種係数!$F22*'１次効果'!Z22</f>
        <v>0.28587795260185406</v>
      </c>
      <c r="AC22" s="262"/>
      <c r="AD22" s="271">
        <v>0.37199396974363641</v>
      </c>
    </row>
    <row r="23" spans="1:30" ht="15.25" customHeight="1">
      <c r="A23" s="177" t="s">
        <v>279</v>
      </c>
      <c r="B23" s="554" t="s">
        <v>280</v>
      </c>
      <c r="D23" s="266">
        <f>入力シート!D23</f>
        <v>0</v>
      </c>
      <c r="E23" s="262"/>
      <c r="F23" s="267">
        <f>D23*各種係数!$D23</f>
        <v>0</v>
      </c>
      <c r="G23" s="264"/>
      <c r="H23" s="267">
        <f>D23*各種係数!$E23</f>
        <v>0</v>
      </c>
      <c r="I23" s="262"/>
      <c r="J23" s="266">
        <f t="shared" si="1"/>
        <v>0</v>
      </c>
      <c r="K23" s="262"/>
      <c r="L23" s="266">
        <f>J23*各種係数!$F23</f>
        <v>0</v>
      </c>
      <c r="M23" s="262"/>
      <c r="N23" s="266">
        <f>入力シート!E23</f>
        <v>0</v>
      </c>
      <c r="O23" s="262"/>
      <c r="P23" s="267">
        <f>N23*各種係数!$D23</f>
        <v>0</v>
      </c>
      <c r="Q23" s="264"/>
      <c r="R23" s="267">
        <f>N23*各種係数!$E23</f>
        <v>0</v>
      </c>
      <c r="S23" s="262"/>
      <c r="T23" s="266">
        <f t="shared" si="0"/>
        <v>0</v>
      </c>
      <c r="U23" s="262"/>
      <c r="V23" s="266">
        <f>入力シート!F23</f>
        <v>0</v>
      </c>
      <c r="W23" s="262"/>
      <c r="X23" s="268">
        <f t="shared" si="2"/>
        <v>0</v>
      </c>
      <c r="Y23" s="262"/>
      <c r="Z23" s="266">
        <v>3.7322826128643722</v>
      </c>
      <c r="AA23" s="262"/>
      <c r="AB23" s="266">
        <f>各種係数!$F23*'１次効果'!Z23</f>
        <v>3.1201741236022116</v>
      </c>
      <c r="AC23" s="262"/>
      <c r="AD23" s="268">
        <v>6.8219925703682716</v>
      </c>
    </row>
    <row r="24" spans="1:30" ht="15.25" customHeight="1">
      <c r="A24" s="177" t="s">
        <v>281</v>
      </c>
      <c r="B24" s="553" t="s">
        <v>282</v>
      </c>
      <c r="D24" s="266">
        <f>入力シート!D24</f>
        <v>0</v>
      </c>
      <c r="E24" s="262"/>
      <c r="F24" s="267">
        <f>D24*各種係数!$D24</f>
        <v>0</v>
      </c>
      <c r="G24" s="264"/>
      <c r="H24" s="267">
        <f>D24*各種係数!$E24</f>
        <v>0</v>
      </c>
      <c r="I24" s="262"/>
      <c r="J24" s="266">
        <f t="shared" si="1"/>
        <v>0</v>
      </c>
      <c r="K24" s="262"/>
      <c r="L24" s="266">
        <f>J24*各種係数!$F24</f>
        <v>0</v>
      </c>
      <c r="M24" s="262"/>
      <c r="N24" s="266">
        <f>入力シート!E24</f>
        <v>0</v>
      </c>
      <c r="O24" s="262"/>
      <c r="P24" s="267">
        <f>N24*各種係数!$D24</f>
        <v>0</v>
      </c>
      <c r="Q24" s="264"/>
      <c r="R24" s="267">
        <f>N24*各種係数!$E24</f>
        <v>0</v>
      </c>
      <c r="S24" s="262"/>
      <c r="T24" s="266">
        <f t="shared" si="0"/>
        <v>0</v>
      </c>
      <c r="U24" s="262"/>
      <c r="V24" s="266">
        <f>入力シート!F24</f>
        <v>0</v>
      </c>
      <c r="W24" s="262"/>
      <c r="X24" s="268">
        <f t="shared" si="2"/>
        <v>0</v>
      </c>
      <c r="Y24" s="262"/>
      <c r="Z24" s="266">
        <v>1.8626537891129307</v>
      </c>
      <c r="AA24" s="262"/>
      <c r="AB24" s="266">
        <f>各種係数!$F24*'１次効果'!Z24</f>
        <v>0.34398588353392212</v>
      </c>
      <c r="AC24" s="262"/>
      <c r="AD24" s="268">
        <v>0.46878037942051659</v>
      </c>
    </row>
    <row r="25" spans="1:30" ht="15.25" customHeight="1">
      <c r="A25" s="177" t="s">
        <v>283</v>
      </c>
      <c r="B25" s="553" t="s">
        <v>284</v>
      </c>
      <c r="D25" s="266">
        <f>入力シート!D25</f>
        <v>0</v>
      </c>
      <c r="E25" s="262"/>
      <c r="F25" s="267">
        <f>D25*各種係数!$D25</f>
        <v>0</v>
      </c>
      <c r="G25" s="264"/>
      <c r="H25" s="267">
        <f>D25*各種係数!$E25</f>
        <v>0</v>
      </c>
      <c r="I25" s="262"/>
      <c r="J25" s="266">
        <f t="shared" si="1"/>
        <v>0</v>
      </c>
      <c r="K25" s="262"/>
      <c r="L25" s="266">
        <f>J25*各種係数!$F25</f>
        <v>0</v>
      </c>
      <c r="M25" s="262"/>
      <c r="N25" s="266">
        <f>入力シート!E25</f>
        <v>0</v>
      </c>
      <c r="O25" s="262"/>
      <c r="P25" s="267">
        <f>N25*各種係数!$D25</f>
        <v>0</v>
      </c>
      <c r="Q25" s="264"/>
      <c r="R25" s="267">
        <f>N25*各種係数!$E25</f>
        <v>0</v>
      </c>
      <c r="S25" s="262"/>
      <c r="T25" s="266">
        <f t="shared" si="0"/>
        <v>0</v>
      </c>
      <c r="U25" s="262"/>
      <c r="V25" s="266">
        <f>入力シート!F25</f>
        <v>0</v>
      </c>
      <c r="W25" s="262"/>
      <c r="X25" s="268">
        <f t="shared" si="2"/>
        <v>0</v>
      </c>
      <c r="Y25" s="262"/>
      <c r="Z25" s="266">
        <v>0.63451180748404257</v>
      </c>
      <c r="AA25" s="262"/>
      <c r="AB25" s="266">
        <f>各種係数!$F25*'１次効果'!Z25</f>
        <v>0.18406081991686424</v>
      </c>
      <c r="AC25" s="262"/>
      <c r="AD25" s="268">
        <v>0.24908323803061361</v>
      </c>
    </row>
    <row r="26" spans="1:30" ht="15.25" customHeight="1">
      <c r="A26" s="177" t="s">
        <v>285</v>
      </c>
      <c r="B26" s="553" t="s">
        <v>286</v>
      </c>
      <c r="D26" s="266">
        <f>入力シート!D26</f>
        <v>0</v>
      </c>
      <c r="E26" s="262"/>
      <c r="F26" s="267">
        <f>D26*各種係数!$D26</f>
        <v>0</v>
      </c>
      <c r="G26" s="264"/>
      <c r="H26" s="267">
        <f>D26*各種係数!$E26</f>
        <v>0</v>
      </c>
      <c r="I26" s="262"/>
      <c r="J26" s="266">
        <f t="shared" si="1"/>
        <v>0</v>
      </c>
      <c r="K26" s="262"/>
      <c r="L26" s="266">
        <f>J26*各種係数!$F26</f>
        <v>0</v>
      </c>
      <c r="M26" s="262"/>
      <c r="N26" s="266">
        <f>入力シート!E26</f>
        <v>0</v>
      </c>
      <c r="O26" s="262"/>
      <c r="P26" s="267">
        <f>N26*各種係数!$D26</f>
        <v>0</v>
      </c>
      <c r="Q26" s="264"/>
      <c r="R26" s="267">
        <f>N26*各種係数!$E26</f>
        <v>0</v>
      </c>
      <c r="S26" s="262"/>
      <c r="T26" s="266">
        <f t="shared" si="0"/>
        <v>0</v>
      </c>
      <c r="U26" s="262"/>
      <c r="V26" s="266">
        <f>入力シート!F26</f>
        <v>0</v>
      </c>
      <c r="W26" s="262"/>
      <c r="X26" s="268">
        <f t="shared" si="2"/>
        <v>0</v>
      </c>
      <c r="Y26" s="262"/>
      <c r="Z26" s="266">
        <v>0.48617864972072972</v>
      </c>
      <c r="AA26" s="262"/>
      <c r="AB26" s="266">
        <f>各種係数!$F26*'１次効果'!Z26</f>
        <v>4.9743733201302223E-2</v>
      </c>
      <c r="AC26" s="262"/>
      <c r="AD26" s="268">
        <v>6.6723246677715925E-2</v>
      </c>
    </row>
    <row r="27" spans="1:30" ht="15.25" customHeight="1">
      <c r="A27" s="185" t="s">
        <v>287</v>
      </c>
      <c r="B27" s="555" t="s">
        <v>288</v>
      </c>
      <c r="D27" s="269">
        <f>入力シート!D27</f>
        <v>0</v>
      </c>
      <c r="E27" s="272"/>
      <c r="F27" s="270">
        <f>D27*各種係数!$D27</f>
        <v>0</v>
      </c>
      <c r="G27" s="264"/>
      <c r="H27" s="270">
        <f>D27*各種係数!$E27</f>
        <v>0</v>
      </c>
      <c r="I27" s="262"/>
      <c r="J27" s="269">
        <f t="shared" si="1"/>
        <v>0</v>
      </c>
      <c r="K27" s="262"/>
      <c r="L27" s="269">
        <f>J27*各種係数!$F27</f>
        <v>0</v>
      </c>
      <c r="M27" s="262"/>
      <c r="N27" s="269">
        <f>入力シート!E27</f>
        <v>0</v>
      </c>
      <c r="O27" s="272"/>
      <c r="P27" s="270">
        <f>N27*各種係数!$D27</f>
        <v>0</v>
      </c>
      <c r="Q27" s="264"/>
      <c r="R27" s="270">
        <f>N27*各種係数!$E27</f>
        <v>0</v>
      </c>
      <c r="S27" s="262"/>
      <c r="T27" s="269">
        <f t="shared" si="0"/>
        <v>0</v>
      </c>
      <c r="U27" s="262"/>
      <c r="V27" s="269">
        <f>入力シート!F27</f>
        <v>0</v>
      </c>
      <c r="W27" s="262"/>
      <c r="X27" s="271">
        <f t="shared" si="2"/>
        <v>0</v>
      </c>
      <c r="Y27" s="262"/>
      <c r="Z27" s="269">
        <v>5.2380423372606899E-2</v>
      </c>
      <c r="AA27" s="262"/>
      <c r="AB27" s="269">
        <f>各種係数!$F27*'１次効果'!Z27</f>
        <v>8.5926764938397543E-3</v>
      </c>
      <c r="AC27" s="262"/>
      <c r="AD27" s="271">
        <v>2.5341280858682209E-2</v>
      </c>
    </row>
    <row r="28" spans="1:30" ht="15.25" customHeight="1">
      <c r="A28" s="177" t="s">
        <v>289</v>
      </c>
      <c r="B28" s="553" t="s">
        <v>290</v>
      </c>
      <c r="D28" s="266">
        <f>入力シート!D28</f>
        <v>0</v>
      </c>
      <c r="E28" s="262"/>
      <c r="F28" s="267">
        <f>D28*各種係数!$D28</f>
        <v>0</v>
      </c>
      <c r="G28" s="264"/>
      <c r="H28" s="267">
        <f>D28*各種係数!$E28</f>
        <v>0</v>
      </c>
      <c r="I28" s="262"/>
      <c r="J28" s="266">
        <f t="shared" si="1"/>
        <v>0</v>
      </c>
      <c r="K28" s="262"/>
      <c r="L28" s="266">
        <f>J28*各種係数!$F28</f>
        <v>0</v>
      </c>
      <c r="M28" s="262"/>
      <c r="N28" s="266">
        <f>入力シート!E28</f>
        <v>0</v>
      </c>
      <c r="O28" s="262"/>
      <c r="P28" s="267">
        <f>N28*各種係数!$D28</f>
        <v>0</v>
      </c>
      <c r="Q28" s="264"/>
      <c r="R28" s="267">
        <f>N28*各種係数!$E28</f>
        <v>0</v>
      </c>
      <c r="S28" s="262"/>
      <c r="T28" s="266">
        <f t="shared" si="0"/>
        <v>0</v>
      </c>
      <c r="U28" s="262"/>
      <c r="V28" s="266">
        <f>入力シート!F28</f>
        <v>0</v>
      </c>
      <c r="W28" s="262"/>
      <c r="X28" s="268">
        <f t="shared" si="2"/>
        <v>0</v>
      </c>
      <c r="Y28" s="262"/>
      <c r="Z28" s="266">
        <v>3.0851502111320296E-2</v>
      </c>
      <c r="AA28" s="262"/>
      <c r="AB28" s="266">
        <f>各種係数!$F28*'１次効果'!Z28</f>
        <v>3.0361061113752439E-3</v>
      </c>
      <c r="AC28" s="262"/>
      <c r="AD28" s="268">
        <v>6.4614093736659623E-3</v>
      </c>
    </row>
    <row r="29" spans="1:30" ht="15.25" customHeight="1">
      <c r="A29" s="177" t="s">
        <v>291</v>
      </c>
      <c r="B29" s="553" t="s">
        <v>292</v>
      </c>
      <c r="D29" s="266">
        <f>入力シート!D29</f>
        <v>0</v>
      </c>
      <c r="E29" s="262"/>
      <c r="F29" s="267">
        <f>D29*各種係数!$D29</f>
        <v>0</v>
      </c>
      <c r="G29" s="264"/>
      <c r="H29" s="267">
        <f>D29*各種係数!$E29</f>
        <v>0</v>
      </c>
      <c r="I29" s="262"/>
      <c r="J29" s="266">
        <f t="shared" si="1"/>
        <v>0</v>
      </c>
      <c r="K29" s="262"/>
      <c r="L29" s="266">
        <f>J29*各種係数!$F29</f>
        <v>0</v>
      </c>
      <c r="M29" s="262"/>
      <c r="N29" s="266">
        <f>入力シート!E29</f>
        <v>0</v>
      </c>
      <c r="O29" s="262"/>
      <c r="P29" s="267">
        <f>N29*各種係数!$D29</f>
        <v>0</v>
      </c>
      <c r="Q29" s="264"/>
      <c r="R29" s="267">
        <f>N29*各種係数!$E29</f>
        <v>0</v>
      </c>
      <c r="S29" s="262"/>
      <c r="T29" s="266">
        <f t="shared" si="0"/>
        <v>0</v>
      </c>
      <c r="U29" s="262"/>
      <c r="V29" s="266">
        <f>入力シート!F29</f>
        <v>0</v>
      </c>
      <c r="W29" s="262"/>
      <c r="X29" s="268">
        <f t="shared" si="2"/>
        <v>0</v>
      </c>
      <c r="Y29" s="262"/>
      <c r="Z29" s="266">
        <v>0.95527656829393526</v>
      </c>
      <c r="AA29" s="262"/>
      <c r="AB29" s="266">
        <f>各種係数!$F29*'１次効果'!Z29</f>
        <v>0.15679912705255855</v>
      </c>
      <c r="AC29" s="262"/>
      <c r="AD29" s="268">
        <v>0.22059839686217292</v>
      </c>
    </row>
    <row r="30" spans="1:30" ht="15.25" customHeight="1">
      <c r="A30" s="177" t="s">
        <v>293</v>
      </c>
      <c r="B30" s="553" t="s">
        <v>294</v>
      </c>
      <c r="D30" s="266">
        <f>入力シート!D30</f>
        <v>0</v>
      </c>
      <c r="E30" s="262"/>
      <c r="F30" s="267">
        <f>D30*各種係数!$D30</f>
        <v>0</v>
      </c>
      <c r="G30" s="273"/>
      <c r="H30" s="267">
        <f>D30*各種係数!$E30</f>
        <v>0</v>
      </c>
      <c r="I30" s="262"/>
      <c r="J30" s="266">
        <f t="shared" si="1"/>
        <v>0</v>
      </c>
      <c r="K30" s="262"/>
      <c r="L30" s="266">
        <f>J30*各種係数!$F30</f>
        <v>0</v>
      </c>
      <c r="M30" s="262"/>
      <c r="N30" s="266">
        <f>入力シート!E30</f>
        <v>0</v>
      </c>
      <c r="O30" s="262"/>
      <c r="P30" s="267">
        <f>N30*各種係数!$D30</f>
        <v>0</v>
      </c>
      <c r="Q30" s="273"/>
      <c r="R30" s="267">
        <f>N30*各種係数!$E30</f>
        <v>0</v>
      </c>
      <c r="S30" s="262"/>
      <c r="T30" s="266">
        <f t="shared" si="0"/>
        <v>0</v>
      </c>
      <c r="U30" s="262"/>
      <c r="V30" s="266">
        <f>入力シート!F30</f>
        <v>0</v>
      </c>
      <c r="W30" s="262"/>
      <c r="X30" s="268">
        <f t="shared" si="2"/>
        <v>0</v>
      </c>
      <c r="Y30" s="262"/>
      <c r="Z30" s="266">
        <v>4.3688480425695575</v>
      </c>
      <c r="AA30" s="262"/>
      <c r="AB30" s="266">
        <f>各種係数!$F30*'１次効果'!Z30</f>
        <v>0.30684317059539784</v>
      </c>
      <c r="AC30" s="262"/>
      <c r="AD30" s="268">
        <v>0.37216694202218631</v>
      </c>
    </row>
    <row r="31" spans="1:30" ht="15.25" customHeight="1">
      <c r="A31" s="177" t="s">
        <v>295</v>
      </c>
      <c r="B31" s="553" t="s">
        <v>296</v>
      </c>
      <c r="D31" s="266">
        <f>入力シート!D31</f>
        <v>0</v>
      </c>
      <c r="E31" s="262"/>
      <c r="F31" s="267">
        <f>D31*各種係数!$D31</f>
        <v>0</v>
      </c>
      <c r="G31" s="264"/>
      <c r="H31" s="267">
        <f>D31*各種係数!$E31</f>
        <v>0</v>
      </c>
      <c r="I31" s="262"/>
      <c r="J31" s="266">
        <f t="shared" si="1"/>
        <v>0</v>
      </c>
      <c r="K31" s="262"/>
      <c r="L31" s="266">
        <f>J31*各種係数!$F31</f>
        <v>0</v>
      </c>
      <c r="M31" s="262"/>
      <c r="N31" s="266">
        <f>入力シート!E31</f>
        <v>0</v>
      </c>
      <c r="O31" s="262"/>
      <c r="P31" s="267">
        <f>N31*各種係数!$D31</f>
        <v>0</v>
      </c>
      <c r="Q31" s="264"/>
      <c r="R31" s="267">
        <f>N31*各種係数!$E31</f>
        <v>0</v>
      </c>
      <c r="S31" s="262"/>
      <c r="T31" s="266">
        <f t="shared" si="0"/>
        <v>0</v>
      </c>
      <c r="U31" s="262"/>
      <c r="V31" s="266">
        <f>入力シート!F31</f>
        <v>0</v>
      </c>
      <c r="W31" s="262"/>
      <c r="X31" s="268">
        <f t="shared" si="2"/>
        <v>0</v>
      </c>
      <c r="Y31" s="262"/>
      <c r="Z31" s="266">
        <v>0.71637110530383086</v>
      </c>
      <c r="AA31" s="262"/>
      <c r="AB31" s="266">
        <f>各種係数!$F31*'１次効果'!Z31</f>
        <v>4.8984642894977747E-3</v>
      </c>
      <c r="AC31" s="262"/>
      <c r="AD31" s="268">
        <v>5.9199304306960139E-3</v>
      </c>
    </row>
    <row r="32" spans="1:30" ht="15.25" customHeight="1">
      <c r="A32" s="185" t="s">
        <v>297</v>
      </c>
      <c r="B32" s="553" t="s">
        <v>298</v>
      </c>
      <c r="D32" s="269">
        <f>入力シート!D32</f>
        <v>0</v>
      </c>
      <c r="E32" s="262"/>
      <c r="F32" s="270">
        <f>D32*各種係数!$D32</f>
        <v>0</v>
      </c>
      <c r="G32" s="264"/>
      <c r="H32" s="270">
        <f>D32*各種係数!$E32</f>
        <v>0</v>
      </c>
      <c r="I32" s="262"/>
      <c r="J32" s="269">
        <f t="shared" si="1"/>
        <v>0</v>
      </c>
      <c r="K32" s="262"/>
      <c r="L32" s="269">
        <f>J32*各種係数!$F32</f>
        <v>0</v>
      </c>
      <c r="M32" s="262"/>
      <c r="N32" s="269">
        <f>入力シート!E32</f>
        <v>100</v>
      </c>
      <c r="O32" s="262"/>
      <c r="P32" s="270">
        <f>N32*各種係数!$D32</f>
        <v>9.657944443205615</v>
      </c>
      <c r="Q32" s="264"/>
      <c r="R32" s="270">
        <f>N32*各種係数!$E32</f>
        <v>1.9914516866221228</v>
      </c>
      <c r="S32" s="262"/>
      <c r="T32" s="269">
        <f t="shared" si="0"/>
        <v>88.35060387017225</v>
      </c>
      <c r="U32" s="262"/>
      <c r="V32" s="269">
        <f>入力シート!F32</f>
        <v>0</v>
      </c>
      <c r="W32" s="262"/>
      <c r="X32" s="271">
        <f t="shared" si="2"/>
        <v>88.35060387017225</v>
      </c>
      <c r="Y32" s="262"/>
      <c r="Z32" s="269">
        <v>42.251818923499542</v>
      </c>
      <c r="AA32" s="262"/>
      <c r="AB32" s="269">
        <f>各種係数!$F32*'１次効果'!Z32</f>
        <v>14.438404302769007</v>
      </c>
      <c r="AC32" s="262"/>
      <c r="AD32" s="271">
        <v>17.293465630645581</v>
      </c>
    </row>
    <row r="33" spans="1:30" ht="15.25" customHeight="1">
      <c r="A33" s="177" t="s">
        <v>299</v>
      </c>
      <c r="B33" s="554" t="s">
        <v>300</v>
      </c>
      <c r="D33" s="266">
        <f>入力シート!D33</f>
        <v>0</v>
      </c>
      <c r="E33" s="262"/>
      <c r="F33" s="267">
        <f>D33*各種係数!$D33</f>
        <v>0</v>
      </c>
      <c r="G33" s="264"/>
      <c r="H33" s="267">
        <f>D33*各種係数!$E33</f>
        <v>0</v>
      </c>
      <c r="I33" s="262"/>
      <c r="J33" s="266">
        <f t="shared" si="1"/>
        <v>0</v>
      </c>
      <c r="K33" s="262"/>
      <c r="L33" s="266">
        <f>J33*各種係数!$F33</f>
        <v>0</v>
      </c>
      <c r="M33" s="262"/>
      <c r="N33" s="266">
        <f>入力シート!E33</f>
        <v>0</v>
      </c>
      <c r="O33" s="262"/>
      <c r="P33" s="267">
        <f>N33*各種係数!$D33</f>
        <v>0</v>
      </c>
      <c r="Q33" s="264"/>
      <c r="R33" s="267">
        <f>N33*各種係数!$E33</f>
        <v>0</v>
      </c>
      <c r="S33" s="262"/>
      <c r="T33" s="266">
        <f t="shared" si="0"/>
        <v>0</v>
      </c>
      <c r="U33" s="262"/>
      <c r="V33" s="266">
        <f>入力シート!F33</f>
        <v>0</v>
      </c>
      <c r="W33" s="262"/>
      <c r="X33" s="268">
        <f t="shared" si="2"/>
        <v>0</v>
      </c>
      <c r="Y33" s="262"/>
      <c r="Z33" s="266">
        <v>1.480408262320616E-2</v>
      </c>
      <c r="AA33" s="262"/>
      <c r="AB33" s="266">
        <f>各種係数!$F33*'１次効果'!Z33</f>
        <v>5.6145327518887025E-3</v>
      </c>
      <c r="AC33" s="262"/>
      <c r="AD33" s="268">
        <v>1.4251101045183522E-2</v>
      </c>
    </row>
    <row r="34" spans="1:30" ht="15.25" customHeight="1">
      <c r="A34" s="177" t="s">
        <v>301</v>
      </c>
      <c r="B34" s="553" t="s">
        <v>302</v>
      </c>
      <c r="D34" s="266">
        <f>入力シート!D34</f>
        <v>0</v>
      </c>
      <c r="E34" s="262"/>
      <c r="F34" s="267">
        <f>D34*各種係数!$D34</f>
        <v>0</v>
      </c>
      <c r="G34" s="264"/>
      <c r="H34" s="267">
        <f>D34*各種係数!$E34</f>
        <v>0</v>
      </c>
      <c r="I34" s="262"/>
      <c r="J34" s="266">
        <f t="shared" si="1"/>
        <v>0</v>
      </c>
      <c r="K34" s="262"/>
      <c r="L34" s="266">
        <f>J34*各種係数!$F34</f>
        <v>0</v>
      </c>
      <c r="M34" s="262"/>
      <c r="N34" s="266">
        <f>入力シート!E34</f>
        <v>0</v>
      </c>
      <c r="O34" s="262"/>
      <c r="P34" s="267">
        <f>N34*各種係数!$D34</f>
        <v>0</v>
      </c>
      <c r="Q34" s="264"/>
      <c r="R34" s="267">
        <f>N34*各種係数!$E34</f>
        <v>0</v>
      </c>
      <c r="S34" s="262"/>
      <c r="T34" s="266">
        <f t="shared" si="0"/>
        <v>0</v>
      </c>
      <c r="U34" s="262"/>
      <c r="V34" s="266">
        <f>入力シート!F34</f>
        <v>0</v>
      </c>
      <c r="W34" s="262"/>
      <c r="X34" s="268">
        <f t="shared" si="2"/>
        <v>0</v>
      </c>
      <c r="Y34" s="262"/>
      <c r="Z34" s="266">
        <v>1.0813999867486475E-2</v>
      </c>
      <c r="AA34" s="262"/>
      <c r="AB34" s="266">
        <f>各種係数!$F34*'１次効果'!Z34</f>
        <v>2.6095704658157747E-3</v>
      </c>
      <c r="AC34" s="262"/>
      <c r="AD34" s="268">
        <v>8.7564441987562445E-3</v>
      </c>
    </row>
    <row r="35" spans="1:30" ht="15.25" customHeight="1">
      <c r="A35" s="177" t="s">
        <v>303</v>
      </c>
      <c r="B35" s="553" t="s">
        <v>304</v>
      </c>
      <c r="D35" s="266">
        <f>入力シート!D35</f>
        <v>0</v>
      </c>
      <c r="E35" s="262"/>
      <c r="F35" s="267">
        <f>D35*各種係数!$D35</f>
        <v>0</v>
      </c>
      <c r="G35" s="264"/>
      <c r="H35" s="267">
        <f>D35*各種係数!$E35</f>
        <v>0</v>
      </c>
      <c r="I35" s="262"/>
      <c r="J35" s="266">
        <f t="shared" si="1"/>
        <v>0</v>
      </c>
      <c r="K35" s="262"/>
      <c r="L35" s="266">
        <f>J35*各種係数!$F35</f>
        <v>0</v>
      </c>
      <c r="M35" s="262"/>
      <c r="N35" s="266">
        <f>入力シート!E35</f>
        <v>0</v>
      </c>
      <c r="O35" s="262"/>
      <c r="P35" s="267">
        <f>N35*各種係数!$D35</f>
        <v>0</v>
      </c>
      <c r="Q35" s="264"/>
      <c r="R35" s="267">
        <f>N35*各種係数!$E35</f>
        <v>0</v>
      </c>
      <c r="S35" s="262"/>
      <c r="T35" s="266">
        <f t="shared" si="0"/>
        <v>0</v>
      </c>
      <c r="U35" s="262"/>
      <c r="V35" s="266">
        <f>入力シート!F35</f>
        <v>0</v>
      </c>
      <c r="W35" s="262"/>
      <c r="X35" s="268">
        <f t="shared" si="2"/>
        <v>0</v>
      </c>
      <c r="Y35" s="262"/>
      <c r="Z35" s="266">
        <v>5.365083771229863E-2</v>
      </c>
      <c r="AA35" s="262"/>
      <c r="AB35" s="266">
        <f>各種係数!$F35*'１次効果'!Z35</f>
        <v>1.7845852105040683E-2</v>
      </c>
      <c r="AC35" s="262"/>
      <c r="AD35" s="268">
        <v>6.5385453526069018E-2</v>
      </c>
    </row>
    <row r="36" spans="1:30" ht="15.25" customHeight="1">
      <c r="A36" s="177" t="s">
        <v>305</v>
      </c>
      <c r="B36" s="553" t="s">
        <v>306</v>
      </c>
      <c r="D36" s="266">
        <f>入力シート!D36</f>
        <v>0</v>
      </c>
      <c r="E36" s="272"/>
      <c r="F36" s="267">
        <f>D36*各種係数!$D36</f>
        <v>0</v>
      </c>
      <c r="G36" s="264"/>
      <c r="H36" s="267">
        <f>D36*各種係数!$E36</f>
        <v>0</v>
      </c>
      <c r="I36" s="262"/>
      <c r="J36" s="266">
        <f t="shared" si="1"/>
        <v>0</v>
      </c>
      <c r="K36" s="262"/>
      <c r="L36" s="266">
        <f>J36*各種係数!$F36</f>
        <v>0</v>
      </c>
      <c r="M36" s="262"/>
      <c r="N36" s="266">
        <f>入力シート!E36</f>
        <v>0</v>
      </c>
      <c r="O36" s="272"/>
      <c r="P36" s="267">
        <f>N36*各種係数!$D36</f>
        <v>0</v>
      </c>
      <c r="Q36" s="264"/>
      <c r="R36" s="267">
        <f>N36*各種係数!$E36</f>
        <v>0</v>
      </c>
      <c r="S36" s="262"/>
      <c r="T36" s="266">
        <f t="shared" si="0"/>
        <v>0</v>
      </c>
      <c r="U36" s="262"/>
      <c r="V36" s="266">
        <f>入力シート!F36</f>
        <v>0</v>
      </c>
      <c r="W36" s="262"/>
      <c r="X36" s="268">
        <f t="shared" si="2"/>
        <v>0</v>
      </c>
      <c r="Y36" s="262"/>
      <c r="Z36" s="266">
        <v>0.10115304556207227</v>
      </c>
      <c r="AA36" s="262"/>
      <c r="AB36" s="266">
        <f>各種係数!$F36*'１次効果'!Z36</f>
        <v>0.10115304556207227</v>
      </c>
      <c r="AC36" s="262"/>
      <c r="AD36" s="268">
        <v>0.25812257585961601</v>
      </c>
    </row>
    <row r="37" spans="1:30" ht="15.25" customHeight="1">
      <c r="A37" s="185" t="s">
        <v>307</v>
      </c>
      <c r="B37" s="555" t="s">
        <v>308</v>
      </c>
      <c r="D37" s="269">
        <f>入力シート!D37</f>
        <v>0</v>
      </c>
      <c r="E37" s="262"/>
      <c r="F37" s="270">
        <f>D37*各種係数!$D37</f>
        <v>0</v>
      </c>
      <c r="G37" s="264"/>
      <c r="H37" s="270">
        <f>D37*各種係数!$E37</f>
        <v>0</v>
      </c>
      <c r="I37" s="262"/>
      <c r="J37" s="269">
        <f t="shared" si="1"/>
        <v>0</v>
      </c>
      <c r="K37" s="262"/>
      <c r="L37" s="269">
        <f>J37*各種係数!$F37</f>
        <v>0</v>
      </c>
      <c r="M37" s="262"/>
      <c r="N37" s="269">
        <f>入力シート!E37</f>
        <v>0</v>
      </c>
      <c r="O37" s="262"/>
      <c r="P37" s="270">
        <f>N37*各種係数!$D37</f>
        <v>0</v>
      </c>
      <c r="Q37" s="264"/>
      <c r="R37" s="270">
        <f>N37*各種係数!$E37</f>
        <v>0</v>
      </c>
      <c r="S37" s="262"/>
      <c r="T37" s="269">
        <f t="shared" si="0"/>
        <v>0</v>
      </c>
      <c r="U37" s="262"/>
      <c r="V37" s="269">
        <f>入力シート!F37</f>
        <v>0</v>
      </c>
      <c r="W37" s="262"/>
      <c r="X37" s="271">
        <f t="shared" si="2"/>
        <v>0</v>
      </c>
      <c r="Y37" s="262"/>
      <c r="Z37" s="269">
        <v>1.0711757226360343</v>
      </c>
      <c r="AA37" s="262"/>
      <c r="AB37" s="269">
        <f>各種係数!$F37*'１次効果'!Z37</f>
        <v>0.72233410085984373</v>
      </c>
      <c r="AC37" s="262"/>
      <c r="AD37" s="271">
        <v>1.243859938659688</v>
      </c>
    </row>
    <row r="38" spans="1:30" ht="15.25" customHeight="1">
      <c r="A38" s="177" t="s">
        <v>309</v>
      </c>
      <c r="B38" s="553" t="s">
        <v>310</v>
      </c>
      <c r="D38" s="266">
        <f>入力シート!D38</f>
        <v>0</v>
      </c>
      <c r="E38" s="262"/>
      <c r="F38" s="267">
        <f>D38*各種係数!$D38</f>
        <v>0</v>
      </c>
      <c r="G38" s="264"/>
      <c r="H38" s="267">
        <f>D38*各種係数!$E38</f>
        <v>0</v>
      </c>
      <c r="I38" s="262"/>
      <c r="J38" s="266">
        <f t="shared" si="1"/>
        <v>0</v>
      </c>
      <c r="K38" s="262"/>
      <c r="L38" s="266">
        <f>J38*各種係数!$F38</f>
        <v>0</v>
      </c>
      <c r="M38" s="262"/>
      <c r="N38" s="266">
        <f>入力シート!E38</f>
        <v>0</v>
      </c>
      <c r="O38" s="262"/>
      <c r="P38" s="267">
        <f>N38*各種係数!$D38</f>
        <v>0</v>
      </c>
      <c r="Q38" s="264"/>
      <c r="R38" s="267">
        <f>N38*各種係数!$E38</f>
        <v>0</v>
      </c>
      <c r="S38" s="262"/>
      <c r="T38" s="266">
        <f t="shared" si="0"/>
        <v>0</v>
      </c>
      <c r="U38" s="262"/>
      <c r="V38" s="266">
        <f>入力シート!F38</f>
        <v>0</v>
      </c>
      <c r="W38" s="262"/>
      <c r="X38" s="268">
        <f t="shared" si="2"/>
        <v>0</v>
      </c>
      <c r="Y38" s="262"/>
      <c r="Z38" s="266">
        <v>6.1707931680930486E-2</v>
      </c>
      <c r="AA38" s="262"/>
      <c r="AB38" s="266">
        <f>各種係数!$F38*'１次効果'!Z38</f>
        <v>6.1707931680930486E-2</v>
      </c>
      <c r="AC38" s="262"/>
      <c r="AD38" s="268">
        <v>0.13177154034086122</v>
      </c>
    </row>
    <row r="39" spans="1:30" ht="15.25" customHeight="1">
      <c r="A39" s="177" t="s">
        <v>311</v>
      </c>
      <c r="B39" s="553" t="s">
        <v>312</v>
      </c>
      <c r="D39" s="266">
        <f>入力シート!D39</f>
        <v>0</v>
      </c>
      <c r="E39" s="262"/>
      <c r="F39" s="267">
        <f>D39*各種係数!$D39</f>
        <v>0</v>
      </c>
      <c r="G39" s="273"/>
      <c r="H39" s="267">
        <f>D39*各種係数!$E39</f>
        <v>0</v>
      </c>
      <c r="I39" s="262"/>
      <c r="J39" s="266">
        <f t="shared" si="1"/>
        <v>0</v>
      </c>
      <c r="K39" s="262"/>
      <c r="L39" s="266">
        <f>J39*各種係数!$F39</f>
        <v>0</v>
      </c>
      <c r="M39" s="262"/>
      <c r="N39" s="266">
        <f>入力シート!E39</f>
        <v>0</v>
      </c>
      <c r="O39" s="262"/>
      <c r="P39" s="267">
        <f>N39*各種係数!$D39</f>
        <v>0</v>
      </c>
      <c r="Q39" s="273"/>
      <c r="R39" s="267">
        <f>N39*各種係数!$E39</f>
        <v>0</v>
      </c>
      <c r="S39" s="262"/>
      <c r="T39" s="266">
        <f t="shared" si="0"/>
        <v>0</v>
      </c>
      <c r="U39" s="262"/>
      <c r="V39" s="266">
        <f>入力シート!F39</f>
        <v>0</v>
      </c>
      <c r="W39" s="262"/>
      <c r="X39" s="268">
        <f t="shared" si="2"/>
        <v>0</v>
      </c>
      <c r="Y39" s="262"/>
      <c r="Z39" s="266">
        <v>3.7245098021497419E-2</v>
      </c>
      <c r="AA39" s="262"/>
      <c r="AB39" s="266">
        <f>各種係数!$F39*'１次効果'!Z39</f>
        <v>3.7243110330896348E-2</v>
      </c>
      <c r="AC39" s="262"/>
      <c r="AD39" s="268">
        <v>0.12200380514699968</v>
      </c>
    </row>
    <row r="40" spans="1:30" ht="15.25" customHeight="1">
      <c r="A40" s="177" t="s">
        <v>313</v>
      </c>
      <c r="B40" s="553" t="s">
        <v>314</v>
      </c>
      <c r="D40" s="266">
        <f>入力シート!D40</f>
        <v>0</v>
      </c>
      <c r="E40" s="262"/>
      <c r="F40" s="274">
        <f>F53</f>
        <v>0</v>
      </c>
      <c r="G40" s="273"/>
      <c r="H40" s="267">
        <f>D40*各種係数!$E40</f>
        <v>0</v>
      </c>
      <c r="I40" s="262"/>
      <c r="J40" s="275">
        <f>D40+F40-H40</f>
        <v>0</v>
      </c>
      <c r="K40" s="262"/>
      <c r="L40" s="266">
        <f>J40*各種係数!$F40</f>
        <v>0</v>
      </c>
      <c r="M40" s="262"/>
      <c r="N40" s="266">
        <f>入力シート!E40</f>
        <v>0</v>
      </c>
      <c r="O40" s="262"/>
      <c r="P40" s="274">
        <f>P53</f>
        <v>9.657944443205615</v>
      </c>
      <c r="Q40" s="273"/>
      <c r="R40" s="267">
        <f>N40*各種係数!$E40</f>
        <v>0</v>
      </c>
      <c r="S40" s="262"/>
      <c r="T40" s="275">
        <f>N40+P40-R40</f>
        <v>9.657944443205615</v>
      </c>
      <c r="U40" s="262"/>
      <c r="V40" s="266">
        <f>入力シート!F40</f>
        <v>0</v>
      </c>
      <c r="W40" s="262"/>
      <c r="X40" s="268">
        <f t="shared" si="2"/>
        <v>9.657944443205615</v>
      </c>
      <c r="Y40" s="262"/>
      <c r="Z40" s="266">
        <v>3.1348358264602663</v>
      </c>
      <c r="AA40" s="262"/>
      <c r="AB40" s="266">
        <f>各種係数!$F40*'１次効果'!Z40</f>
        <v>2.321294696008934</v>
      </c>
      <c r="AC40" s="262"/>
      <c r="AD40" s="268">
        <v>3.1925638548517599</v>
      </c>
    </row>
    <row r="41" spans="1:30" ht="15.25" customHeight="1">
      <c r="A41" s="177" t="s">
        <v>315</v>
      </c>
      <c r="B41" s="553" t="s">
        <v>316</v>
      </c>
      <c r="D41" s="266">
        <f>入力シート!D41</f>
        <v>0</v>
      </c>
      <c r="E41" s="262"/>
      <c r="F41" s="267">
        <f>D41*各種係数!$D41</f>
        <v>0</v>
      </c>
      <c r="G41" s="264"/>
      <c r="H41" s="267">
        <f>D41*各種係数!$E41</f>
        <v>0</v>
      </c>
      <c r="I41" s="262"/>
      <c r="J41" s="266">
        <f t="shared" si="1"/>
        <v>0</v>
      </c>
      <c r="K41" s="262"/>
      <c r="L41" s="266">
        <f>J41*各種係数!$F41</f>
        <v>0</v>
      </c>
      <c r="M41" s="262"/>
      <c r="N41" s="266">
        <f>入力シート!E41</f>
        <v>0</v>
      </c>
      <c r="O41" s="262"/>
      <c r="P41" s="267">
        <f>N41*各種係数!$D41</f>
        <v>0</v>
      </c>
      <c r="Q41" s="264"/>
      <c r="R41" s="267">
        <f>N41*各種係数!$E41</f>
        <v>0</v>
      </c>
      <c r="S41" s="262"/>
      <c r="T41" s="266">
        <f t="shared" si="0"/>
        <v>0</v>
      </c>
      <c r="U41" s="262"/>
      <c r="V41" s="266">
        <f>入力シート!F41</f>
        <v>0</v>
      </c>
      <c r="W41" s="262"/>
      <c r="X41" s="268">
        <f t="shared" si="2"/>
        <v>0</v>
      </c>
      <c r="Y41" s="262"/>
      <c r="Z41" s="266">
        <v>0.56843732980358452</v>
      </c>
      <c r="AA41" s="262"/>
      <c r="AB41" s="266">
        <f>各種係数!$F41*'１次効果'!Z41</f>
        <v>0.51317108344808771</v>
      </c>
      <c r="AC41" s="262"/>
      <c r="AD41" s="268">
        <v>0.96395719122566703</v>
      </c>
    </row>
    <row r="42" spans="1:30" ht="15.25" customHeight="1">
      <c r="A42" s="185" t="s">
        <v>317</v>
      </c>
      <c r="B42" s="553" t="s">
        <v>318</v>
      </c>
      <c r="D42" s="269">
        <f>入力シート!D42</f>
        <v>0</v>
      </c>
      <c r="E42" s="262"/>
      <c r="F42" s="270">
        <f>D42*各種係数!$D42</f>
        <v>0</v>
      </c>
      <c r="G42" s="264"/>
      <c r="H42" s="270">
        <f>D42*各種係数!$E42</f>
        <v>0</v>
      </c>
      <c r="I42" s="262"/>
      <c r="J42" s="269">
        <f t="shared" si="1"/>
        <v>0</v>
      </c>
      <c r="K42" s="262"/>
      <c r="L42" s="269">
        <f>J42*各種係数!$F42</f>
        <v>0</v>
      </c>
      <c r="M42" s="262"/>
      <c r="N42" s="269">
        <f>入力シート!E42</f>
        <v>0</v>
      </c>
      <c r="O42" s="262"/>
      <c r="P42" s="270">
        <f>N42*各種係数!$D42</f>
        <v>0</v>
      </c>
      <c r="Q42" s="264"/>
      <c r="R42" s="270">
        <f>N42*各種係数!$E42</f>
        <v>0</v>
      </c>
      <c r="S42" s="262"/>
      <c r="T42" s="269">
        <f t="shared" si="0"/>
        <v>0</v>
      </c>
      <c r="U42" s="262"/>
      <c r="V42" s="269">
        <f>入力シート!F42</f>
        <v>0</v>
      </c>
      <c r="W42" s="262"/>
      <c r="X42" s="271">
        <f t="shared" si="2"/>
        <v>0</v>
      </c>
      <c r="Y42" s="262"/>
      <c r="Z42" s="269">
        <v>0.46022898537769402</v>
      </c>
      <c r="AA42" s="262"/>
      <c r="AB42" s="269">
        <f>各種係数!$F42*'１次効果'!Z42</f>
        <v>0.4600101028633512</v>
      </c>
      <c r="AC42" s="262"/>
      <c r="AD42" s="271">
        <v>0.84997945165711741</v>
      </c>
    </row>
    <row r="43" spans="1:30" ht="15.25" customHeight="1">
      <c r="A43" s="177" t="s">
        <v>319</v>
      </c>
      <c r="B43" s="554" t="s">
        <v>320</v>
      </c>
      <c r="D43" s="266">
        <f>入力シート!D43</f>
        <v>0</v>
      </c>
      <c r="E43" s="262"/>
      <c r="F43" s="267">
        <f>D43*各種係数!$D43</f>
        <v>0</v>
      </c>
      <c r="G43" s="264"/>
      <c r="H43" s="274">
        <f>H53</f>
        <v>0</v>
      </c>
      <c r="I43" s="262"/>
      <c r="J43" s="275">
        <f>D43-F43+H43</f>
        <v>0</v>
      </c>
      <c r="K43" s="262"/>
      <c r="L43" s="266">
        <f>J43*各種係数!$F43</f>
        <v>0</v>
      </c>
      <c r="M43" s="262"/>
      <c r="N43" s="266">
        <f>入力シート!E43</f>
        <v>0</v>
      </c>
      <c r="O43" s="262"/>
      <c r="P43" s="267">
        <f>N43*各種係数!$D43</f>
        <v>0</v>
      </c>
      <c r="Q43" s="264"/>
      <c r="R43" s="274">
        <f>R53</f>
        <v>1.9914516866221228</v>
      </c>
      <c r="S43" s="262"/>
      <c r="T43" s="275">
        <f>N43-P43+R43</f>
        <v>1.9914516866221228</v>
      </c>
      <c r="U43" s="262"/>
      <c r="V43" s="266">
        <f>入力シート!F43</f>
        <v>0</v>
      </c>
      <c r="W43" s="262"/>
      <c r="X43" s="268">
        <f t="shared" si="2"/>
        <v>1.9914516866221228</v>
      </c>
      <c r="Y43" s="262"/>
      <c r="Z43" s="266">
        <v>2.3532989172423466</v>
      </c>
      <c r="AA43" s="262"/>
      <c r="AB43" s="266">
        <f>各種係数!$F43*'１次効果'!Z43</f>
        <v>1.8239551728812267</v>
      </c>
      <c r="AC43" s="262"/>
      <c r="AD43" s="268">
        <v>2.8552044781208363</v>
      </c>
    </row>
    <row r="44" spans="1:30" ht="15.25" customHeight="1">
      <c r="A44" s="177" t="s">
        <v>321</v>
      </c>
      <c r="B44" s="553" t="s">
        <v>322</v>
      </c>
      <c r="D44" s="266">
        <f>入力シート!D44</f>
        <v>0</v>
      </c>
      <c r="E44" s="262"/>
      <c r="F44" s="267">
        <f>D44*各種係数!$D44</f>
        <v>0</v>
      </c>
      <c r="G44" s="264"/>
      <c r="H44" s="267">
        <f>D44*各種係数!$E44</f>
        <v>0</v>
      </c>
      <c r="I44" s="262"/>
      <c r="J44" s="266">
        <f t="shared" si="1"/>
        <v>0</v>
      </c>
      <c r="K44" s="262"/>
      <c r="L44" s="266">
        <f>J44*各種係数!$F44</f>
        <v>0</v>
      </c>
      <c r="M44" s="262"/>
      <c r="N44" s="266">
        <f>入力シート!E44</f>
        <v>0</v>
      </c>
      <c r="O44" s="262"/>
      <c r="P44" s="267">
        <f>N44*各種係数!$D44</f>
        <v>0</v>
      </c>
      <c r="Q44" s="264"/>
      <c r="R44" s="267">
        <f>N44*各種係数!$E44</f>
        <v>0</v>
      </c>
      <c r="S44" s="262"/>
      <c r="T44" s="266">
        <f t="shared" si="0"/>
        <v>0</v>
      </c>
      <c r="U44" s="262"/>
      <c r="V44" s="266">
        <f>入力シート!F44</f>
        <v>0</v>
      </c>
      <c r="W44" s="262"/>
      <c r="X44" s="268">
        <f t="shared" si="2"/>
        <v>0</v>
      </c>
      <c r="Y44" s="262"/>
      <c r="Z44" s="266">
        <v>0.48657357134545792</v>
      </c>
      <c r="AA44" s="262"/>
      <c r="AB44" s="266">
        <f>各種係数!$F44*'１次効果'!Z44</f>
        <v>0.36900796487979987</v>
      </c>
      <c r="AC44" s="262"/>
      <c r="AD44" s="268">
        <v>0.89117067381385207</v>
      </c>
    </row>
    <row r="45" spans="1:30" ht="15.25" customHeight="1">
      <c r="A45" s="177" t="s">
        <v>323</v>
      </c>
      <c r="B45" s="553" t="s">
        <v>324</v>
      </c>
      <c r="D45" s="266">
        <f>入力シート!D45</f>
        <v>0</v>
      </c>
      <c r="E45" s="262"/>
      <c r="F45" s="267">
        <f>D45*各種係数!$D45</f>
        <v>0</v>
      </c>
      <c r="G45" s="264"/>
      <c r="H45" s="267">
        <f>D45*各種係数!$E45</f>
        <v>0</v>
      </c>
      <c r="I45" s="262"/>
      <c r="J45" s="266">
        <f t="shared" si="1"/>
        <v>0</v>
      </c>
      <c r="K45" s="262"/>
      <c r="L45" s="266">
        <f>J45*各種係数!$F45</f>
        <v>0</v>
      </c>
      <c r="M45" s="262"/>
      <c r="N45" s="266">
        <f>入力シート!E45</f>
        <v>0</v>
      </c>
      <c r="O45" s="262"/>
      <c r="P45" s="267">
        <f>N45*各種係数!$D45</f>
        <v>0</v>
      </c>
      <c r="Q45" s="264"/>
      <c r="R45" s="267">
        <f>N45*各種係数!$E45</f>
        <v>0</v>
      </c>
      <c r="S45" s="262"/>
      <c r="T45" s="266">
        <f t="shared" si="0"/>
        <v>0</v>
      </c>
      <c r="U45" s="262"/>
      <c r="V45" s="266">
        <f>入力シート!F45</f>
        <v>0</v>
      </c>
      <c r="W45" s="262"/>
      <c r="X45" s="268">
        <f t="shared" si="2"/>
        <v>0</v>
      </c>
      <c r="Y45" s="262"/>
      <c r="Z45" s="266">
        <v>0</v>
      </c>
      <c r="AA45" s="262"/>
      <c r="AB45" s="266">
        <f>各種係数!$F45*'１次効果'!Z45</f>
        <v>0</v>
      </c>
      <c r="AC45" s="262"/>
      <c r="AD45" s="268">
        <v>1.7404842764535296E-2</v>
      </c>
    </row>
    <row r="46" spans="1:30" ht="15.25" customHeight="1">
      <c r="A46" s="177" t="s">
        <v>325</v>
      </c>
      <c r="B46" s="553" t="s">
        <v>326</v>
      </c>
      <c r="D46" s="266">
        <f>入力シート!D46</f>
        <v>0</v>
      </c>
      <c r="E46" s="262"/>
      <c r="F46" s="267">
        <f>D46*各種係数!$D46</f>
        <v>0</v>
      </c>
      <c r="G46" s="264"/>
      <c r="H46" s="267">
        <f>D46*各種係数!$E46</f>
        <v>0</v>
      </c>
      <c r="I46" s="262"/>
      <c r="J46" s="266">
        <f t="shared" si="1"/>
        <v>0</v>
      </c>
      <c r="K46" s="262"/>
      <c r="L46" s="266">
        <f>J46*各種係数!$F46</f>
        <v>0</v>
      </c>
      <c r="M46" s="262"/>
      <c r="N46" s="266">
        <f>入力シート!E46</f>
        <v>0</v>
      </c>
      <c r="O46" s="262"/>
      <c r="P46" s="267">
        <f>N46*各種係数!$D46</f>
        <v>0</v>
      </c>
      <c r="Q46" s="264"/>
      <c r="R46" s="267">
        <f>N46*各種係数!$E46</f>
        <v>0</v>
      </c>
      <c r="S46" s="262"/>
      <c r="T46" s="266">
        <f t="shared" si="0"/>
        <v>0</v>
      </c>
      <c r="U46" s="262"/>
      <c r="V46" s="266">
        <f>入力シート!F46</f>
        <v>0</v>
      </c>
      <c r="W46" s="262"/>
      <c r="X46" s="268">
        <f t="shared" si="2"/>
        <v>0</v>
      </c>
      <c r="Y46" s="262"/>
      <c r="Z46" s="266">
        <v>2.9279458515557372E-2</v>
      </c>
      <c r="AA46" s="262"/>
      <c r="AB46" s="266">
        <f>各種係数!$F46*'１次効果'!Z46</f>
        <v>2.7245730583495172E-2</v>
      </c>
      <c r="AC46" s="262"/>
      <c r="AD46" s="268">
        <v>5.2015197116722971E-2</v>
      </c>
    </row>
    <row r="47" spans="1:30" ht="15.25" customHeight="1">
      <c r="A47" s="185" t="s">
        <v>327</v>
      </c>
      <c r="B47" s="555" t="s">
        <v>328</v>
      </c>
      <c r="D47" s="269">
        <f>入力シート!D47</f>
        <v>0</v>
      </c>
      <c r="E47" s="262"/>
      <c r="F47" s="270">
        <f>D47*各種係数!$D47</f>
        <v>0</v>
      </c>
      <c r="G47" s="264"/>
      <c r="H47" s="270">
        <f>D47*各種係数!$E47</f>
        <v>0</v>
      </c>
      <c r="I47" s="262"/>
      <c r="J47" s="269">
        <f t="shared" si="1"/>
        <v>0</v>
      </c>
      <c r="K47" s="262"/>
      <c r="L47" s="269">
        <f>J47*各種係数!$F47</f>
        <v>0</v>
      </c>
      <c r="M47" s="262"/>
      <c r="N47" s="269">
        <f>入力シート!E47</f>
        <v>0</v>
      </c>
      <c r="O47" s="262"/>
      <c r="P47" s="270">
        <f>N47*各種係数!$D47</f>
        <v>0</v>
      </c>
      <c r="Q47" s="264"/>
      <c r="R47" s="270">
        <f>N47*各種係数!$E47</f>
        <v>0</v>
      </c>
      <c r="S47" s="262"/>
      <c r="T47" s="269">
        <f t="shared" si="0"/>
        <v>0</v>
      </c>
      <c r="U47" s="262"/>
      <c r="V47" s="269">
        <f>入力シート!F47</f>
        <v>0</v>
      </c>
      <c r="W47" s="262"/>
      <c r="X47" s="271">
        <f t="shared" si="2"/>
        <v>0</v>
      </c>
      <c r="Y47" s="262"/>
      <c r="Z47" s="269">
        <v>1.4445357800195698E-3</v>
      </c>
      <c r="AA47" s="262"/>
      <c r="AB47" s="269">
        <f>各種係数!$F47*'１次効果'!Z47</f>
        <v>1.4386996614290755E-3</v>
      </c>
      <c r="AC47" s="262"/>
      <c r="AD47" s="271">
        <v>3.896115215469551E-3</v>
      </c>
    </row>
    <row r="48" spans="1:30" ht="15.25" customHeight="1">
      <c r="A48" s="177" t="s">
        <v>329</v>
      </c>
      <c r="B48" s="553" t="s">
        <v>330</v>
      </c>
      <c r="D48" s="266">
        <f>入力シート!D48</f>
        <v>0</v>
      </c>
      <c r="E48" s="262"/>
      <c r="F48" s="267">
        <f>D48*各種係数!$D48</f>
        <v>0</v>
      </c>
      <c r="G48" s="264"/>
      <c r="H48" s="267">
        <f>D48*各種係数!$E48</f>
        <v>0</v>
      </c>
      <c r="I48" s="262"/>
      <c r="J48" s="266">
        <f t="shared" si="1"/>
        <v>0</v>
      </c>
      <c r="K48" s="262"/>
      <c r="L48" s="266">
        <f>J48*各種係数!$F48</f>
        <v>0</v>
      </c>
      <c r="M48" s="262"/>
      <c r="N48" s="266">
        <f>入力シート!E48</f>
        <v>0</v>
      </c>
      <c r="O48" s="262"/>
      <c r="P48" s="267">
        <f>N48*各種係数!$D48</f>
        <v>0</v>
      </c>
      <c r="Q48" s="264"/>
      <c r="R48" s="267">
        <f>N48*各種係数!$E48</f>
        <v>0</v>
      </c>
      <c r="S48" s="262"/>
      <c r="T48" s="266">
        <f t="shared" si="0"/>
        <v>0</v>
      </c>
      <c r="U48" s="262"/>
      <c r="V48" s="266">
        <f>入力シート!F48</f>
        <v>0</v>
      </c>
      <c r="W48" s="262"/>
      <c r="X48" s="268">
        <f t="shared" si="2"/>
        <v>0</v>
      </c>
      <c r="Y48" s="262"/>
      <c r="Z48" s="266">
        <v>1.2710277745081577E-2</v>
      </c>
      <c r="AA48" s="262"/>
      <c r="AB48" s="266">
        <f>各種係数!$F48*'１次効果'!Z48</f>
        <v>1.2403663235936361E-2</v>
      </c>
      <c r="AC48" s="262"/>
      <c r="AD48" s="268">
        <v>4.4169901474772615E-2</v>
      </c>
    </row>
    <row r="49" spans="1:30" ht="15.25" customHeight="1">
      <c r="A49" s="177" t="s">
        <v>331</v>
      </c>
      <c r="B49" s="553" t="s">
        <v>332</v>
      </c>
      <c r="D49" s="266">
        <f>入力シート!D49</f>
        <v>0</v>
      </c>
      <c r="E49" s="262"/>
      <c r="F49" s="267">
        <f>D49*各種係数!$D49</f>
        <v>0</v>
      </c>
      <c r="G49" s="264"/>
      <c r="H49" s="267">
        <f>D49*各種係数!$E49</f>
        <v>0</v>
      </c>
      <c r="I49" s="262"/>
      <c r="J49" s="266">
        <f t="shared" si="1"/>
        <v>0</v>
      </c>
      <c r="K49" s="262"/>
      <c r="L49" s="266">
        <f>J49*各種係数!$F49</f>
        <v>0</v>
      </c>
      <c r="M49" s="262"/>
      <c r="N49" s="266">
        <f>入力シート!E49</f>
        <v>0</v>
      </c>
      <c r="O49" s="262"/>
      <c r="P49" s="267">
        <f>N49*各種係数!$D49</f>
        <v>0</v>
      </c>
      <c r="Q49" s="264"/>
      <c r="R49" s="267">
        <f>N49*各種係数!$E49</f>
        <v>0</v>
      </c>
      <c r="S49" s="262"/>
      <c r="T49" s="266">
        <f t="shared" si="0"/>
        <v>0</v>
      </c>
      <c r="U49" s="262"/>
      <c r="V49" s="266">
        <f>入力シート!F49</f>
        <v>0</v>
      </c>
      <c r="W49" s="262"/>
      <c r="X49" s="268">
        <f t="shared" si="2"/>
        <v>0</v>
      </c>
      <c r="Y49" s="262"/>
      <c r="Z49" s="266">
        <v>3.0474255795004583</v>
      </c>
      <c r="AA49" s="262"/>
      <c r="AB49" s="266">
        <f>各種係数!$F49*'１次効果'!Z49</f>
        <v>2.8225479044264739</v>
      </c>
      <c r="AC49" s="262"/>
      <c r="AD49" s="268">
        <v>5.0205095234981254</v>
      </c>
    </row>
    <row r="50" spans="1:30" ht="15.25" customHeight="1">
      <c r="A50" s="177" t="s">
        <v>333</v>
      </c>
      <c r="B50" s="553" t="s">
        <v>334</v>
      </c>
      <c r="D50" s="266">
        <f>入力シート!D50</f>
        <v>0</v>
      </c>
      <c r="E50" s="262"/>
      <c r="F50" s="267">
        <f>D50*各種係数!$D50</f>
        <v>0</v>
      </c>
      <c r="G50" s="264"/>
      <c r="H50" s="267">
        <f>D50*各種係数!$E50</f>
        <v>0</v>
      </c>
      <c r="I50" s="262"/>
      <c r="J50" s="266">
        <f t="shared" si="1"/>
        <v>0</v>
      </c>
      <c r="K50" s="262"/>
      <c r="L50" s="266">
        <f>J50*各種係数!$F50</f>
        <v>0</v>
      </c>
      <c r="M50" s="262"/>
      <c r="N50" s="266">
        <f>入力シート!E50</f>
        <v>0</v>
      </c>
      <c r="O50" s="262"/>
      <c r="P50" s="267">
        <f>N50*各種係数!$D50</f>
        <v>0</v>
      </c>
      <c r="Q50" s="264"/>
      <c r="R50" s="267">
        <f>N50*各種係数!$E50</f>
        <v>0</v>
      </c>
      <c r="S50" s="262"/>
      <c r="T50" s="266">
        <f t="shared" si="0"/>
        <v>0</v>
      </c>
      <c r="U50" s="262"/>
      <c r="V50" s="266">
        <f>入力シート!F50</f>
        <v>0</v>
      </c>
      <c r="W50" s="262"/>
      <c r="X50" s="268">
        <f t="shared" si="2"/>
        <v>0</v>
      </c>
      <c r="Y50" s="262"/>
      <c r="Z50" s="266">
        <v>1.5928616386822882E-2</v>
      </c>
      <c r="AA50" s="262"/>
      <c r="AB50" s="266">
        <f>各種係数!$F50*'１次効果'!Z50</f>
        <v>1.4818523921229889E-2</v>
      </c>
      <c r="AC50" s="262"/>
      <c r="AD50" s="268">
        <v>5.244108184147199E-2</v>
      </c>
    </row>
    <row r="51" spans="1:30" ht="15.25" customHeight="1">
      <c r="A51" s="177" t="s">
        <v>335</v>
      </c>
      <c r="B51" s="553" t="s">
        <v>336</v>
      </c>
      <c r="D51" s="266">
        <f>入力シート!D51</f>
        <v>0</v>
      </c>
      <c r="E51" s="262"/>
      <c r="F51" s="267">
        <f>D51*各種係数!$D51</f>
        <v>0</v>
      </c>
      <c r="G51" s="264"/>
      <c r="H51" s="267">
        <f>D51*各種係数!$E51</f>
        <v>0</v>
      </c>
      <c r="I51" s="262"/>
      <c r="J51" s="266">
        <f t="shared" si="1"/>
        <v>0</v>
      </c>
      <c r="K51" s="262"/>
      <c r="L51" s="266">
        <f>J51*各種係数!$F51</f>
        <v>0</v>
      </c>
      <c r="M51" s="262"/>
      <c r="N51" s="266">
        <f>入力シート!E51</f>
        <v>0</v>
      </c>
      <c r="O51" s="262"/>
      <c r="P51" s="267">
        <f>N51*各種係数!$D51</f>
        <v>0</v>
      </c>
      <c r="Q51" s="264"/>
      <c r="R51" s="267">
        <f>N51*各種係数!$E51</f>
        <v>0</v>
      </c>
      <c r="S51" s="262"/>
      <c r="T51" s="266">
        <f t="shared" si="0"/>
        <v>0</v>
      </c>
      <c r="U51" s="262"/>
      <c r="V51" s="266">
        <f>入力シート!F51</f>
        <v>0</v>
      </c>
      <c r="W51" s="262"/>
      <c r="X51" s="268">
        <f t="shared" si="2"/>
        <v>0</v>
      </c>
      <c r="Y51" s="262"/>
      <c r="Z51" s="266">
        <v>4.154415516529595E-2</v>
      </c>
      <c r="AA51" s="262"/>
      <c r="AB51" s="266">
        <f>各種係数!$F51*'１次効果'!Z51</f>
        <v>4.154415516529595E-2</v>
      </c>
      <c r="AC51" s="262"/>
      <c r="AD51" s="268">
        <v>7.5160267390386212E-2</v>
      </c>
    </row>
    <row r="52" spans="1:30" ht="15.25" customHeight="1" thickBot="1">
      <c r="A52" s="189" t="s">
        <v>337</v>
      </c>
      <c r="B52" s="556" t="s">
        <v>338</v>
      </c>
      <c r="D52" s="276">
        <f>入力シート!D52</f>
        <v>0</v>
      </c>
      <c r="E52" s="262"/>
      <c r="F52" s="267">
        <f>D52*各種係数!$D52</f>
        <v>0</v>
      </c>
      <c r="G52" s="264"/>
      <c r="H52" s="267">
        <f>D52*各種係数!$E52</f>
        <v>0</v>
      </c>
      <c r="I52" s="262"/>
      <c r="J52" s="276">
        <f t="shared" si="1"/>
        <v>0</v>
      </c>
      <c r="K52" s="262"/>
      <c r="L52" s="266">
        <f>J52*各種係数!$F52</f>
        <v>0</v>
      </c>
      <c r="M52" s="262"/>
      <c r="N52" s="276">
        <f>入力シート!E52</f>
        <v>0</v>
      </c>
      <c r="O52" s="262"/>
      <c r="P52" s="267">
        <f>N52*各種係数!$D52</f>
        <v>0</v>
      </c>
      <c r="Q52" s="264"/>
      <c r="R52" s="267">
        <f>N52*各種係数!$E52</f>
        <v>0</v>
      </c>
      <c r="S52" s="262"/>
      <c r="T52" s="276">
        <f t="shared" si="0"/>
        <v>0</v>
      </c>
      <c r="U52" s="262"/>
      <c r="V52" s="276">
        <f>入力シート!F52</f>
        <v>0</v>
      </c>
      <c r="W52" s="262"/>
      <c r="X52" s="277">
        <f t="shared" si="2"/>
        <v>0</v>
      </c>
      <c r="Y52" s="262"/>
      <c r="Z52" s="276">
        <v>8.2375767495303093E-2</v>
      </c>
      <c r="AA52" s="262"/>
      <c r="AB52" s="276">
        <f>各種係数!$F52*'１次効果'!Z52</f>
        <v>6.7329791782980902E-2</v>
      </c>
      <c r="AC52" s="262"/>
      <c r="AD52" s="268">
        <v>0.16477748990116631</v>
      </c>
    </row>
    <row r="53" spans="1:30" ht="15.25" customHeight="1" thickBot="1">
      <c r="A53" s="192"/>
      <c r="B53" s="193" t="s">
        <v>24</v>
      </c>
      <c r="D53" s="276">
        <f>SUM(D8:D52)</f>
        <v>0</v>
      </c>
      <c r="E53" s="262"/>
      <c r="F53" s="278">
        <f>SUM(F8:F39)+SUM(F41:F52)</f>
        <v>0</v>
      </c>
      <c r="G53" s="264"/>
      <c r="H53" s="278">
        <f>SUM(H8:H42)+SUM(H44:H52)</f>
        <v>0</v>
      </c>
      <c r="I53" s="262"/>
      <c r="J53" s="276">
        <f>SUM(J8:J52)</f>
        <v>0</v>
      </c>
      <c r="K53" s="262"/>
      <c r="L53" s="279">
        <f>SUM(L8:L52)</f>
        <v>0</v>
      </c>
      <c r="M53" s="262"/>
      <c r="N53" s="276">
        <f>SUM(N8:N52)</f>
        <v>100</v>
      </c>
      <c r="O53" s="262"/>
      <c r="P53" s="278">
        <f>SUM(P8:P39)+SUM(P41:P52)</f>
        <v>9.657944443205615</v>
      </c>
      <c r="Q53" s="264"/>
      <c r="R53" s="278">
        <f>SUM(R8:R42)+SUM(R44:R52)</f>
        <v>1.9914516866221228</v>
      </c>
      <c r="S53" s="262"/>
      <c r="T53" s="276">
        <f>SUM(T8:T52)</f>
        <v>100</v>
      </c>
      <c r="U53" s="262"/>
      <c r="V53" s="276">
        <f>SUM(V8:V52)</f>
        <v>0</v>
      </c>
      <c r="W53" s="262"/>
      <c r="X53" s="280">
        <f>SUM(X8:X52)</f>
        <v>100</v>
      </c>
      <c r="Y53" s="262"/>
      <c r="Z53" s="276">
        <f>SUM(Z8:Z52)</f>
        <v>73.753747931447677</v>
      </c>
      <c r="AA53" s="262"/>
      <c r="AB53" s="276">
        <f>SUM(AB8:AB52)</f>
        <v>30.156163467523424</v>
      </c>
      <c r="AC53" s="262"/>
      <c r="AD53" s="280">
        <f>SUM(AD8:AD52)</f>
        <v>44.594659908824759</v>
      </c>
    </row>
  </sheetData>
  <phoneticPr fontId="1"/>
  <pageMargins left="0.7" right="0.7" top="0.75" bottom="0.75" header="0.3" footer="0.3"/>
  <pageSetup paperSize="9" scale="57" fitToHeight="0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R53"/>
  <sheetViews>
    <sheetView showGridLines="0" zoomScale="70" zoomScaleNormal="70" workbookViewId="0">
      <pane xSplit="2" ySplit="7" topLeftCell="C8" activePane="bottomRight" state="frozen"/>
      <selection pane="topRight" activeCell="C1" sqref="C1"/>
      <selection pane="bottomLeft" activeCell="A8" sqref="A8"/>
      <selection pane="bottomRight"/>
    </sheetView>
  </sheetViews>
  <sheetFormatPr defaultColWidth="10.6328125" defaultRowHeight="13"/>
  <cols>
    <col min="1" max="1" width="4.6328125" style="79" customWidth="1"/>
    <col min="2" max="2" width="25" style="79" customWidth="1"/>
    <col min="3" max="3" width="2.6328125" style="79" customWidth="1"/>
    <col min="4" max="4" width="11.08984375" style="79" customWidth="1"/>
    <col min="5" max="5" width="2.6328125" style="79" customWidth="1"/>
    <col min="6" max="6" width="11.08984375" style="79" customWidth="1"/>
    <col min="7" max="7" width="2.6328125" style="79" customWidth="1"/>
    <col min="8" max="8" width="11.08984375" style="79" customWidth="1"/>
    <col min="9" max="9" width="2.6328125" style="79" customWidth="1"/>
    <col min="10" max="10" width="11.08984375" style="79" customWidth="1"/>
    <col min="11" max="11" width="2.6328125" style="79" customWidth="1"/>
    <col min="12" max="12" width="11.08984375" style="79" customWidth="1"/>
    <col min="13" max="13" width="2.6328125" style="79" customWidth="1"/>
    <col min="14" max="14" width="13.36328125" style="79" customWidth="1"/>
    <col min="15" max="15" width="2.6328125" style="79" customWidth="1"/>
    <col min="16" max="16" width="13" style="79" customWidth="1"/>
    <col min="17" max="17" width="2.6328125" style="79" customWidth="1"/>
    <col min="18" max="18" width="13.36328125" style="79" customWidth="1"/>
    <col min="19" max="16384" width="10.6328125" style="79"/>
  </cols>
  <sheetData>
    <row r="1" spans="1:18" ht="14" thickTop="1" thickBot="1">
      <c r="C1" s="142"/>
      <c r="D1" s="197" t="s">
        <v>78</v>
      </c>
      <c r="E1" s="198"/>
      <c r="F1" s="198"/>
      <c r="G1" s="198"/>
      <c r="H1" s="198"/>
      <c r="I1" s="198"/>
      <c r="J1" s="198"/>
      <c r="K1" s="198"/>
      <c r="L1" s="199"/>
      <c r="M1" s="200" t="s">
        <v>79</v>
      </c>
      <c r="N1" s="201" t="s">
        <v>64</v>
      </c>
      <c r="O1" s="202"/>
      <c r="P1" s="203"/>
      <c r="Q1" s="200" t="s">
        <v>79</v>
      </c>
      <c r="R1" s="204" t="s">
        <v>80</v>
      </c>
    </row>
    <row r="2" spans="1:18" ht="15.25" customHeight="1" thickTop="1">
      <c r="A2" s="147" t="s">
        <v>64</v>
      </c>
      <c r="C2" s="142"/>
      <c r="D2" s="142"/>
      <c r="E2" s="142"/>
      <c r="F2" s="142"/>
      <c r="G2" s="142"/>
      <c r="H2" s="142"/>
      <c r="I2" s="142"/>
      <c r="J2" s="142"/>
      <c r="K2" s="205"/>
      <c r="L2" s="205"/>
      <c r="M2" s="142"/>
      <c r="N2" s="142"/>
      <c r="O2" s="142"/>
      <c r="P2" s="142"/>
      <c r="Q2" s="142"/>
      <c r="R2" s="142"/>
    </row>
    <row r="3" spans="1:18" s="73" customFormat="1" ht="26.25" customHeight="1">
      <c r="A3" s="206" t="s">
        <v>81</v>
      </c>
      <c r="C3" s="149"/>
      <c r="D3" s="149"/>
      <c r="E3" s="149"/>
      <c r="F3" s="149"/>
      <c r="G3" s="149"/>
      <c r="H3" s="149"/>
      <c r="I3" s="178"/>
      <c r="J3" s="207" t="s">
        <v>89</v>
      </c>
      <c r="K3" s="208"/>
      <c r="L3" s="209" t="s">
        <v>90</v>
      </c>
      <c r="M3" s="178"/>
      <c r="N3" s="210" t="s">
        <v>91</v>
      </c>
      <c r="O3" s="178"/>
      <c r="P3" s="211" t="s">
        <v>92</v>
      </c>
      <c r="Q3" s="178"/>
      <c r="R3" s="212" t="s">
        <v>93</v>
      </c>
    </row>
    <row r="4" spans="1:18" ht="13.5" thickBot="1">
      <c r="B4" s="151" t="str">
        <f>"単位："&amp;入力シート!L20</f>
        <v>単位：億円</v>
      </c>
      <c r="C4" s="142"/>
      <c r="D4" s="142"/>
      <c r="E4" s="142"/>
      <c r="F4" s="142"/>
      <c r="G4" s="142"/>
      <c r="H4" s="142"/>
      <c r="I4" s="153"/>
      <c r="J4" s="154" t="s">
        <v>66</v>
      </c>
      <c r="K4" s="153"/>
      <c r="L4" s="154" t="s">
        <v>66</v>
      </c>
      <c r="M4" s="153"/>
      <c r="N4" s="154" t="s">
        <v>66</v>
      </c>
      <c r="O4" s="153"/>
      <c r="P4" s="154" t="s">
        <v>66</v>
      </c>
      <c r="Q4" s="153"/>
      <c r="R4" s="154" t="s">
        <v>66</v>
      </c>
    </row>
    <row r="5" spans="1:18">
      <c r="A5" s="155"/>
      <c r="B5" s="156"/>
      <c r="C5" s="142"/>
      <c r="D5" s="157" t="str">
        <f>'１次効果'!X5</f>
        <v>県内需要計</v>
      </c>
      <c r="E5" s="142"/>
      <c r="F5" s="158" t="str">
        <f>'１次効果'!AD5</f>
        <v>生産誘発額</v>
      </c>
      <c r="G5" s="142"/>
      <c r="H5" s="157" t="str">
        <f>D5&amp;"＋"</f>
        <v>県内需要計＋</v>
      </c>
      <c r="I5" s="142"/>
      <c r="J5" s="213" t="s">
        <v>1</v>
      </c>
      <c r="K5" s="205"/>
      <c r="L5" s="214" t="s">
        <v>9</v>
      </c>
      <c r="M5" s="142"/>
      <c r="N5" s="215" t="s">
        <v>82</v>
      </c>
      <c r="O5" s="142"/>
      <c r="P5" s="215" t="s">
        <v>82</v>
      </c>
      <c r="Q5" s="142"/>
      <c r="R5" s="216" t="s">
        <v>67</v>
      </c>
    </row>
    <row r="6" spans="1:18">
      <c r="A6" s="162" t="s">
        <v>94</v>
      </c>
      <c r="B6" s="163"/>
      <c r="C6" s="142"/>
      <c r="D6" s="164" t="str">
        <f>'１次効果'!X6</f>
        <v>(直接効果)</v>
      </c>
      <c r="E6" s="165" t="s">
        <v>68</v>
      </c>
      <c r="F6" s="166" t="str">
        <f>'１次効果'!AD6</f>
        <v>(間接1次)</v>
      </c>
      <c r="G6" s="165" t="s">
        <v>69</v>
      </c>
      <c r="H6" s="166" t="str">
        <f>F5</f>
        <v>生産誘発額</v>
      </c>
      <c r="I6" s="217"/>
      <c r="J6" s="218" t="s">
        <v>83</v>
      </c>
      <c r="K6" s="205"/>
      <c r="L6" s="219" t="s">
        <v>84</v>
      </c>
      <c r="M6" s="142"/>
      <c r="N6" s="220" t="s">
        <v>85</v>
      </c>
      <c r="O6" s="142"/>
      <c r="P6" s="220" t="s">
        <v>86</v>
      </c>
      <c r="Q6" s="142"/>
      <c r="R6" s="221" t="s">
        <v>87</v>
      </c>
    </row>
    <row r="7" spans="1:18" ht="13.5" thickBot="1">
      <c r="A7" s="170"/>
      <c r="B7" s="171"/>
      <c r="C7" s="142"/>
      <c r="D7" s="172" t="str">
        <f>'１次効果'!X7</f>
        <v>F</v>
      </c>
      <c r="E7" s="142"/>
      <c r="F7" s="173" t="str">
        <f>'１次効果'!AD7</f>
        <v>X1</v>
      </c>
      <c r="G7" s="142"/>
      <c r="H7" s="222" t="str">
        <f>"Δ"&amp;F7</f>
        <v>ΔX1</v>
      </c>
      <c r="I7" s="142"/>
      <c r="J7" s="223" t="str">
        <f>各種係数!J7&amp;H7</f>
        <v>wΔX1</v>
      </c>
      <c r="K7" s="205"/>
      <c r="L7" s="224" t="str">
        <f>"k"&amp;J7</f>
        <v>kwΔX1</v>
      </c>
      <c r="M7" s="142"/>
      <c r="N7" s="225" t="str">
        <f>各種係数!K7&amp;"∑"&amp;L7</f>
        <v>c∑kwΔX1</v>
      </c>
      <c r="O7" s="142"/>
      <c r="P7" s="226" t="str">
        <f>"("&amp;各種係数!F7&amp;")×"&amp;N7</f>
        <v>(I-m)×c∑kwΔX1</v>
      </c>
      <c r="Q7" s="142"/>
      <c r="R7" s="227" t="s">
        <v>88</v>
      </c>
    </row>
    <row r="8" spans="1:18" ht="15.25" customHeight="1">
      <c r="A8" s="177" t="s">
        <v>249</v>
      </c>
      <c r="B8" s="553" t="s">
        <v>250</v>
      </c>
      <c r="D8" s="182">
        <f>'１次効果'!X8</f>
        <v>0</v>
      </c>
      <c r="F8" s="182">
        <f>'１次効果'!AD8</f>
        <v>5.1315028212689786E-3</v>
      </c>
      <c r="H8" s="182">
        <f>D8+F8</f>
        <v>5.1315028212689786E-3</v>
      </c>
      <c r="J8" s="182">
        <f>H8*各種係数!$J8</f>
        <v>1.0448919829198883E-3</v>
      </c>
      <c r="K8" s="228"/>
      <c r="L8" s="180">
        <f>J8*入力シート!L$3</f>
        <v>5.1279432421371318E-4</v>
      </c>
      <c r="N8" s="179">
        <f>L$53*各種係数!$K8</f>
        <v>0.15704890863567733</v>
      </c>
      <c r="P8" s="179">
        <f>各種係数!$F8*'２次効果'!N8</f>
        <v>7.2792732600994836E-2</v>
      </c>
      <c r="R8" s="180">
        <f t="array" ref="R8:R52">MMULT('逆行列(IM)'!D5:AV49,'２次効果'!P8:P52)</f>
        <v>0.10863504597532581</v>
      </c>
    </row>
    <row r="9" spans="1:18" ht="15.25" customHeight="1">
      <c r="A9" s="177" t="s">
        <v>251</v>
      </c>
      <c r="B9" s="553" t="s">
        <v>252</v>
      </c>
      <c r="D9" s="182">
        <f>'１次効果'!X9</f>
        <v>0</v>
      </c>
      <c r="F9" s="182">
        <f>'１次効果'!AD9</f>
        <v>5.5186345466668547E-3</v>
      </c>
      <c r="H9" s="182">
        <f>D9+F9</f>
        <v>5.5186345466668547E-3</v>
      </c>
      <c r="J9" s="182">
        <f>H9*各種係数!$J9</f>
        <v>2.0965400851307905E-3</v>
      </c>
      <c r="K9" s="228"/>
      <c r="L9" s="183">
        <f>J9*入力シート!L$3</f>
        <v>1.0289043017990421E-3</v>
      </c>
      <c r="N9" s="182">
        <f>L$53*各種係数!$K9</f>
        <v>-2.2054198814417639E-4</v>
      </c>
      <c r="P9" s="182">
        <f>各種係数!$F9*'２次効果'!N9</f>
        <v>-1.1582187135164245E-6</v>
      </c>
      <c r="R9" s="183">
        <v>4.6896283487315006E-4</v>
      </c>
    </row>
    <row r="10" spans="1:18" ht="15.25" customHeight="1">
      <c r="A10" s="177" t="s">
        <v>253</v>
      </c>
      <c r="B10" s="553" t="s">
        <v>254</v>
      </c>
      <c r="D10" s="182">
        <f>'１次効果'!X10</f>
        <v>0</v>
      </c>
      <c r="F10" s="182">
        <f>'１次効果'!AD10</f>
        <v>1.9513002623888448E-3</v>
      </c>
      <c r="H10" s="182">
        <f t="shared" ref="H10:H52" si="0">D10+F10</f>
        <v>1.9513002623888448E-3</v>
      </c>
      <c r="J10" s="182">
        <f>H10*各種係数!$J10</f>
        <v>2.7153175361589033E-4</v>
      </c>
      <c r="K10" s="228"/>
      <c r="L10" s="183">
        <f>J10*入力シート!L$3</f>
        <v>1.3325773799979519E-4</v>
      </c>
      <c r="N10" s="182">
        <f>L$53*各種係数!$K10</f>
        <v>1.2317864542342032</v>
      </c>
      <c r="P10" s="182">
        <f>各種係数!$F10*'２次効果'!N10</f>
        <v>0.23364127427774423</v>
      </c>
      <c r="R10" s="183">
        <v>0.2714406805706539</v>
      </c>
    </row>
    <row r="11" spans="1:18" ht="15.25" customHeight="1">
      <c r="A11" s="177" t="s">
        <v>255</v>
      </c>
      <c r="B11" s="553" t="s">
        <v>256</v>
      </c>
      <c r="D11" s="182">
        <f>'１次効果'!X11</f>
        <v>0</v>
      </c>
      <c r="F11" s="182">
        <f>'１次効果'!AD11</f>
        <v>2.8515060559758821E-2</v>
      </c>
      <c r="H11" s="182">
        <f t="shared" si="0"/>
        <v>2.8515060559758821E-2</v>
      </c>
      <c r="J11" s="182">
        <f>H11*各種係数!$J11</f>
        <v>6.8853281628157986E-3</v>
      </c>
      <c r="K11" s="228"/>
      <c r="L11" s="183">
        <f>J11*入力シート!L$3</f>
        <v>3.3790643051679697E-3</v>
      </c>
      <c r="N11" s="182">
        <f>L$53*各種係数!$K11</f>
        <v>3.5325073231441124E-3</v>
      </c>
      <c r="P11" s="182">
        <f>各種係数!$F11*'２次効果'!N11</f>
        <v>1.1787141749724504E-3</v>
      </c>
      <c r="R11" s="183">
        <v>4.5895488740463715E-3</v>
      </c>
    </row>
    <row r="12" spans="1:18" ht="15.25" customHeight="1">
      <c r="A12" s="185" t="s">
        <v>257</v>
      </c>
      <c r="B12" s="553" t="s">
        <v>258</v>
      </c>
      <c r="D12" s="186">
        <f>'１次効果'!X12</f>
        <v>0</v>
      </c>
      <c r="F12" s="186">
        <f>'１次効果'!AD12</f>
        <v>3.9961848669425461E-2</v>
      </c>
      <c r="H12" s="186">
        <f t="shared" si="0"/>
        <v>3.9961848669425461E-2</v>
      </c>
      <c r="J12" s="186">
        <f>H12*各種係数!$J12</f>
        <v>1.0583681989810448E-2</v>
      </c>
      <c r="K12" s="228"/>
      <c r="L12" s="187">
        <f>J12*入力シート!L$3</f>
        <v>5.1940795243653453E-3</v>
      </c>
      <c r="N12" s="186">
        <f>L$53*各種係数!$K12</f>
        <v>0.15393255445537918</v>
      </c>
      <c r="P12" s="186">
        <f>各種係数!$F12*'２次効果'!N12</f>
        <v>2.9520843483087235E-2</v>
      </c>
      <c r="R12" s="187">
        <v>3.3809701485342618E-2</v>
      </c>
    </row>
    <row r="13" spans="1:18" ht="15.25" customHeight="1">
      <c r="A13" s="177" t="s">
        <v>259</v>
      </c>
      <c r="B13" s="554" t="s">
        <v>260</v>
      </c>
      <c r="D13" s="182">
        <f>'１次効果'!X13</f>
        <v>0</v>
      </c>
      <c r="F13" s="182">
        <f>'１次効果'!AD13</f>
        <v>2.47241410669348E-2</v>
      </c>
      <c r="H13" s="182">
        <f t="shared" si="0"/>
        <v>2.47241410669348E-2</v>
      </c>
      <c r="J13" s="182">
        <f>H13*各種係数!$J13</f>
        <v>3.6629703516875096E-3</v>
      </c>
      <c r="K13" s="228"/>
      <c r="L13" s="183">
        <f>J13*入力シート!L$3</f>
        <v>1.7976503187052172E-3</v>
      </c>
      <c r="N13" s="182">
        <f>L$53*各種係数!$K13</f>
        <v>2.2361039841400838E-3</v>
      </c>
      <c r="P13" s="182">
        <f>各種係数!$F13*'２次効果'!N13</f>
        <v>1.031887111901157E-3</v>
      </c>
      <c r="R13" s="183">
        <v>6.1165523789633797E-3</v>
      </c>
    </row>
    <row r="14" spans="1:18" ht="15.25" customHeight="1">
      <c r="A14" s="177" t="s">
        <v>261</v>
      </c>
      <c r="B14" s="553" t="s">
        <v>262</v>
      </c>
      <c r="D14" s="182">
        <f>'１次効果'!X14</f>
        <v>0</v>
      </c>
      <c r="F14" s="182">
        <f>'１次効果'!AD14</f>
        <v>2.4594592233612364E-2</v>
      </c>
      <c r="H14" s="182">
        <f t="shared" si="0"/>
        <v>2.4594592233612364E-2</v>
      </c>
      <c r="J14" s="182">
        <f>H14*各種係数!$J14</f>
        <v>5.4608320323039708E-3</v>
      </c>
      <c r="K14" s="228"/>
      <c r="L14" s="183">
        <f>J14*入力シート!L$3</f>
        <v>2.6799743106695937E-3</v>
      </c>
      <c r="N14" s="182">
        <f>L$53*各種係数!$K14</f>
        <v>3.9697557865951746E-3</v>
      </c>
      <c r="P14" s="182">
        <f>各種係数!$F14*'２次効果'!N14</f>
        <v>1.0369185668494393E-3</v>
      </c>
      <c r="R14" s="183">
        <v>6.17617316278532E-3</v>
      </c>
    </row>
    <row r="15" spans="1:18" ht="15.25" customHeight="1">
      <c r="A15" s="177" t="s">
        <v>263</v>
      </c>
      <c r="B15" s="553" t="s">
        <v>264</v>
      </c>
      <c r="D15" s="182">
        <f>'１次効果'!X15</f>
        <v>0</v>
      </c>
      <c r="F15" s="182">
        <f>'１次効果'!AD15</f>
        <v>7.7585550120527799E-2</v>
      </c>
      <c r="H15" s="182">
        <f t="shared" si="0"/>
        <v>7.7585550120527799E-2</v>
      </c>
      <c r="J15" s="182">
        <f>H15*各種係数!$J15</f>
        <v>9.2912587708762935E-3</v>
      </c>
      <c r="K15" s="228"/>
      <c r="L15" s="183">
        <f>J15*入力シート!L$3</f>
        <v>4.5598060281715628E-3</v>
      </c>
      <c r="N15" s="182">
        <f>L$53*各種係数!$K15</f>
        <v>1.0501634148500087E-2</v>
      </c>
      <c r="P15" s="182">
        <f>各種係数!$F15*'２次効果'!N15</f>
        <v>3.328977909829087E-3</v>
      </c>
      <c r="R15" s="183">
        <v>2.0363198995731274E-2</v>
      </c>
    </row>
    <row r="16" spans="1:18" ht="15.25" customHeight="1">
      <c r="A16" s="177" t="s">
        <v>265</v>
      </c>
      <c r="B16" s="553" t="s">
        <v>266</v>
      </c>
      <c r="D16" s="182">
        <f>'１次効果'!X16</f>
        <v>0</v>
      </c>
      <c r="F16" s="182">
        <f>'１次効果'!AD16</f>
        <v>9.7645883131266709E-2</v>
      </c>
      <c r="H16" s="182">
        <f t="shared" si="0"/>
        <v>9.7645883131266709E-2</v>
      </c>
      <c r="J16" s="182">
        <f>H16*各種係数!$J16</f>
        <v>2.5606825581022511E-2</v>
      </c>
      <c r="K16" s="228"/>
      <c r="L16" s="183">
        <f>J16*入力シート!L$3</f>
        <v>1.256688254261935E-2</v>
      </c>
      <c r="N16" s="182">
        <f>L$53*各種係数!$K16</f>
        <v>1.5994088531499401E-3</v>
      </c>
      <c r="P16" s="182">
        <f>各種係数!$F16*'２次効果'!N16</f>
        <v>9.1062383057104277E-4</v>
      </c>
      <c r="R16" s="183">
        <v>2.9834947045270708E-2</v>
      </c>
    </row>
    <row r="17" spans="1:18" ht="15.25" customHeight="1">
      <c r="A17" s="185" t="s">
        <v>267</v>
      </c>
      <c r="B17" s="555" t="s">
        <v>268</v>
      </c>
      <c r="D17" s="186">
        <f>'１次効果'!X17</f>
        <v>0</v>
      </c>
      <c r="F17" s="186">
        <f>'１次効果'!AD17</f>
        <v>0.13663128679620751</v>
      </c>
      <c r="H17" s="186">
        <f t="shared" si="0"/>
        <v>0.13663128679620751</v>
      </c>
      <c r="J17" s="186">
        <f>H17*各種係数!$J17</f>
        <v>1.4126712109959728E-2</v>
      </c>
      <c r="K17" s="228"/>
      <c r="L17" s="187">
        <f>J17*入力シート!L$3</f>
        <v>6.9328676152201662E-3</v>
      </c>
      <c r="N17" s="186">
        <f>L$53*各種係数!$K17</f>
        <v>0.11884720077626869</v>
      </c>
      <c r="P17" s="186">
        <f>各種係数!$F17*'２次効果'!N17</f>
        <v>9.8701856228173342E-3</v>
      </c>
      <c r="R17" s="187">
        <v>2.245067141405023E-2</v>
      </c>
    </row>
    <row r="18" spans="1:18" ht="15.25" customHeight="1">
      <c r="A18" s="177" t="s">
        <v>269</v>
      </c>
      <c r="B18" s="553" t="s">
        <v>270</v>
      </c>
      <c r="D18" s="182">
        <f>'１次効果'!X18</f>
        <v>0</v>
      </c>
      <c r="F18" s="182">
        <f>'１次効果'!AD18</f>
        <v>0.1532027922822729</v>
      </c>
      <c r="H18" s="182">
        <f t="shared" si="0"/>
        <v>0.1532027922822729</v>
      </c>
      <c r="J18" s="182">
        <f>H18*各種係数!$J18</f>
        <v>2.94842053398556E-3</v>
      </c>
      <c r="K18" s="228"/>
      <c r="L18" s="183">
        <f>J18*入力シート!L$3</f>
        <v>1.4469757065203553E-3</v>
      </c>
      <c r="N18" s="182">
        <f>L$53*各種係数!$K18</f>
        <v>0.14291312607384493</v>
      </c>
      <c r="P18" s="182">
        <f>各種係数!$F18*'２次効果'!N18</f>
        <v>2.4097437850785938E-2</v>
      </c>
      <c r="R18" s="183">
        <v>3.8626652818091418E-2</v>
      </c>
    </row>
    <row r="19" spans="1:18" ht="15.25" customHeight="1">
      <c r="A19" s="177" t="s">
        <v>271</v>
      </c>
      <c r="B19" s="553" t="s">
        <v>272</v>
      </c>
      <c r="D19" s="182">
        <f>'１次効果'!X19</f>
        <v>0</v>
      </c>
      <c r="F19" s="182">
        <f>'１次効果'!AD19</f>
        <v>1.7876984914226894</v>
      </c>
      <c r="H19" s="182">
        <f t="shared" si="0"/>
        <v>1.7876984914226894</v>
      </c>
      <c r="J19" s="182">
        <f>H19*各種係数!$J19</f>
        <v>0.3651001207249075</v>
      </c>
      <c r="K19" s="228"/>
      <c r="L19" s="183">
        <f>J19*入力シート!L$3</f>
        <v>0.17917763054731778</v>
      </c>
      <c r="N19" s="182">
        <f>L$53*各種係数!$K19</f>
        <v>1.7975130911959698E-2</v>
      </c>
      <c r="P19" s="182">
        <f>各種係数!$F19*'２次効果'!N19</f>
        <v>7.4100688352244015E-3</v>
      </c>
      <c r="R19" s="183">
        <v>2.9295846378275057E-2</v>
      </c>
    </row>
    <row r="20" spans="1:18" ht="15.25" customHeight="1">
      <c r="A20" s="177" t="s">
        <v>273</v>
      </c>
      <c r="B20" s="553" t="s">
        <v>274</v>
      </c>
      <c r="D20" s="182">
        <f>'１次効果'!X20</f>
        <v>0</v>
      </c>
      <c r="F20" s="182">
        <f>'１次効果'!AD20</f>
        <v>0.28122339126919821</v>
      </c>
      <c r="H20" s="182">
        <f t="shared" si="0"/>
        <v>0.28122339126919821</v>
      </c>
      <c r="J20" s="182">
        <f>H20*各種係数!$J20</f>
        <v>7.2408026911419565E-2</v>
      </c>
      <c r="K20" s="228"/>
      <c r="L20" s="183">
        <f>J20*入力シート!L$3</f>
        <v>3.5535180511129E-2</v>
      </c>
      <c r="N20" s="182">
        <f>L$53*各種係数!$K20</f>
        <v>1.507548320696844E-2</v>
      </c>
      <c r="P20" s="182">
        <f>各種係数!$F20*'２次効果'!N20</f>
        <v>2.737079756147513E-3</v>
      </c>
      <c r="R20" s="183">
        <v>5.194285225670961E-3</v>
      </c>
    </row>
    <row r="21" spans="1:18" ht="15.25" customHeight="1">
      <c r="A21" s="177" t="s">
        <v>275</v>
      </c>
      <c r="B21" s="553" t="s">
        <v>276</v>
      </c>
      <c r="D21" s="182">
        <f>'１次効果'!X21</f>
        <v>0</v>
      </c>
      <c r="F21" s="182">
        <f>'１次効果'!AD21</f>
        <v>3.4751155973171269E-4</v>
      </c>
      <c r="H21" s="182">
        <f t="shared" si="0"/>
        <v>3.4751155973171269E-4</v>
      </c>
      <c r="J21" s="182">
        <f>H21*各種係数!$J21</f>
        <v>1.3112339355924701E-4</v>
      </c>
      <c r="K21" s="228"/>
      <c r="L21" s="183">
        <f>J21*入力シート!L$3</f>
        <v>6.4350509993316748E-5</v>
      </c>
      <c r="N21" s="182">
        <f>L$53*各種係数!$K21</f>
        <v>3.2592270334871977E-2</v>
      </c>
      <c r="P21" s="182">
        <f>各種係数!$F21*'２次効果'!N21</f>
        <v>2.4526293374077697E-3</v>
      </c>
      <c r="R21" s="183">
        <v>2.507046218251755E-3</v>
      </c>
    </row>
    <row r="22" spans="1:18" ht="15.25" customHeight="1">
      <c r="A22" s="185" t="s">
        <v>277</v>
      </c>
      <c r="B22" s="553" t="s">
        <v>278</v>
      </c>
      <c r="D22" s="186">
        <f>'１次効果'!X22</f>
        <v>0</v>
      </c>
      <c r="F22" s="186">
        <f>'１次効果'!AD22</f>
        <v>0.37199396974363641</v>
      </c>
      <c r="H22" s="186">
        <f t="shared" si="0"/>
        <v>0.37199396974363641</v>
      </c>
      <c r="J22" s="186">
        <f>H22*各種係数!$J22</f>
        <v>7.4171329114731968E-2</v>
      </c>
      <c r="K22" s="228"/>
      <c r="L22" s="187">
        <f>J22*入力シート!L$3</f>
        <v>3.6400543990333205E-2</v>
      </c>
      <c r="N22" s="186">
        <f>L$53*各種係数!$K22</f>
        <v>3.9927688636189158E-3</v>
      </c>
      <c r="P22" s="186">
        <f>各種係数!$F22*'２次効果'!N22</f>
        <v>1.2704112626314575E-3</v>
      </c>
      <c r="R22" s="187">
        <v>5.1418652252871819E-3</v>
      </c>
    </row>
    <row r="23" spans="1:18" ht="15.25" customHeight="1">
      <c r="A23" s="177" t="s">
        <v>279</v>
      </c>
      <c r="B23" s="554" t="s">
        <v>280</v>
      </c>
      <c r="D23" s="182">
        <f>'１次効果'!X23</f>
        <v>0</v>
      </c>
      <c r="F23" s="182">
        <f>'１次効果'!AD23</f>
        <v>6.8219925703682716</v>
      </c>
      <c r="H23" s="182">
        <f t="shared" si="0"/>
        <v>6.8219925703682716</v>
      </c>
      <c r="J23" s="182">
        <f>H23*各種係数!$J23</f>
        <v>0.3591263323779646</v>
      </c>
      <c r="K23" s="228"/>
      <c r="L23" s="183">
        <f>J23*入力シート!L$3</f>
        <v>0.17624591625680705</v>
      </c>
      <c r="N23" s="182">
        <f>L$53*各種係数!$K23</f>
        <v>-1.4191397497973091E-3</v>
      </c>
      <c r="P23" s="182">
        <f>各種係数!$F23*'２次効果'!N23</f>
        <v>-1.1863954540394792E-3</v>
      </c>
      <c r="R23" s="183">
        <v>1.3868298581907948E-2</v>
      </c>
    </row>
    <row r="24" spans="1:18" ht="15.25" customHeight="1">
      <c r="A24" s="177" t="s">
        <v>281</v>
      </c>
      <c r="B24" s="553" t="s">
        <v>282</v>
      </c>
      <c r="D24" s="182">
        <f>'１次効果'!X24</f>
        <v>0</v>
      </c>
      <c r="F24" s="182">
        <f>'１次効果'!AD24</f>
        <v>0.46878037942051659</v>
      </c>
      <c r="H24" s="182">
        <f t="shared" si="0"/>
        <v>0.46878037942051659</v>
      </c>
      <c r="J24" s="182">
        <f>H24*各種係数!$J24</f>
        <v>5.9303559595124275E-2</v>
      </c>
      <c r="K24" s="228"/>
      <c r="L24" s="183">
        <f>J24*入力シート!L$3</f>
        <v>2.9103992817581976E-2</v>
      </c>
      <c r="N24" s="182">
        <f>L$53*各種係数!$K24</f>
        <v>7.2682968266645949E-3</v>
      </c>
      <c r="P24" s="182">
        <f>各種係数!$F24*'２次効果'!N24</f>
        <v>1.3422738677044824E-3</v>
      </c>
      <c r="R24" s="183">
        <v>3.0826079711662522E-3</v>
      </c>
    </row>
    <row r="25" spans="1:18" ht="15.25" customHeight="1">
      <c r="A25" s="177" t="s">
        <v>283</v>
      </c>
      <c r="B25" s="553" t="s">
        <v>284</v>
      </c>
      <c r="D25" s="182">
        <f>'１次効果'!X25</f>
        <v>0</v>
      </c>
      <c r="F25" s="182">
        <f>'１次効果'!AD25</f>
        <v>0.24908323803061361</v>
      </c>
      <c r="H25" s="182">
        <f t="shared" si="0"/>
        <v>0.24908323803061361</v>
      </c>
      <c r="J25" s="182">
        <f>H25*各種係数!$J25</f>
        <v>7.2467405051011263E-2</v>
      </c>
      <c r="K25" s="228"/>
      <c r="L25" s="183">
        <f>J25*入力シート!L$3</f>
        <v>3.5564321105049444E-2</v>
      </c>
      <c r="N25" s="182">
        <f>L$53*各種係数!$K25</f>
        <v>1.1840228128714304E-2</v>
      </c>
      <c r="P25" s="182">
        <f>各種係数!$F25*'２次効果'!N25</f>
        <v>3.4346438815934595E-3</v>
      </c>
      <c r="R25" s="183">
        <v>1.1255318694068546E-2</v>
      </c>
    </row>
    <row r="26" spans="1:18" ht="15.25" customHeight="1">
      <c r="A26" s="177" t="s">
        <v>285</v>
      </c>
      <c r="B26" s="553" t="s">
        <v>286</v>
      </c>
      <c r="D26" s="182">
        <f>'１次効果'!X26</f>
        <v>0</v>
      </c>
      <c r="F26" s="182">
        <f>'１次効果'!AD26</f>
        <v>6.6723246677715925E-2</v>
      </c>
      <c r="H26" s="182">
        <f t="shared" si="0"/>
        <v>6.6723246677715925E-2</v>
      </c>
      <c r="J26" s="182">
        <f>H26*各種係数!$J26</f>
        <v>1.2774174534270787E-2</v>
      </c>
      <c r="K26" s="228"/>
      <c r="L26" s="183">
        <f>J26*入力シート!L$3</f>
        <v>6.2690922169623339E-3</v>
      </c>
      <c r="N26" s="182">
        <f>L$53*各種係数!$K26</f>
        <v>5.8683346410537374E-4</v>
      </c>
      <c r="P26" s="182">
        <f>各種係数!$F26*'２次効果'!N26</f>
        <v>6.0042306030554216E-5</v>
      </c>
      <c r="R26" s="183">
        <v>1.2220485754160372E-3</v>
      </c>
    </row>
    <row r="27" spans="1:18" ht="15.25" customHeight="1">
      <c r="A27" s="185" t="s">
        <v>287</v>
      </c>
      <c r="B27" s="555" t="s">
        <v>288</v>
      </c>
      <c r="D27" s="186">
        <f>'１次効果'!X27</f>
        <v>0</v>
      </c>
      <c r="F27" s="186">
        <f>'１次効果'!AD27</f>
        <v>2.5341280858682209E-2</v>
      </c>
      <c r="H27" s="186">
        <f t="shared" si="0"/>
        <v>2.5341280858682209E-2</v>
      </c>
      <c r="J27" s="186">
        <f>H27*各種係数!$J27</f>
        <v>6.1384987236845342E-3</v>
      </c>
      <c r="K27" s="228"/>
      <c r="L27" s="187">
        <f>J27*入力シート!L$3</f>
        <v>3.0125480491315932E-3</v>
      </c>
      <c r="N27" s="186">
        <f>L$53*各種係数!$K27</f>
        <v>1.8410461618992115E-4</v>
      </c>
      <c r="P27" s="186">
        <f>各種係数!$F27*'２次効果'!N27</f>
        <v>3.0201195524697301E-5</v>
      </c>
      <c r="R27" s="187">
        <v>2.2986819814009331E-3</v>
      </c>
    </row>
    <row r="28" spans="1:18" ht="15.25" customHeight="1">
      <c r="A28" s="177" t="s">
        <v>289</v>
      </c>
      <c r="B28" s="553" t="s">
        <v>290</v>
      </c>
      <c r="D28" s="182">
        <f>'１次効果'!X28</f>
        <v>0</v>
      </c>
      <c r="F28" s="182">
        <f>'１次効果'!AD28</f>
        <v>6.4614093736659623E-3</v>
      </c>
      <c r="H28" s="182">
        <f t="shared" si="0"/>
        <v>6.4614093736659623E-3</v>
      </c>
      <c r="J28" s="182">
        <f>H28*各種係数!$J28</f>
        <v>1.3976450598973636E-3</v>
      </c>
      <c r="K28" s="228"/>
      <c r="L28" s="183">
        <f>J28*入力シート!L$3</f>
        <v>6.8591248253040984E-4</v>
      </c>
      <c r="N28" s="182">
        <f>L$53*各種係数!$K28</f>
        <v>2.7922533455471375E-3</v>
      </c>
      <c r="P28" s="182">
        <f>各種係数!$F28*'２次効果'!N28</f>
        <v>2.7478653766465944E-4</v>
      </c>
      <c r="R28" s="183">
        <v>1.8271469699577085E-3</v>
      </c>
    </row>
    <row r="29" spans="1:18" ht="15.25" customHeight="1">
      <c r="A29" s="177" t="s">
        <v>291</v>
      </c>
      <c r="B29" s="553" t="s">
        <v>292</v>
      </c>
      <c r="D29" s="182">
        <f>'１次効果'!X29</f>
        <v>0</v>
      </c>
      <c r="F29" s="182">
        <f>'１次効果'!AD29</f>
        <v>0.22059839686217292</v>
      </c>
      <c r="H29" s="182">
        <f t="shared" si="0"/>
        <v>0.22059839686217292</v>
      </c>
      <c r="J29" s="182">
        <f>H29*各種係数!$J29</f>
        <v>3.621005734882398E-2</v>
      </c>
      <c r="K29" s="228"/>
      <c r="L29" s="183">
        <f>J29*入力シート!L$3</f>
        <v>1.7770556374680904E-2</v>
      </c>
      <c r="N29" s="182">
        <f>L$53*各種係数!$K29</f>
        <v>9.5887820932250608E-4</v>
      </c>
      <c r="P29" s="182">
        <f>各種係数!$F29*'２次効果'!N29</f>
        <v>1.5739030052836688E-4</v>
      </c>
      <c r="R29" s="183">
        <v>3.3014495644860223E-3</v>
      </c>
    </row>
    <row r="30" spans="1:18" ht="15.25" customHeight="1">
      <c r="A30" s="177" t="s">
        <v>293</v>
      </c>
      <c r="B30" s="553" t="s">
        <v>294</v>
      </c>
      <c r="D30" s="182">
        <f>'１次効果'!X30</f>
        <v>0</v>
      </c>
      <c r="F30" s="182">
        <f>'１次効果'!AD30</f>
        <v>0.37216694202218631</v>
      </c>
      <c r="H30" s="182">
        <f t="shared" si="0"/>
        <v>0.37216694202218631</v>
      </c>
      <c r="J30" s="182">
        <f>H30*各種係数!$J30</f>
        <v>6.8336550050021219E-2</v>
      </c>
      <c r="K30" s="228"/>
      <c r="L30" s="183">
        <f>J30*入力シート!L$3</f>
        <v>3.3537050312198564E-2</v>
      </c>
      <c r="N30" s="182">
        <f>L$53*各種係数!$K30</f>
        <v>0.11984059860112682</v>
      </c>
      <c r="P30" s="182">
        <f>各種係数!$F30*'２次効果'!N30</f>
        <v>8.4169256706837486E-3</v>
      </c>
      <c r="R30" s="183">
        <v>9.3874331574432257E-3</v>
      </c>
    </row>
    <row r="31" spans="1:18" ht="15.25" customHeight="1">
      <c r="A31" s="177" t="s">
        <v>295</v>
      </c>
      <c r="B31" s="553" t="s">
        <v>296</v>
      </c>
      <c r="D31" s="182">
        <f>'１次効果'!X31</f>
        <v>0</v>
      </c>
      <c r="F31" s="182">
        <f>'１次効果'!AD31</f>
        <v>5.9199304306960139E-3</v>
      </c>
      <c r="H31" s="182">
        <f t="shared" si="0"/>
        <v>5.9199304306960139E-3</v>
      </c>
      <c r="J31" s="182">
        <f>H31*各種係数!$J31</f>
        <v>1.1919831972369171E-3</v>
      </c>
      <c r="K31" s="228"/>
      <c r="L31" s="183">
        <f>J31*入力シート!L$3</f>
        <v>5.8498124982558116E-4</v>
      </c>
      <c r="N31" s="182">
        <f>L$53*各種係数!$K31</f>
        <v>0.151470155213839</v>
      </c>
      <c r="P31" s="182">
        <f>各種係数!$F31*'２次効果'!N31</f>
        <v>1.0357357251657812E-3</v>
      </c>
      <c r="R31" s="183">
        <v>1.0596468406796743E-3</v>
      </c>
    </row>
    <row r="32" spans="1:18" ht="15.25" customHeight="1">
      <c r="A32" s="185" t="s">
        <v>297</v>
      </c>
      <c r="B32" s="553" t="s">
        <v>298</v>
      </c>
      <c r="D32" s="186">
        <f>'１次効果'!X32</f>
        <v>88.35060387017225</v>
      </c>
      <c r="F32" s="186">
        <f>'１次効果'!AD32</f>
        <v>17.293465630645581</v>
      </c>
      <c r="H32" s="186">
        <f t="shared" si="0"/>
        <v>105.64406950081784</v>
      </c>
      <c r="J32" s="186">
        <f>H32*各種係数!$J32</f>
        <v>12.842290525120861</v>
      </c>
      <c r="K32" s="228"/>
      <c r="L32" s="187">
        <f>J32*入力シート!L$3</f>
        <v>6.3025210249798889</v>
      </c>
      <c r="N32" s="186">
        <f>L$53*各種係数!$K32</f>
        <v>0.23731468578164566</v>
      </c>
      <c r="P32" s="186">
        <f>各種係数!$F32*'２次効果'!N32</f>
        <v>8.1095807650407997E-2</v>
      </c>
      <c r="R32" s="187">
        <v>0.10280146605353041</v>
      </c>
    </row>
    <row r="33" spans="1:18" ht="15.25" customHeight="1">
      <c r="A33" s="177" t="s">
        <v>299</v>
      </c>
      <c r="B33" s="554" t="s">
        <v>300</v>
      </c>
      <c r="D33" s="182">
        <f>'１次効果'!X33</f>
        <v>0</v>
      </c>
      <c r="F33" s="182">
        <f>'１次効果'!AD33</f>
        <v>1.4251101045183522E-2</v>
      </c>
      <c r="H33" s="182">
        <f t="shared" si="0"/>
        <v>1.4251101045183522E-2</v>
      </c>
      <c r="J33" s="182">
        <f>H33*各種係数!$J33</f>
        <v>2.3127343229050619E-3</v>
      </c>
      <c r="K33" s="228"/>
      <c r="L33" s="183">
        <f>J33*入力シート!L$3</f>
        <v>1.1350044345118568E-3</v>
      </c>
      <c r="N33" s="182">
        <f>L$53*各種係数!$K33</f>
        <v>7.2682968266645951E-4</v>
      </c>
      <c r="P33" s="182">
        <f>各種係数!$F33*'２次効果'!N33</f>
        <v>2.7565430173828075E-4</v>
      </c>
      <c r="R33" s="183">
        <v>2.2933643695915882E-3</v>
      </c>
    </row>
    <row r="34" spans="1:18" ht="15.25" customHeight="1">
      <c r="A34" s="177" t="s">
        <v>301</v>
      </c>
      <c r="B34" s="553" t="s">
        <v>302</v>
      </c>
      <c r="D34" s="182">
        <f>'１次効果'!X34</f>
        <v>0</v>
      </c>
      <c r="F34" s="182">
        <f>'１次効果'!AD34</f>
        <v>8.7564441987562445E-3</v>
      </c>
      <c r="H34" s="182">
        <f t="shared" si="0"/>
        <v>8.7564441987562445E-3</v>
      </c>
      <c r="J34" s="182">
        <f>H34*各種係数!$J34</f>
        <v>1.5476093661386315E-3</v>
      </c>
      <c r="K34" s="228"/>
      <c r="L34" s="183">
        <f>J34*入力シート!L$3</f>
        <v>7.5950941535429318E-4</v>
      </c>
      <c r="N34" s="182">
        <f>L$53*各種係数!$K34</f>
        <v>5.2469815614127535E-3</v>
      </c>
      <c r="P34" s="182">
        <f>各種係数!$F34*'２次効果'!N34</f>
        <v>1.2661705460631943E-3</v>
      </c>
      <c r="R34" s="183">
        <v>2.6746749168251186E-3</v>
      </c>
    </row>
    <row r="35" spans="1:18" ht="15.25" customHeight="1">
      <c r="A35" s="177" t="s">
        <v>303</v>
      </c>
      <c r="B35" s="553" t="s">
        <v>304</v>
      </c>
      <c r="D35" s="182">
        <f>'１次効果'!X35</f>
        <v>0</v>
      </c>
      <c r="F35" s="182">
        <f>'１次効果'!AD35</f>
        <v>6.5385453526069018E-2</v>
      </c>
      <c r="H35" s="182">
        <f t="shared" si="0"/>
        <v>6.5385453526069018E-2</v>
      </c>
      <c r="J35" s="182">
        <f>H35*各種係数!$J35</f>
        <v>1.6014905481660135E-2</v>
      </c>
      <c r="K35" s="228"/>
      <c r="L35" s="183">
        <f>J35*入力シート!L$3</f>
        <v>7.8595230588959734E-3</v>
      </c>
      <c r="N35" s="182">
        <f>L$53*各種係数!$K35</f>
        <v>6.8513765812511701E-2</v>
      </c>
      <c r="P35" s="182">
        <f>各種係数!$F35*'２次効果'!N35</f>
        <v>2.2789700664248794E-2</v>
      </c>
      <c r="R35" s="183">
        <v>3.0750987757543938E-2</v>
      </c>
    </row>
    <row r="36" spans="1:18" ht="15.25" customHeight="1">
      <c r="A36" s="177" t="s">
        <v>305</v>
      </c>
      <c r="B36" s="553" t="s">
        <v>306</v>
      </c>
      <c r="D36" s="182">
        <f>'１次効果'!X36</f>
        <v>0</v>
      </c>
      <c r="F36" s="182">
        <f>'１次効果'!AD36</f>
        <v>0.25812257585961601</v>
      </c>
      <c r="H36" s="182">
        <f t="shared" si="0"/>
        <v>0.25812257585961601</v>
      </c>
      <c r="J36" s="182">
        <f>H36*各種係数!$J36</f>
        <v>0.10388260326481542</v>
      </c>
      <c r="K36" s="228"/>
      <c r="L36" s="183">
        <f>J36*入力シート!L$3</f>
        <v>5.0981738026050612E-2</v>
      </c>
      <c r="N36" s="182">
        <f>L$53*各種係数!$K36</f>
        <v>0</v>
      </c>
      <c r="P36" s="182">
        <f>各種係数!$F36*'２次効果'!N36</f>
        <v>0</v>
      </c>
      <c r="R36" s="183">
        <v>8.3681888922486652E-2</v>
      </c>
    </row>
    <row r="37" spans="1:18" ht="15.25" customHeight="1">
      <c r="A37" s="185" t="s">
        <v>307</v>
      </c>
      <c r="B37" s="555" t="s">
        <v>308</v>
      </c>
      <c r="D37" s="186">
        <f>'１次効果'!X37</f>
        <v>0</v>
      </c>
      <c r="F37" s="186">
        <f>'１次効果'!AD37</f>
        <v>1.243859938659688</v>
      </c>
      <c r="H37" s="186">
        <f t="shared" si="0"/>
        <v>1.243859938659688</v>
      </c>
      <c r="J37" s="186">
        <f>H37*各種係数!$J37</f>
        <v>0.1136337354092474</v>
      </c>
      <c r="K37" s="228"/>
      <c r="L37" s="187">
        <f>J37*入力シート!L$3</f>
        <v>5.5767232890648485E-2</v>
      </c>
      <c r="N37" s="186">
        <f>L$53*各種係数!$K37</f>
        <v>0.28629034920100199</v>
      </c>
      <c r="P37" s="186">
        <f>各種係数!$F37*'２次効果'!N37</f>
        <v>0.19305635630543724</v>
      </c>
      <c r="R37" s="187">
        <v>0.31069510253218763</v>
      </c>
    </row>
    <row r="38" spans="1:18" ht="15.25" customHeight="1">
      <c r="A38" s="177" t="s">
        <v>309</v>
      </c>
      <c r="B38" s="553" t="s">
        <v>310</v>
      </c>
      <c r="D38" s="182">
        <f>'１次効果'!X38</f>
        <v>0</v>
      </c>
      <c r="F38" s="182">
        <f>'１次効果'!AD38</f>
        <v>0.13177154034086122</v>
      </c>
      <c r="H38" s="182">
        <f t="shared" si="0"/>
        <v>0.13177154034086122</v>
      </c>
      <c r="J38" s="182">
        <f>H38*各種係数!$J38</f>
        <v>1.806204466806079E-2</v>
      </c>
      <c r="K38" s="228"/>
      <c r="L38" s="183">
        <f>J38*入力シート!L$3</f>
        <v>8.8641832274315175E-3</v>
      </c>
      <c r="N38" s="182">
        <f>L$53*各種係数!$K38</f>
        <v>8.9095127697409973E-2</v>
      </c>
      <c r="P38" s="182">
        <f>各種係数!$F38*'２次効果'!N38</f>
        <v>8.9095127697409973E-2</v>
      </c>
      <c r="R38" s="183">
        <v>0.13359856559562394</v>
      </c>
    </row>
    <row r="39" spans="1:18" ht="15.25" customHeight="1">
      <c r="A39" s="177" t="s">
        <v>311</v>
      </c>
      <c r="B39" s="553" t="s">
        <v>312</v>
      </c>
      <c r="D39" s="182">
        <f>'１次効果'!X39</f>
        <v>0</v>
      </c>
      <c r="F39" s="182">
        <f>'１次効果'!AD39</f>
        <v>0.12200380514699968</v>
      </c>
      <c r="H39" s="182">
        <f t="shared" si="0"/>
        <v>0.12200380514699968</v>
      </c>
      <c r="J39" s="182">
        <f>H39*各種係数!$J39</f>
        <v>6.1382563980336209E-2</v>
      </c>
      <c r="K39" s="228"/>
      <c r="L39" s="183">
        <f>J39*入力シート!L$3</f>
        <v>3.0124291246681738E-2</v>
      </c>
      <c r="N39" s="182">
        <f>L$53*各種係数!$K39</f>
        <v>2.0828752462903478E-2</v>
      </c>
      <c r="P39" s="182">
        <f>各種係数!$F39*'２次効果'!N39</f>
        <v>2.0827640877280087E-2</v>
      </c>
      <c r="R39" s="183">
        <v>8.502459835748076E-2</v>
      </c>
    </row>
    <row r="40" spans="1:18" ht="15.25" customHeight="1">
      <c r="A40" s="177" t="s">
        <v>313</v>
      </c>
      <c r="B40" s="553" t="s">
        <v>314</v>
      </c>
      <c r="D40" s="182">
        <f>'１次効果'!X40</f>
        <v>9.657944443205615</v>
      </c>
      <c r="F40" s="182">
        <f>'１次効果'!AD40</f>
        <v>3.1925638548517599</v>
      </c>
      <c r="H40" s="182">
        <f t="shared" si="0"/>
        <v>12.850508298057374</v>
      </c>
      <c r="J40" s="182">
        <f>H40*各種係数!$J40</f>
        <v>5.6985022218710233</v>
      </c>
      <c r="K40" s="228"/>
      <c r="L40" s="183">
        <f>J40*入力シート!L$3</f>
        <v>2.7966140459120892</v>
      </c>
      <c r="N40" s="182">
        <f>L$53*各種係数!$K40</f>
        <v>2.1021813001568468</v>
      </c>
      <c r="P40" s="182">
        <f>各種係数!$F40*'２次効果'!N40</f>
        <v>1.5566308962384523</v>
      </c>
      <c r="R40" s="183">
        <v>1.7305496758633867</v>
      </c>
    </row>
    <row r="41" spans="1:18" ht="15.25" customHeight="1">
      <c r="A41" s="177" t="s">
        <v>315</v>
      </c>
      <c r="B41" s="553" t="s">
        <v>316</v>
      </c>
      <c r="D41" s="182">
        <f>'１次効果'!X41</f>
        <v>0</v>
      </c>
      <c r="F41" s="182">
        <f>'１次効果'!AD41</f>
        <v>0.96395719122566703</v>
      </c>
      <c r="H41" s="182">
        <f t="shared" si="0"/>
        <v>0.96395719122566703</v>
      </c>
      <c r="J41" s="182">
        <f>H41*各種係数!$J41</f>
        <v>0.21448535688428749</v>
      </c>
      <c r="K41" s="228"/>
      <c r="L41" s="183">
        <f>J41*入力シート!L$3</f>
        <v>0.10526147720060358</v>
      </c>
      <c r="N41" s="182">
        <f>L$53*各種係数!$K41</f>
        <v>0.60062788602468731</v>
      </c>
      <c r="P41" s="182">
        <f>各種係数!$F41*'２次効果'!N41</f>
        <v>0.54223191697654005</v>
      </c>
      <c r="R41" s="183">
        <v>0.90235819339645562</v>
      </c>
    </row>
    <row r="42" spans="1:18" ht="15.25" customHeight="1">
      <c r="A42" s="185" t="s">
        <v>317</v>
      </c>
      <c r="B42" s="553" t="s">
        <v>318</v>
      </c>
      <c r="D42" s="186">
        <f>'１次効果'!X42</f>
        <v>0</v>
      </c>
      <c r="F42" s="186">
        <f>'１次効果'!AD42</f>
        <v>0.84997945165711741</v>
      </c>
      <c r="H42" s="186">
        <f t="shared" si="0"/>
        <v>0.84997945165711741</v>
      </c>
      <c r="J42" s="186">
        <f>H42*各種係数!$J42</f>
        <v>5.3440052970588361E-2</v>
      </c>
      <c r="K42" s="228"/>
      <c r="L42" s="187">
        <f>J42*入力シート!L$3</f>
        <v>2.6226400716004857E-2</v>
      </c>
      <c r="N42" s="186">
        <f>L$53*各種係数!$K42</f>
        <v>2.5228354173173742</v>
      </c>
      <c r="P42" s="186">
        <f>各種係数!$F42*'２次効果'!N42</f>
        <v>2.5216355699001967</v>
      </c>
      <c r="R42" s="187">
        <v>2.8561733173531536</v>
      </c>
    </row>
    <row r="43" spans="1:18" ht="15.25" customHeight="1">
      <c r="A43" s="177" t="s">
        <v>319</v>
      </c>
      <c r="B43" s="554" t="s">
        <v>320</v>
      </c>
      <c r="D43" s="182">
        <f>'１次効果'!X43</f>
        <v>1.9914516866221228</v>
      </c>
      <c r="F43" s="182">
        <f>'１次効果'!AD43</f>
        <v>2.8552044781208363</v>
      </c>
      <c r="H43" s="182">
        <f t="shared" si="0"/>
        <v>4.8466561647429591</v>
      </c>
      <c r="J43" s="182">
        <f>H43*各種係数!$J43</f>
        <v>1.8428605607390804</v>
      </c>
      <c r="K43" s="228"/>
      <c r="L43" s="183">
        <f>J43*入力シート!L$3</f>
        <v>0.90440777736999334</v>
      </c>
      <c r="N43" s="182">
        <f>L$53*各種係数!$K43</f>
        <v>0.40771885011676684</v>
      </c>
      <c r="P43" s="182">
        <f>各種係数!$F43*'２次効果'!N43</f>
        <v>0.3160078391669438</v>
      </c>
      <c r="R43" s="183">
        <v>0.59116410250875673</v>
      </c>
    </row>
    <row r="44" spans="1:18" ht="15.25" customHeight="1">
      <c r="A44" s="177" t="s">
        <v>321</v>
      </c>
      <c r="B44" s="553" t="s">
        <v>322</v>
      </c>
      <c r="D44" s="182">
        <f>'１次効果'!X44</f>
        <v>0</v>
      </c>
      <c r="F44" s="182">
        <f>'１次効果'!AD44</f>
        <v>0.89117067381385207</v>
      </c>
      <c r="H44" s="182">
        <f t="shared" si="0"/>
        <v>0.89117067381385207</v>
      </c>
      <c r="J44" s="182">
        <f>H44*各種係数!$J44</f>
        <v>0.17171201060881325</v>
      </c>
      <c r="K44" s="228"/>
      <c r="L44" s="183">
        <f>J44*入力シート!L$3</f>
        <v>8.4269901462413019E-2</v>
      </c>
      <c r="N44" s="182">
        <f>L$53*各種係数!$K44</f>
        <v>0.59158182899793876</v>
      </c>
      <c r="P44" s="182">
        <f>各種係数!$F44*'２次効果'!N44</f>
        <v>0.44864419202787215</v>
      </c>
      <c r="R44" s="183">
        <v>0.71909668762201373</v>
      </c>
    </row>
    <row r="45" spans="1:18" ht="15.25" customHeight="1">
      <c r="A45" s="177" t="s">
        <v>323</v>
      </c>
      <c r="B45" s="553" t="s">
        <v>324</v>
      </c>
      <c r="D45" s="182">
        <f>'１次効果'!X45</f>
        <v>0</v>
      </c>
      <c r="F45" s="182">
        <f>'１次効果'!AD45</f>
        <v>1.7404842764535296E-2</v>
      </c>
      <c r="H45" s="182">
        <f t="shared" si="0"/>
        <v>1.7404842764535296E-2</v>
      </c>
      <c r="J45" s="182">
        <f>H45*各種係数!$J45</f>
        <v>6.1483797860204673E-3</v>
      </c>
      <c r="K45" s="228"/>
      <c r="L45" s="183">
        <f>J45*入力シート!L$3</f>
        <v>3.0173973089267624E-3</v>
      </c>
      <c r="N45" s="182">
        <f>L$53*各種係数!$K45</f>
        <v>4.4959881478713666E-2</v>
      </c>
      <c r="P45" s="182">
        <f>各種係数!$F45*'２次効果'!N45</f>
        <v>4.4959881478713666E-2</v>
      </c>
      <c r="R45" s="183">
        <v>4.9723633200677138E-2</v>
      </c>
    </row>
    <row r="46" spans="1:18" ht="15.25" customHeight="1">
      <c r="A46" s="177" t="s">
        <v>325</v>
      </c>
      <c r="B46" s="553" t="s">
        <v>326</v>
      </c>
      <c r="D46" s="182">
        <f>'１次効果'!X46</f>
        <v>0</v>
      </c>
      <c r="F46" s="182">
        <f>'１次効果'!AD46</f>
        <v>5.2015197116722971E-2</v>
      </c>
      <c r="H46" s="182">
        <f t="shared" si="0"/>
        <v>5.2015197116722971E-2</v>
      </c>
      <c r="J46" s="182">
        <f>H46*各種係数!$J46</f>
        <v>2.5760031378930372E-2</v>
      </c>
      <c r="K46" s="228"/>
      <c r="L46" s="183">
        <f>J46*入力シート!L$3</f>
        <v>1.2642070279618006E-2</v>
      </c>
      <c r="N46" s="182">
        <f>L$53*各種係数!$K46</f>
        <v>0.38993357709025306</v>
      </c>
      <c r="P46" s="182">
        <f>各種係数!$F46*'２次効果'!N46</f>
        <v>0.36284910054653507</v>
      </c>
      <c r="R46" s="183">
        <v>0.37293979623822676</v>
      </c>
    </row>
    <row r="47" spans="1:18" ht="15.25" customHeight="1">
      <c r="A47" s="185" t="s">
        <v>327</v>
      </c>
      <c r="B47" s="555" t="s">
        <v>328</v>
      </c>
      <c r="D47" s="186">
        <f>'１次効果'!X47</f>
        <v>0</v>
      </c>
      <c r="F47" s="186">
        <f>'１次効果'!AD47</f>
        <v>3.896115215469551E-3</v>
      </c>
      <c r="H47" s="186">
        <f t="shared" si="0"/>
        <v>3.896115215469551E-3</v>
      </c>
      <c r="J47" s="186">
        <f>H47*各種係数!$J47</f>
        <v>2.0665177542847166E-3</v>
      </c>
      <c r="K47" s="228"/>
      <c r="L47" s="187">
        <f>J47*入力シート!L$3</f>
        <v>1.0141704526460305E-3</v>
      </c>
      <c r="N47" s="186">
        <f>L$53*各種係数!$K47</f>
        <v>0.67383056628078608</v>
      </c>
      <c r="P47" s="186">
        <f>各種係数!$F47*'２次効果'!N47</f>
        <v>0.67110820027981277</v>
      </c>
      <c r="R47" s="187">
        <v>0.68006277849110475</v>
      </c>
    </row>
    <row r="48" spans="1:18" ht="15.25" customHeight="1">
      <c r="A48" s="177" t="s">
        <v>329</v>
      </c>
      <c r="B48" s="553" t="s">
        <v>330</v>
      </c>
      <c r="D48" s="182">
        <f>'１次効果'!X48</f>
        <v>0</v>
      </c>
      <c r="F48" s="182">
        <f>'１次効果'!AD48</f>
        <v>4.4169901474772615E-2</v>
      </c>
      <c r="H48" s="182">
        <f t="shared" si="0"/>
        <v>4.4169901474772615E-2</v>
      </c>
      <c r="J48" s="182">
        <f>H48*各種係数!$J48</f>
        <v>2.7909288113936472E-2</v>
      </c>
      <c r="K48" s="228"/>
      <c r="L48" s="183">
        <f>J48*入力シート!L$3</f>
        <v>1.3696845962659805E-2</v>
      </c>
      <c r="N48" s="182">
        <f>L$53*各種係数!$K48</f>
        <v>0.14392186595005224</v>
      </c>
      <c r="P48" s="182">
        <f>各種係数!$F48*'２次効果'!N48</f>
        <v>0.14044998805968789</v>
      </c>
      <c r="R48" s="183">
        <v>0.1570788416659552</v>
      </c>
    </row>
    <row r="49" spans="1:18" ht="15.25" customHeight="1">
      <c r="A49" s="177" t="s">
        <v>331</v>
      </c>
      <c r="B49" s="553" t="s">
        <v>332</v>
      </c>
      <c r="D49" s="182">
        <f>'１次効果'!X49</f>
        <v>0</v>
      </c>
      <c r="F49" s="182">
        <f>'１次効果'!AD49</f>
        <v>5.0205095234981254</v>
      </c>
      <c r="H49" s="182">
        <f t="shared" si="0"/>
        <v>5.0205095234981254</v>
      </c>
      <c r="J49" s="182">
        <f>H49*各種係数!$J49</f>
        <v>1.5921473997181996</v>
      </c>
      <c r="K49" s="228"/>
      <c r="L49" s="183">
        <f>J49*入力シート!L$3</f>
        <v>0.78136703432790278</v>
      </c>
      <c r="N49" s="182">
        <f>L$53*各種係数!$K49</f>
        <v>0.12998936556859622</v>
      </c>
      <c r="P49" s="182">
        <f>各種係数!$F49*'２次効果'!N49</f>
        <v>0.12039710300112118</v>
      </c>
      <c r="R49" s="183">
        <v>0.84810517844148092</v>
      </c>
    </row>
    <row r="50" spans="1:18" ht="15.25" customHeight="1">
      <c r="A50" s="177" t="s">
        <v>333</v>
      </c>
      <c r="B50" s="553" t="s">
        <v>334</v>
      </c>
      <c r="D50" s="182">
        <f>'１次効果'!X50</f>
        <v>0</v>
      </c>
      <c r="F50" s="182">
        <f>'１次効果'!AD50</f>
        <v>5.244108184147199E-2</v>
      </c>
      <c r="H50" s="182">
        <f t="shared" si="0"/>
        <v>5.244108184147199E-2</v>
      </c>
      <c r="J50" s="182">
        <f>H50*各種係数!$J50</f>
        <v>1.9508740396648527E-2</v>
      </c>
      <c r="K50" s="228"/>
      <c r="L50" s="183">
        <f>J50*入力シート!L$3</f>
        <v>9.5741679632804205E-3</v>
      </c>
      <c r="N50" s="182">
        <f>L$53*各種係数!$K50</f>
        <v>1.2861203290872536</v>
      </c>
      <c r="P50" s="182">
        <f>各種係数!$F50*'２次効果'!N50</f>
        <v>1.196488407990401</v>
      </c>
      <c r="R50" s="183">
        <v>1.2668537322555145</v>
      </c>
    </row>
    <row r="51" spans="1:18" ht="15.25" customHeight="1">
      <c r="A51" s="177" t="s">
        <v>335</v>
      </c>
      <c r="B51" s="553" t="s">
        <v>336</v>
      </c>
      <c r="D51" s="182">
        <f>'１次効果'!X51</f>
        <v>0</v>
      </c>
      <c r="F51" s="182">
        <f>'１次効果'!AD51</f>
        <v>7.5160267390386212E-2</v>
      </c>
      <c r="H51" s="182">
        <f t="shared" si="0"/>
        <v>7.5160267390386212E-2</v>
      </c>
      <c r="J51" s="182">
        <f>H51*各種係数!$J51</f>
        <v>0</v>
      </c>
      <c r="K51" s="228"/>
      <c r="L51" s="183">
        <f>J51*入力シート!L$3</f>
        <v>0</v>
      </c>
      <c r="N51" s="182">
        <f>L$53*各種係数!$K51</f>
        <v>0</v>
      </c>
      <c r="P51" s="182">
        <f>各種係数!$F51*'２次効果'!N51</f>
        <v>0</v>
      </c>
      <c r="R51" s="183">
        <v>1.8821862695783526E-2</v>
      </c>
    </row>
    <row r="52" spans="1:18" ht="15.25" customHeight="1" thickBot="1">
      <c r="A52" s="189" t="s">
        <v>337</v>
      </c>
      <c r="B52" s="556" t="s">
        <v>338</v>
      </c>
      <c r="D52" s="182">
        <f>'１次効果'!X52</f>
        <v>0</v>
      </c>
      <c r="F52" s="182">
        <f>'１次効果'!AD52</f>
        <v>0.16477748990116631</v>
      </c>
      <c r="H52" s="182">
        <f t="shared" si="0"/>
        <v>0.16477748990116631</v>
      </c>
      <c r="J52" s="182">
        <f>H52*各種係数!$J52</f>
        <v>1.7266028180961995E-3</v>
      </c>
      <c r="K52" s="228"/>
      <c r="L52" s="183">
        <f>J52*入力シート!L$3</f>
        <v>8.4735277881734514E-4</v>
      </c>
      <c r="N52" s="190">
        <f>L$53*各種係数!$K52</f>
        <v>1.1314762870005571E-4</v>
      </c>
      <c r="P52" s="190">
        <f>各種係数!$F52*'２次効果'!N52</f>
        <v>9.2481156931826594E-5</v>
      </c>
      <c r="R52" s="183">
        <v>4.5100037868537439E-2</v>
      </c>
    </row>
    <row r="53" spans="1:18" ht="15.25" customHeight="1" thickBot="1">
      <c r="A53" s="192"/>
      <c r="B53" s="193" t="s">
        <v>24</v>
      </c>
      <c r="D53" s="194">
        <f>SUM(D8:D52)</f>
        <v>100</v>
      </c>
      <c r="F53" s="194">
        <f>SUM(F8:F52)</f>
        <v>44.594659908824759</v>
      </c>
      <c r="H53" s="194">
        <f>SUM(H8:H52)</f>
        <v>144.5946599088247</v>
      </c>
      <c r="J53" s="194">
        <f>SUM(J8:J52)</f>
        <v>24.026129684090712</v>
      </c>
      <c r="K53" s="228"/>
      <c r="L53" s="195">
        <f>SUM(L8:L52)</f>
        <v>11.791135482153411</v>
      </c>
      <c r="N53" s="190">
        <f>SUM(N8:N52)</f>
        <v>11.791135482153411</v>
      </c>
      <c r="P53" s="190">
        <f>SUM(P8:P52)</f>
        <v>8.7347462652989005</v>
      </c>
      <c r="R53" s="195">
        <f>SUM(R8:R52)</f>
        <v>11.621502297045462</v>
      </c>
    </row>
  </sheetData>
  <phoneticPr fontId="1"/>
  <pageMargins left="0.7" right="0.7" top="0.75" bottom="0.75" header="0.3" footer="0.3"/>
  <pageSetup paperSize="9" scale="66" fitToWidth="0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O53"/>
  <sheetViews>
    <sheetView showGridLines="0" zoomScale="70" zoomScaleNormal="70" workbookViewId="0">
      <pane xSplit="2" ySplit="7" topLeftCell="C8" activePane="bottomRight" state="frozen"/>
      <selection pane="topRight" activeCell="C1" sqref="C1"/>
      <selection pane="bottomLeft" activeCell="A8" sqref="A8"/>
      <selection pane="bottomRight"/>
    </sheetView>
  </sheetViews>
  <sheetFormatPr defaultColWidth="10.6328125" defaultRowHeight="13"/>
  <cols>
    <col min="1" max="1" width="4.6328125" style="79" customWidth="1"/>
    <col min="2" max="2" width="25.08984375" style="79" customWidth="1"/>
    <col min="3" max="3" width="2.6328125" style="79" customWidth="1"/>
    <col min="4" max="4" width="11.08984375" style="79" customWidth="1"/>
    <col min="5" max="5" width="2.6328125" style="79" customWidth="1"/>
    <col min="6" max="6" width="11.08984375" style="79" customWidth="1"/>
    <col min="7" max="7" width="2.6328125" style="79" customWidth="1"/>
    <col min="8" max="8" width="11.08984375" style="79" customWidth="1"/>
    <col min="9" max="9" width="2.6328125" style="79" customWidth="1"/>
    <col min="10" max="10" width="11.08984375" style="79" customWidth="1"/>
    <col min="11" max="11" width="4.26953125" style="79" customWidth="1"/>
    <col min="12" max="12" width="12" style="79" customWidth="1"/>
    <col min="13" max="13" width="2.6328125" style="79" customWidth="1"/>
    <col min="14" max="14" width="12.08984375" style="79" customWidth="1"/>
    <col min="15" max="16384" width="10.6328125" style="79"/>
  </cols>
  <sheetData>
    <row r="1" spans="1:15" ht="14" thickTop="1" thickBot="1">
      <c r="C1" s="142"/>
      <c r="D1" s="143" t="s">
        <v>61</v>
      </c>
      <c r="E1" s="144"/>
      <c r="F1" s="144"/>
      <c r="G1" s="144"/>
      <c r="H1" s="144"/>
      <c r="I1" s="144"/>
      <c r="J1" s="145"/>
      <c r="K1" s="142"/>
      <c r="L1" s="146" t="s">
        <v>62</v>
      </c>
      <c r="M1" s="142"/>
      <c r="N1" s="146" t="s">
        <v>63</v>
      </c>
    </row>
    <row r="2" spans="1:15" ht="15.25" customHeight="1" thickTop="1">
      <c r="A2" s="147" t="s">
        <v>64</v>
      </c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</row>
    <row r="3" spans="1:15" s="73" customFormat="1" ht="26.25" customHeight="1">
      <c r="A3" s="148" t="s">
        <v>65</v>
      </c>
      <c r="C3" s="149"/>
      <c r="D3" s="149"/>
      <c r="E3" s="149"/>
      <c r="F3" s="149"/>
      <c r="G3" s="149"/>
      <c r="H3" s="149"/>
      <c r="I3" s="149"/>
      <c r="J3" s="149"/>
      <c r="K3" s="149"/>
      <c r="L3" s="150" t="s">
        <v>73</v>
      </c>
      <c r="M3" s="149"/>
      <c r="N3" s="150" t="s">
        <v>74</v>
      </c>
    </row>
    <row r="4" spans="1:15" ht="13.5" thickBot="1">
      <c r="B4" s="151" t="str">
        <f>"単位："&amp;入力シート!L20</f>
        <v>単位：億円</v>
      </c>
      <c r="C4" s="142"/>
      <c r="D4" s="152"/>
      <c r="E4" s="142"/>
      <c r="F4" s="142"/>
      <c r="G4" s="142"/>
      <c r="H4" s="142"/>
      <c r="I4" s="142"/>
      <c r="J4" s="142"/>
      <c r="K4" s="153"/>
      <c r="L4" s="154" t="s">
        <v>66</v>
      </c>
      <c r="M4" s="142"/>
      <c r="N4" s="154" t="s">
        <v>66</v>
      </c>
      <c r="O4" s="142"/>
    </row>
    <row r="5" spans="1:15">
      <c r="A5" s="155"/>
      <c r="B5" s="156"/>
      <c r="C5" s="142"/>
      <c r="D5" s="157" t="str">
        <f>'１次効果'!X5</f>
        <v>県内需要計</v>
      </c>
      <c r="E5" s="142"/>
      <c r="F5" s="158" t="str">
        <f>'１次効果'!AD5</f>
        <v>生産誘発額</v>
      </c>
      <c r="G5" s="142"/>
      <c r="H5" s="159" t="str">
        <f>'２次効果'!R5</f>
        <v>生産誘発額</v>
      </c>
      <c r="I5" s="142"/>
      <c r="J5" s="160" t="s">
        <v>67</v>
      </c>
      <c r="K5" s="142"/>
      <c r="L5" s="161" t="s">
        <v>62</v>
      </c>
      <c r="M5" s="142"/>
      <c r="N5" s="161" t="s">
        <v>63</v>
      </c>
    </row>
    <row r="6" spans="1:15">
      <c r="A6" s="162" t="s">
        <v>75</v>
      </c>
      <c r="B6" s="163"/>
      <c r="C6" s="142"/>
      <c r="D6" s="164" t="str">
        <f>'１次効果'!X6</f>
        <v>(直接効果)</v>
      </c>
      <c r="E6" s="165" t="s">
        <v>68</v>
      </c>
      <c r="F6" s="166" t="str">
        <f>'１次効果'!AD6</f>
        <v>(間接1次)</v>
      </c>
      <c r="G6" s="165" t="s">
        <v>68</v>
      </c>
      <c r="H6" s="167" t="str">
        <f>'２次効果'!R6</f>
        <v>(間接2次)</v>
      </c>
      <c r="I6" s="165" t="s">
        <v>69</v>
      </c>
      <c r="J6" s="168" t="s">
        <v>70</v>
      </c>
      <c r="K6" s="142"/>
      <c r="L6" s="169" t="s">
        <v>71</v>
      </c>
      <c r="M6" s="142"/>
      <c r="N6" s="169" t="s">
        <v>71</v>
      </c>
    </row>
    <row r="7" spans="1:15" ht="13.5" thickBot="1">
      <c r="A7" s="170"/>
      <c r="B7" s="171"/>
      <c r="C7" s="142"/>
      <c r="D7" s="172" t="str">
        <f>'１次効果'!X7</f>
        <v>F</v>
      </c>
      <c r="E7" s="142"/>
      <c r="F7" s="173" t="str">
        <f>'１次効果'!AD7</f>
        <v>X1</v>
      </c>
      <c r="G7" s="142"/>
      <c r="H7" s="174" t="str">
        <f>'２次効果'!R7</f>
        <v>X2</v>
      </c>
      <c r="I7" s="142"/>
      <c r="J7" s="175" t="s">
        <v>72</v>
      </c>
      <c r="K7" s="142"/>
      <c r="L7" s="176" t="s">
        <v>76</v>
      </c>
      <c r="M7" s="142"/>
      <c r="N7" s="176" t="s">
        <v>77</v>
      </c>
    </row>
    <row r="8" spans="1:15" ht="15.25" customHeight="1">
      <c r="A8" s="177" t="s">
        <v>249</v>
      </c>
      <c r="B8" s="553" t="s">
        <v>250</v>
      </c>
      <c r="D8" s="179">
        <f>'１次効果'!X8</f>
        <v>0</v>
      </c>
      <c r="F8" s="179">
        <f>'１次効果'!AD8</f>
        <v>5.1315028212689786E-3</v>
      </c>
      <c r="H8" s="179">
        <f>'２次効果'!R8</f>
        <v>0.10863504597532581</v>
      </c>
      <c r="J8" s="180">
        <f>D8+F8+H8</f>
        <v>0.11376654879659479</v>
      </c>
      <c r="L8" s="181">
        <f>各種係数!$G8*J8*入力シート!L$25</f>
        <v>3.2794344251189815</v>
      </c>
      <c r="N8" s="181">
        <f>各種係数!$H8*J8*入力シート!L$25</f>
        <v>1.1053361877264234</v>
      </c>
    </row>
    <row r="9" spans="1:15" ht="15.25" customHeight="1">
      <c r="A9" s="177" t="s">
        <v>251</v>
      </c>
      <c r="B9" s="553" t="s">
        <v>252</v>
      </c>
      <c r="D9" s="182">
        <f>'１次効果'!X9</f>
        <v>0</v>
      </c>
      <c r="F9" s="182">
        <f>'１次効果'!AD9</f>
        <v>5.5186345466668547E-3</v>
      </c>
      <c r="H9" s="182">
        <f>'２次効果'!R9</f>
        <v>4.6896283487315006E-4</v>
      </c>
      <c r="J9" s="183">
        <f t="shared" ref="J9:J52" si="0">D9+F9+H9</f>
        <v>5.9875973815400052E-3</v>
      </c>
      <c r="L9" s="184">
        <f>各種係数!$G9*J9*入力シート!L$25</f>
        <v>5.576683835748044E-2</v>
      </c>
      <c r="N9" s="184">
        <f>各種係数!$H9*J9*入力シート!L$25</f>
        <v>5.4886309330783381E-2</v>
      </c>
    </row>
    <row r="10" spans="1:15" ht="15.25" customHeight="1">
      <c r="A10" s="177" t="s">
        <v>253</v>
      </c>
      <c r="B10" s="553" t="s">
        <v>254</v>
      </c>
      <c r="D10" s="182">
        <f>'１次効果'!X10</f>
        <v>0</v>
      </c>
      <c r="F10" s="182">
        <f>'１次効果'!AD10</f>
        <v>1.9513002623888448E-3</v>
      </c>
      <c r="H10" s="182">
        <f>'２次効果'!R10</f>
        <v>0.2714406805706539</v>
      </c>
      <c r="J10" s="183">
        <f t="shared" si="0"/>
        <v>0.27339198083304272</v>
      </c>
      <c r="L10" s="184">
        <f>各種係数!$G10*J10*入力シート!L$25</f>
        <v>1.4379034143189742</v>
      </c>
      <c r="N10" s="184">
        <f>各種係数!$H10*J10*入力シート!L$25</f>
        <v>1.3781400996248141</v>
      </c>
    </row>
    <row r="11" spans="1:15" ht="15.25" customHeight="1">
      <c r="A11" s="177" t="s">
        <v>255</v>
      </c>
      <c r="B11" s="553" t="s">
        <v>256</v>
      </c>
      <c r="D11" s="182">
        <f>'１次効果'!X11</f>
        <v>0</v>
      </c>
      <c r="F11" s="182">
        <f>'１次効果'!AD11</f>
        <v>2.8515060559758821E-2</v>
      </c>
      <c r="H11" s="182">
        <f>'２次効果'!R11</f>
        <v>4.5895488740463715E-3</v>
      </c>
      <c r="J11" s="183">
        <f t="shared" si="0"/>
        <v>3.3104609433805193E-2</v>
      </c>
      <c r="L11" s="184">
        <f>各種係数!$G11*J11*入力シート!L$25</f>
        <v>0.30994461971106985</v>
      </c>
      <c r="N11" s="184">
        <f>各種係数!$H11*J11*入力シート!L$25</f>
        <v>0.29154901081172413</v>
      </c>
    </row>
    <row r="12" spans="1:15" ht="15.25" customHeight="1">
      <c r="A12" s="185" t="s">
        <v>257</v>
      </c>
      <c r="B12" s="553" t="s">
        <v>258</v>
      </c>
      <c r="D12" s="186">
        <f>'１次効果'!X12</f>
        <v>0</v>
      </c>
      <c r="F12" s="186">
        <f>'１次効果'!AD12</f>
        <v>3.9961848669425461E-2</v>
      </c>
      <c r="H12" s="186">
        <f>'２次効果'!R12</f>
        <v>3.3809701485342618E-2</v>
      </c>
      <c r="J12" s="187">
        <f t="shared" si="0"/>
        <v>7.3771550154768079E-2</v>
      </c>
      <c r="L12" s="188">
        <f>各種係数!$G12*J12*入力シート!L$25</f>
        <v>0.75844032436462094</v>
      </c>
      <c r="N12" s="188">
        <f>各種係数!$H12*J12*入力シート!L$25</f>
        <v>0.61133067213753967</v>
      </c>
    </row>
    <row r="13" spans="1:15" ht="15.25" customHeight="1">
      <c r="A13" s="177" t="s">
        <v>259</v>
      </c>
      <c r="B13" s="554" t="s">
        <v>260</v>
      </c>
      <c r="D13" s="182">
        <f>'１次効果'!X13</f>
        <v>0</v>
      </c>
      <c r="F13" s="182">
        <f>'１次効果'!AD13</f>
        <v>2.47241410669348E-2</v>
      </c>
      <c r="H13" s="182">
        <f>'２次効果'!R13</f>
        <v>6.1165523789633797E-3</v>
      </c>
      <c r="J13" s="183">
        <f t="shared" si="0"/>
        <v>3.0840693445898178E-2</v>
      </c>
      <c r="L13" s="184">
        <f>各種係数!$G13*J13*入力シート!L$25</f>
        <v>9.8041825570907681E-2</v>
      </c>
      <c r="N13" s="184">
        <f>各種係数!$H13*J13*入力シート!L$25</f>
        <v>8.7851012640338635E-2</v>
      </c>
    </row>
    <row r="14" spans="1:15" ht="15.25" customHeight="1">
      <c r="A14" s="177" t="s">
        <v>261</v>
      </c>
      <c r="B14" s="553" t="s">
        <v>262</v>
      </c>
      <c r="D14" s="182">
        <f>'１次効果'!X14</f>
        <v>0</v>
      </c>
      <c r="F14" s="182">
        <f>'１次効果'!AD14</f>
        <v>2.4594592233612364E-2</v>
      </c>
      <c r="H14" s="182">
        <f>'２次効果'!R14</f>
        <v>6.17617316278532E-3</v>
      </c>
      <c r="J14" s="183">
        <f t="shared" si="0"/>
        <v>3.0770765396397684E-2</v>
      </c>
      <c r="L14" s="184">
        <f>各種係数!$G14*J14*入力シート!L$25</f>
        <v>0.30051546539268353</v>
      </c>
      <c r="N14" s="184">
        <f>各種係数!$H14*J14*入力シート!L$25</f>
        <v>0.25108520386821825</v>
      </c>
    </row>
    <row r="15" spans="1:15" ht="15.25" customHeight="1">
      <c r="A15" s="177" t="s">
        <v>263</v>
      </c>
      <c r="B15" s="553" t="s">
        <v>264</v>
      </c>
      <c r="D15" s="182">
        <f>'１次効果'!X15</f>
        <v>0</v>
      </c>
      <c r="F15" s="182">
        <f>'１次効果'!AD15</f>
        <v>7.7585550120527799E-2</v>
      </c>
      <c r="H15" s="182">
        <f>'２次効果'!R15</f>
        <v>2.0363198995731274E-2</v>
      </c>
      <c r="J15" s="183">
        <f t="shared" si="0"/>
        <v>9.7948749116259073E-2</v>
      </c>
      <c r="L15" s="184">
        <f>各種係数!$G15*J15*入力シート!L$25</f>
        <v>0.25982891022230681</v>
      </c>
      <c r="N15" s="184">
        <f>各種係数!$H15*J15*入力シート!L$25</f>
        <v>0.25174787935187282</v>
      </c>
    </row>
    <row r="16" spans="1:15" ht="15.25" customHeight="1">
      <c r="A16" s="177" t="s">
        <v>265</v>
      </c>
      <c r="B16" s="553" t="s">
        <v>266</v>
      </c>
      <c r="D16" s="182">
        <f>'１次効果'!X16</f>
        <v>0</v>
      </c>
      <c r="F16" s="182">
        <f>'１次効果'!AD16</f>
        <v>9.7645883131266709E-2</v>
      </c>
      <c r="H16" s="182">
        <f>'２次効果'!R16</f>
        <v>2.9834947045270708E-2</v>
      </c>
      <c r="J16" s="183">
        <f t="shared" si="0"/>
        <v>0.12748083017653741</v>
      </c>
      <c r="L16" s="184">
        <f>各種係数!$G16*J16*入力シート!L$25</f>
        <v>1.1030025853639365</v>
      </c>
      <c r="N16" s="184">
        <f>各種係数!$H16*J16*入力シート!L$25</f>
        <v>1.003788844490932</v>
      </c>
    </row>
    <row r="17" spans="1:14" ht="15.25" customHeight="1">
      <c r="A17" s="185" t="s">
        <v>267</v>
      </c>
      <c r="B17" s="555" t="s">
        <v>268</v>
      </c>
      <c r="D17" s="186">
        <f>'１次効果'!X17</f>
        <v>0</v>
      </c>
      <c r="F17" s="186">
        <f>'１次効果'!AD17</f>
        <v>0.13663128679620751</v>
      </c>
      <c r="H17" s="186">
        <f>'２次効果'!R17</f>
        <v>2.245067141405023E-2</v>
      </c>
      <c r="J17" s="187">
        <f t="shared" si="0"/>
        <v>0.15908195821025772</v>
      </c>
      <c r="L17" s="188">
        <f>各種係数!$G17*J17*入力シート!L$25</f>
        <v>0.32607762559980852</v>
      </c>
      <c r="N17" s="188">
        <f>各種係数!$H17*J17*入力シート!L$25</f>
        <v>0.32251629459044434</v>
      </c>
    </row>
    <row r="18" spans="1:14" ht="15.25" customHeight="1">
      <c r="A18" s="177" t="s">
        <v>269</v>
      </c>
      <c r="B18" s="553" t="s">
        <v>270</v>
      </c>
      <c r="D18" s="182">
        <f>'１次効果'!X18</f>
        <v>0</v>
      </c>
      <c r="F18" s="182">
        <f>'１次効果'!AD18</f>
        <v>0.1532027922822729</v>
      </c>
      <c r="H18" s="182">
        <f>'２次効果'!R18</f>
        <v>3.8626652818091418E-2</v>
      </c>
      <c r="J18" s="183">
        <f t="shared" si="0"/>
        <v>0.19182944510036432</v>
      </c>
      <c r="L18" s="184">
        <f>各種係数!$G18*J18*入力シート!L$25</f>
        <v>8.1390921508711384E-2</v>
      </c>
      <c r="N18" s="184">
        <f>各種係数!$H18*J18*入力シート!L$25</f>
        <v>8.1196206385484804E-2</v>
      </c>
    </row>
    <row r="19" spans="1:14" ht="15.25" customHeight="1">
      <c r="A19" s="177" t="s">
        <v>271</v>
      </c>
      <c r="B19" s="553" t="s">
        <v>272</v>
      </c>
      <c r="D19" s="182">
        <f>'１次効果'!X19</f>
        <v>0</v>
      </c>
      <c r="F19" s="182">
        <f>'１次効果'!AD19</f>
        <v>1.7876984914226894</v>
      </c>
      <c r="H19" s="182">
        <f>'２次効果'!R19</f>
        <v>2.9295846378275057E-2</v>
      </c>
      <c r="J19" s="183">
        <f t="shared" si="0"/>
        <v>1.8169943378009645</v>
      </c>
      <c r="L19" s="184">
        <f>各種係数!$G19*J19*入力シート!L$25</f>
        <v>4.7994794372840861</v>
      </c>
      <c r="N19" s="184">
        <f>各種係数!$H19*J19*入力シート!L$25</f>
        <v>4.7433137938990537</v>
      </c>
    </row>
    <row r="20" spans="1:14" ht="15.25" customHeight="1">
      <c r="A20" s="177" t="s">
        <v>273</v>
      </c>
      <c r="B20" s="553" t="s">
        <v>274</v>
      </c>
      <c r="D20" s="182">
        <f>'１次効果'!X20</f>
        <v>0</v>
      </c>
      <c r="F20" s="182">
        <f>'１次効果'!AD20</f>
        <v>0.28122339126919821</v>
      </c>
      <c r="H20" s="182">
        <f>'２次効果'!R20</f>
        <v>5.194285225670961E-3</v>
      </c>
      <c r="J20" s="183">
        <f t="shared" si="0"/>
        <v>0.28641767649486916</v>
      </c>
      <c r="L20" s="184">
        <f>各種係数!$G20*J20*入力シート!L$25</f>
        <v>1.674090593230166</v>
      </c>
      <c r="N20" s="184">
        <f>各種係数!$H20*J20*入力シート!L$25</f>
        <v>1.6517293353062381</v>
      </c>
    </row>
    <row r="21" spans="1:14" ht="15.25" customHeight="1">
      <c r="A21" s="177" t="s">
        <v>275</v>
      </c>
      <c r="B21" s="553" t="s">
        <v>276</v>
      </c>
      <c r="D21" s="182">
        <f>'１次効果'!X21</f>
        <v>0</v>
      </c>
      <c r="F21" s="182">
        <f>'１次効果'!AD21</f>
        <v>3.4751155973171269E-4</v>
      </c>
      <c r="H21" s="182">
        <f>'２次効果'!R21</f>
        <v>2.507046218251755E-3</v>
      </c>
      <c r="J21" s="183">
        <f t="shared" si="0"/>
        <v>2.8545577779834678E-3</v>
      </c>
      <c r="L21" s="184">
        <f>各種係数!$G21*J21*入力シート!L$25</f>
        <v>3.1990733718780244E-2</v>
      </c>
      <c r="N21" s="184">
        <f>各種係数!$H21*J21*入力シート!L$25</f>
        <v>3.0665673742262717E-2</v>
      </c>
    </row>
    <row r="22" spans="1:14" ht="15.25" customHeight="1">
      <c r="A22" s="185" t="s">
        <v>277</v>
      </c>
      <c r="B22" s="553" t="s">
        <v>278</v>
      </c>
      <c r="D22" s="186">
        <f>'１次効果'!X22</f>
        <v>0</v>
      </c>
      <c r="F22" s="186">
        <f>'１次効果'!AD22</f>
        <v>0.37199396974363641</v>
      </c>
      <c r="H22" s="186">
        <f>'２次効果'!R22</f>
        <v>5.1418652252871819E-3</v>
      </c>
      <c r="J22" s="187">
        <f t="shared" si="0"/>
        <v>0.37713583496892361</v>
      </c>
      <c r="L22" s="188">
        <f>各種係数!$G22*J22*入力シート!L$25</f>
        <v>1.143537633373336</v>
      </c>
      <c r="N22" s="188">
        <f>各種係数!$H22*J22*入力シート!L$25</f>
        <v>1.1055090955762266</v>
      </c>
    </row>
    <row r="23" spans="1:14" ht="15.25" customHeight="1">
      <c r="A23" s="177" t="s">
        <v>279</v>
      </c>
      <c r="B23" s="554" t="s">
        <v>280</v>
      </c>
      <c r="D23" s="182">
        <f>'１次効果'!X23</f>
        <v>0</v>
      </c>
      <c r="F23" s="182">
        <f>'１次効果'!AD23</f>
        <v>6.8219925703682716</v>
      </c>
      <c r="H23" s="182">
        <f>'２次効果'!R23</f>
        <v>1.3868298581907948E-2</v>
      </c>
      <c r="J23" s="183">
        <f t="shared" si="0"/>
        <v>6.8358608689501796</v>
      </c>
      <c r="L23" s="184">
        <f>各種係数!$G23*J23*入力シート!L$25</f>
        <v>4.9338951345292186</v>
      </c>
      <c r="N23" s="184">
        <f>各種係数!$H23*J23*入力シート!L$25</f>
        <v>4.8851533507337379</v>
      </c>
    </row>
    <row r="24" spans="1:14" ht="15.25" customHeight="1">
      <c r="A24" s="177" t="s">
        <v>281</v>
      </c>
      <c r="B24" s="553" t="s">
        <v>282</v>
      </c>
      <c r="D24" s="182">
        <f>'１次効果'!X24</f>
        <v>0</v>
      </c>
      <c r="F24" s="182">
        <f>'１次効果'!AD24</f>
        <v>0.46878037942051659</v>
      </c>
      <c r="H24" s="182">
        <f>'２次効果'!R24</f>
        <v>3.0826079711662522E-3</v>
      </c>
      <c r="J24" s="183">
        <f t="shared" si="0"/>
        <v>0.47186298739168286</v>
      </c>
      <c r="L24" s="184">
        <f>各種係数!$G24*J24*入力シート!L$25</f>
        <v>1.4338223540407038</v>
      </c>
      <c r="N24" s="184">
        <f>各種係数!$H24*J24*入力シート!L$25</f>
        <v>1.3749384791314345</v>
      </c>
    </row>
    <row r="25" spans="1:14" ht="15.25" customHeight="1">
      <c r="A25" s="177" t="s">
        <v>283</v>
      </c>
      <c r="B25" s="553" t="s">
        <v>284</v>
      </c>
      <c r="D25" s="182">
        <f>'１次効果'!X25</f>
        <v>0</v>
      </c>
      <c r="F25" s="182">
        <f>'１次効果'!AD25</f>
        <v>0.24908323803061361</v>
      </c>
      <c r="H25" s="182">
        <f>'２次効果'!R25</f>
        <v>1.1255318694068546E-2</v>
      </c>
      <c r="J25" s="183">
        <f t="shared" si="0"/>
        <v>0.26033855672468215</v>
      </c>
      <c r="L25" s="184">
        <f>各種係数!$G25*J25*入力シート!L$25</f>
        <v>1.9797470915994482</v>
      </c>
      <c r="N25" s="184">
        <f>各種係数!$H25*J25*入力シート!L$25</f>
        <v>1.9284726540481361</v>
      </c>
    </row>
    <row r="26" spans="1:14" ht="15.25" customHeight="1">
      <c r="A26" s="177" t="s">
        <v>285</v>
      </c>
      <c r="B26" s="553" t="s">
        <v>286</v>
      </c>
      <c r="D26" s="182">
        <f>'１次効果'!X26</f>
        <v>0</v>
      </c>
      <c r="F26" s="182">
        <f>'１次効果'!AD26</f>
        <v>6.6723246677715925E-2</v>
      </c>
      <c r="H26" s="182">
        <f>'２次効果'!R26</f>
        <v>1.2220485754160372E-3</v>
      </c>
      <c r="J26" s="183">
        <f t="shared" si="0"/>
        <v>6.7945295253131963E-2</v>
      </c>
      <c r="L26" s="184">
        <f>各種係数!$G26*J26*入力シート!L$25</f>
        <v>0.1585539216578912</v>
      </c>
      <c r="N26" s="184">
        <f>各種係数!$H26*J26*入力シート!L$25</f>
        <v>0.1539689988174513</v>
      </c>
    </row>
    <row r="27" spans="1:14" ht="15.25" customHeight="1">
      <c r="A27" s="185" t="s">
        <v>287</v>
      </c>
      <c r="B27" s="555" t="s">
        <v>288</v>
      </c>
      <c r="D27" s="186">
        <f>'１次効果'!X27</f>
        <v>0</v>
      </c>
      <c r="F27" s="186">
        <f>'１次効果'!AD27</f>
        <v>2.5341280858682209E-2</v>
      </c>
      <c r="H27" s="186">
        <f>'２次効果'!R27</f>
        <v>2.2986819814009331E-3</v>
      </c>
      <c r="J27" s="187">
        <f t="shared" si="0"/>
        <v>2.7639962840083142E-2</v>
      </c>
      <c r="L27" s="188">
        <f>各種係数!$G27*J27*入力シート!L$25</f>
        <v>7.2256624056339314E-2</v>
      </c>
      <c r="N27" s="188">
        <f>各種係数!$H27*J27*入力シート!L$25</f>
        <v>7.0505033247255156E-2</v>
      </c>
    </row>
    <row r="28" spans="1:14" ht="15.25" customHeight="1">
      <c r="A28" s="177" t="s">
        <v>289</v>
      </c>
      <c r="B28" s="553" t="s">
        <v>290</v>
      </c>
      <c r="D28" s="182">
        <f>'１次効果'!X28</f>
        <v>0</v>
      </c>
      <c r="F28" s="182">
        <f>'１次効果'!AD28</f>
        <v>6.4614093736659623E-3</v>
      </c>
      <c r="H28" s="182">
        <f>'２次効果'!R28</f>
        <v>1.8271469699577085E-3</v>
      </c>
      <c r="J28" s="183">
        <f t="shared" si="0"/>
        <v>8.2885563436236702E-3</v>
      </c>
      <c r="L28" s="184">
        <f>各種係数!$G28*J28*入力シート!L$25</f>
        <v>3.3988035758225704E-2</v>
      </c>
      <c r="N28" s="184">
        <f>各種係数!$H28*J28*入力シート!L$25</f>
        <v>3.3833544686597397E-2</v>
      </c>
    </row>
    <row r="29" spans="1:14" ht="15.25" customHeight="1">
      <c r="A29" s="177" t="s">
        <v>291</v>
      </c>
      <c r="B29" s="553" t="s">
        <v>292</v>
      </c>
      <c r="D29" s="182">
        <f>'１次効果'!X29</f>
        <v>0</v>
      </c>
      <c r="F29" s="182">
        <f>'１次効果'!AD29</f>
        <v>0.22059839686217292</v>
      </c>
      <c r="H29" s="182">
        <f>'２次効果'!R29</f>
        <v>3.3014495644860223E-3</v>
      </c>
      <c r="J29" s="183">
        <f t="shared" si="0"/>
        <v>0.22389984642665894</v>
      </c>
      <c r="L29" s="184">
        <f>各種係数!$G29*J29*入力シート!L$25</f>
        <v>0.64652525829804564</v>
      </c>
      <c r="N29" s="184">
        <f>各種係数!$H29*J29*入力シート!L$25</f>
        <v>0.64500402239616783</v>
      </c>
    </row>
    <row r="30" spans="1:14" ht="15.25" customHeight="1">
      <c r="A30" s="177" t="s">
        <v>293</v>
      </c>
      <c r="B30" s="553" t="s">
        <v>294</v>
      </c>
      <c r="D30" s="182">
        <f>'１次効果'!X30</f>
        <v>0</v>
      </c>
      <c r="F30" s="182">
        <f>'１次効果'!AD30</f>
        <v>0.37216694202218631</v>
      </c>
      <c r="H30" s="182">
        <f>'２次効果'!R30</f>
        <v>9.3874331574432257E-3</v>
      </c>
      <c r="J30" s="183">
        <f t="shared" si="0"/>
        <v>0.38155437517962953</v>
      </c>
      <c r="L30" s="184">
        <f>各種係数!$G30*J30*入力シート!L$25</f>
        <v>1.4720512543407731</v>
      </c>
      <c r="N30" s="184">
        <f>各種係数!$H30*J30*入力シート!L$25</f>
        <v>1.4531298193572801</v>
      </c>
    </row>
    <row r="31" spans="1:14" ht="15.25" customHeight="1">
      <c r="A31" s="177" t="s">
        <v>295</v>
      </c>
      <c r="B31" s="553" t="s">
        <v>296</v>
      </c>
      <c r="D31" s="182">
        <f>'１次効果'!X31</f>
        <v>0</v>
      </c>
      <c r="F31" s="182">
        <f>'１次効果'!AD31</f>
        <v>5.9199304306960139E-3</v>
      </c>
      <c r="H31" s="182">
        <f>'２次効果'!R31</f>
        <v>1.0596468406796743E-3</v>
      </c>
      <c r="J31" s="183">
        <f t="shared" si="0"/>
        <v>6.9795772713756882E-3</v>
      </c>
      <c r="L31" s="184">
        <f>各種係数!$G31*J31*入力シート!L$25</f>
        <v>3.6251210702615083E-2</v>
      </c>
      <c r="N31" s="184">
        <f>各種係数!$H31*J31*入力シート!L$25</f>
        <v>3.5844806995186662E-2</v>
      </c>
    </row>
    <row r="32" spans="1:14" ht="15.25" customHeight="1">
      <c r="A32" s="185" t="s">
        <v>297</v>
      </c>
      <c r="B32" s="553" t="s">
        <v>298</v>
      </c>
      <c r="D32" s="186">
        <f>'１次効果'!X32</f>
        <v>88.35060387017225</v>
      </c>
      <c r="F32" s="186">
        <f>'１次効果'!AD32</f>
        <v>17.293465630645581</v>
      </c>
      <c r="H32" s="186">
        <f>'２次効果'!R32</f>
        <v>0.10280146605353041</v>
      </c>
      <c r="J32" s="187">
        <f t="shared" si="0"/>
        <v>105.74687096687137</v>
      </c>
      <c r="L32" s="188">
        <f>各種係数!$G32*J32*入力シート!L$25</f>
        <v>164.60736364730224</v>
      </c>
      <c r="N32" s="188">
        <f>各種係数!$H32*J32*入力シート!L$25</f>
        <v>163.41368806287036</v>
      </c>
    </row>
    <row r="33" spans="1:14" ht="15.25" customHeight="1">
      <c r="A33" s="177" t="s">
        <v>299</v>
      </c>
      <c r="B33" s="554" t="s">
        <v>300</v>
      </c>
      <c r="D33" s="182">
        <f>'１次効果'!X33</f>
        <v>0</v>
      </c>
      <c r="F33" s="182">
        <f>'１次効果'!AD33</f>
        <v>1.4251101045183522E-2</v>
      </c>
      <c r="H33" s="182">
        <f>'２次効果'!R33</f>
        <v>2.2933643695915882E-3</v>
      </c>
      <c r="J33" s="183">
        <f t="shared" si="0"/>
        <v>1.6544465414775111E-2</v>
      </c>
      <c r="L33" s="184">
        <f>各種係数!$G33*J33*入力シート!L$25</f>
        <v>6.7626756810552829E-2</v>
      </c>
      <c r="N33" s="184">
        <f>各種係数!$H33*J33*入力シート!L$25</f>
        <v>6.6066523403148045E-2</v>
      </c>
    </row>
    <row r="34" spans="1:14" ht="15.25" customHeight="1">
      <c r="A34" s="177" t="s">
        <v>301</v>
      </c>
      <c r="B34" s="553" t="s">
        <v>302</v>
      </c>
      <c r="D34" s="182">
        <f>'１次効果'!X34</f>
        <v>0</v>
      </c>
      <c r="F34" s="182">
        <f>'１次効果'!AD34</f>
        <v>8.7564441987562445E-3</v>
      </c>
      <c r="H34" s="182">
        <f>'２次効果'!R34</f>
        <v>2.6746749168251186E-3</v>
      </c>
      <c r="J34" s="183">
        <f t="shared" si="0"/>
        <v>1.1431119115581364E-2</v>
      </c>
      <c r="L34" s="184">
        <f>各種係数!$G34*J34*入力シート!L$25</f>
        <v>5.1384804588883636E-2</v>
      </c>
      <c r="N34" s="184">
        <f>各種係数!$H34*J34*入力シート!L$25</f>
        <v>5.0499740051413625E-2</v>
      </c>
    </row>
    <row r="35" spans="1:14" ht="15.25" customHeight="1">
      <c r="A35" s="177" t="s">
        <v>303</v>
      </c>
      <c r="B35" s="553" t="s">
        <v>304</v>
      </c>
      <c r="D35" s="182">
        <f>'１次効果'!X35</f>
        <v>0</v>
      </c>
      <c r="F35" s="182">
        <f>'１次効果'!AD35</f>
        <v>6.5385453526069018E-2</v>
      </c>
      <c r="H35" s="182">
        <f>'２次効果'!R35</f>
        <v>3.0750987757543938E-2</v>
      </c>
      <c r="J35" s="183">
        <f t="shared" si="0"/>
        <v>9.6136441283612956E-2</v>
      </c>
      <c r="L35" s="184">
        <f>各種係数!$G35*J35*入力シート!L$25</f>
        <v>0.68459961387519852</v>
      </c>
      <c r="N35" s="184">
        <f>各種係数!$H35*J35*入力シート!L$25</f>
        <v>0.60559020161866273</v>
      </c>
    </row>
    <row r="36" spans="1:14" ht="15.25" customHeight="1">
      <c r="A36" s="177" t="s">
        <v>305</v>
      </c>
      <c r="B36" s="553" t="s">
        <v>306</v>
      </c>
      <c r="D36" s="182">
        <f>'１次効果'!X36</f>
        <v>0</v>
      </c>
      <c r="F36" s="182">
        <f>'１次効果'!AD36</f>
        <v>0.25812257585961601</v>
      </c>
      <c r="H36" s="182">
        <f>'２次効果'!R36</f>
        <v>8.3681888922486652E-2</v>
      </c>
      <c r="J36" s="183">
        <f t="shared" si="0"/>
        <v>0.34180446478210269</v>
      </c>
      <c r="L36" s="184">
        <f>各種係数!$G36*J36*入力シート!L$25</f>
        <v>2.7611684345968115</v>
      </c>
      <c r="N36" s="184">
        <f>各種係数!$H36*J36*入力シート!L$25</f>
        <v>2.2155030816590862</v>
      </c>
    </row>
    <row r="37" spans="1:14" ht="15.25" customHeight="1">
      <c r="A37" s="185" t="s">
        <v>307</v>
      </c>
      <c r="B37" s="555" t="s">
        <v>308</v>
      </c>
      <c r="D37" s="186">
        <f>'１次効果'!X37</f>
        <v>0</v>
      </c>
      <c r="F37" s="186">
        <f>'１次効果'!AD37</f>
        <v>1.243859938659688</v>
      </c>
      <c r="H37" s="186">
        <f>'２次効果'!R37</f>
        <v>0.31069510253218763</v>
      </c>
      <c r="J37" s="187">
        <f t="shared" si="0"/>
        <v>1.5545550411918756</v>
      </c>
      <c r="L37" s="188">
        <f>各種係数!$G37*J37*入力シート!L$25</f>
        <v>2.3443052250205558</v>
      </c>
      <c r="N37" s="188">
        <f>各種係数!$H37*J37*入力シート!L$25</f>
        <v>2.3443052250205558</v>
      </c>
    </row>
    <row r="38" spans="1:14" ht="15.25" customHeight="1">
      <c r="A38" s="177" t="s">
        <v>309</v>
      </c>
      <c r="B38" s="553" t="s">
        <v>310</v>
      </c>
      <c r="D38" s="182">
        <f>'１次効果'!X38</f>
        <v>0</v>
      </c>
      <c r="F38" s="182">
        <f>'１次効果'!AD38</f>
        <v>0.13177154034086122</v>
      </c>
      <c r="H38" s="182">
        <f>'２次効果'!R38</f>
        <v>0.13359856559562394</v>
      </c>
      <c r="J38" s="183">
        <f t="shared" si="0"/>
        <v>0.26537010593648513</v>
      </c>
      <c r="L38" s="184">
        <f>各種係数!$G38*J38*入力シート!L$25</f>
        <v>0.52593341958518769</v>
      </c>
      <c r="N38" s="184">
        <f>各種係数!$H38*J38*入力シート!L$25</f>
        <v>0.52593341958518769</v>
      </c>
    </row>
    <row r="39" spans="1:14" ht="15.25" customHeight="1">
      <c r="A39" s="177" t="s">
        <v>311</v>
      </c>
      <c r="B39" s="553" t="s">
        <v>312</v>
      </c>
      <c r="D39" s="182">
        <f>'１次効果'!X39</f>
        <v>0</v>
      </c>
      <c r="F39" s="182">
        <f>'１次効果'!AD39</f>
        <v>0.12200380514699968</v>
      </c>
      <c r="H39" s="182">
        <f>'２次効果'!R39</f>
        <v>8.502459835748076E-2</v>
      </c>
      <c r="J39" s="183">
        <f t="shared" si="0"/>
        <v>0.20702840350448043</v>
      </c>
      <c r="L39" s="184">
        <f>各種係数!$G39*J39*入力シート!L$25</f>
        <v>1.4671683346769138</v>
      </c>
      <c r="N39" s="184">
        <f>各種係数!$H39*J39*入力シート!L$25</f>
        <v>1.4528598662967187</v>
      </c>
    </row>
    <row r="40" spans="1:14" ht="15.25" customHeight="1">
      <c r="A40" s="177" t="s">
        <v>313</v>
      </c>
      <c r="B40" s="553" t="s">
        <v>314</v>
      </c>
      <c r="D40" s="182">
        <f>'１次効果'!X40</f>
        <v>9.657944443205615</v>
      </c>
      <c r="F40" s="182">
        <f>'１次効果'!AD40</f>
        <v>3.1925638548517599</v>
      </c>
      <c r="H40" s="182">
        <f>'２次効果'!R40</f>
        <v>1.7305496758633867</v>
      </c>
      <c r="J40" s="183">
        <f t="shared" si="0"/>
        <v>14.58105797392076</v>
      </c>
      <c r="L40" s="184">
        <f>各種係数!$G40*J40*入力シート!L$25</f>
        <v>159.88905299610269</v>
      </c>
      <c r="N40" s="184">
        <f>各種係数!$H40*J40*入力シート!L$25</f>
        <v>148.03676035846655</v>
      </c>
    </row>
    <row r="41" spans="1:14" ht="15.25" customHeight="1">
      <c r="A41" s="177" t="s">
        <v>315</v>
      </c>
      <c r="B41" s="553" t="s">
        <v>316</v>
      </c>
      <c r="D41" s="182">
        <f>'１次効果'!X41</f>
        <v>0</v>
      </c>
      <c r="F41" s="182">
        <f>'１次効果'!AD41</f>
        <v>0.96395719122566703</v>
      </c>
      <c r="H41" s="182">
        <f>'２次効果'!R41</f>
        <v>0.90235819339645562</v>
      </c>
      <c r="J41" s="183">
        <f t="shared" si="0"/>
        <v>1.8663153846221228</v>
      </c>
      <c r="L41" s="184">
        <f>各種係数!$G41*J41*入力シート!L$25</f>
        <v>7.7875629247020699</v>
      </c>
      <c r="N41" s="184">
        <f>各種係数!$H41*J41*入力シート!L$25</f>
        <v>7.5402915197639278</v>
      </c>
    </row>
    <row r="42" spans="1:14" ht="15.25" customHeight="1">
      <c r="A42" s="185" t="s">
        <v>317</v>
      </c>
      <c r="B42" s="553" t="s">
        <v>318</v>
      </c>
      <c r="D42" s="186">
        <f>'１次効果'!X42</f>
        <v>0</v>
      </c>
      <c r="F42" s="186">
        <f>'１次効果'!AD42</f>
        <v>0.84997945165711741</v>
      </c>
      <c r="H42" s="186">
        <f>'２次効果'!R42</f>
        <v>2.8561733173531536</v>
      </c>
      <c r="J42" s="187">
        <f t="shared" si="0"/>
        <v>3.7061527690102709</v>
      </c>
      <c r="L42" s="188">
        <f>各種係数!$G42*J42*入力シート!L$25</f>
        <v>6.9156505696961483</v>
      </c>
      <c r="N42" s="188">
        <f>各種係数!$H42*J42*入力シート!L$25</f>
        <v>5.4794489056494129</v>
      </c>
    </row>
    <row r="43" spans="1:14" ht="15.25" customHeight="1">
      <c r="A43" s="177" t="s">
        <v>319</v>
      </c>
      <c r="B43" s="554" t="s">
        <v>320</v>
      </c>
      <c r="D43" s="182">
        <f>'１次効果'!X43</f>
        <v>1.9914516866221228</v>
      </c>
      <c r="F43" s="182">
        <f>'１次効果'!AD43</f>
        <v>2.8552044781208363</v>
      </c>
      <c r="H43" s="182">
        <f>'２次効果'!R43</f>
        <v>0.59116410250875673</v>
      </c>
      <c r="J43" s="183">
        <f t="shared" si="0"/>
        <v>5.4378202672517162</v>
      </c>
      <c r="L43" s="184">
        <f>各種係数!$G43*J43*入力シート!L$25</f>
        <v>45.409733314832614</v>
      </c>
      <c r="N43" s="184">
        <f>各種係数!$H43*J43*入力シート!L$25</f>
        <v>43.106123681173777</v>
      </c>
    </row>
    <row r="44" spans="1:14" ht="15.25" customHeight="1">
      <c r="A44" s="177" t="s">
        <v>321</v>
      </c>
      <c r="B44" s="553" t="s">
        <v>322</v>
      </c>
      <c r="D44" s="182">
        <f>'１次効果'!X44</f>
        <v>0</v>
      </c>
      <c r="F44" s="182">
        <f>'１次効果'!AD44</f>
        <v>0.89117067381385207</v>
      </c>
      <c r="H44" s="182">
        <f>'２次効果'!R44</f>
        <v>0.71909668762201373</v>
      </c>
      <c r="J44" s="183">
        <f t="shared" si="0"/>
        <v>1.6102673614358658</v>
      </c>
      <c r="L44" s="184">
        <f>各種係数!$G44*J44*入力シート!L$25</f>
        <v>5.1531797955098009</v>
      </c>
      <c r="N44" s="184">
        <f>各種係数!$H44*J44*入力シート!L$25</f>
        <v>4.937624315685321</v>
      </c>
    </row>
    <row r="45" spans="1:14" ht="15.25" customHeight="1">
      <c r="A45" s="177" t="s">
        <v>323</v>
      </c>
      <c r="B45" s="553" t="s">
        <v>324</v>
      </c>
      <c r="D45" s="182">
        <f>'１次効果'!X45</f>
        <v>0</v>
      </c>
      <c r="F45" s="182">
        <f>'１次効果'!AD45</f>
        <v>1.7404842764535296E-2</v>
      </c>
      <c r="H45" s="182">
        <f>'２次効果'!R45</f>
        <v>4.9723633200677138E-2</v>
      </c>
      <c r="J45" s="183">
        <f t="shared" si="0"/>
        <v>6.7128475965212431E-2</v>
      </c>
      <c r="L45" s="184">
        <f>各種係数!$G45*J45*入力シート!L$25</f>
        <v>0.33753661089185888</v>
      </c>
      <c r="N45" s="184">
        <f>各種係数!$H45*J45*入力シート!L$25</f>
        <v>0.33753661089185888</v>
      </c>
    </row>
    <row r="46" spans="1:14" ht="15.25" customHeight="1">
      <c r="A46" s="177" t="s">
        <v>325</v>
      </c>
      <c r="B46" s="553" t="s">
        <v>326</v>
      </c>
      <c r="D46" s="182">
        <f>'１次効果'!X46</f>
        <v>0</v>
      </c>
      <c r="F46" s="182">
        <f>'１次効果'!AD46</f>
        <v>5.2015197116722971E-2</v>
      </c>
      <c r="H46" s="182">
        <f>'２次効果'!R46</f>
        <v>0.37293979623822676</v>
      </c>
      <c r="J46" s="183">
        <f t="shared" si="0"/>
        <v>0.42495499335494974</v>
      </c>
      <c r="L46" s="184">
        <f>各種係数!$G46*J46*入力シート!L$25</f>
        <v>3.0948141769370148</v>
      </c>
      <c r="N46" s="184">
        <f>各種係数!$H46*J46*入力シート!L$25</f>
        <v>3.0831498827235055</v>
      </c>
    </row>
    <row r="47" spans="1:14" ht="15.25" customHeight="1">
      <c r="A47" s="185" t="s">
        <v>327</v>
      </c>
      <c r="B47" s="555" t="s">
        <v>328</v>
      </c>
      <c r="D47" s="186">
        <f>'１次効果'!X47</f>
        <v>0</v>
      </c>
      <c r="F47" s="186">
        <f>'１次効果'!AD47</f>
        <v>3.896115215469551E-3</v>
      </c>
      <c r="H47" s="186">
        <f>'２次効果'!R47</f>
        <v>0.68006277849110475</v>
      </c>
      <c r="J47" s="187">
        <f t="shared" si="0"/>
        <v>0.68395889370657426</v>
      </c>
      <c r="L47" s="188">
        <f>各種係数!$G47*J47*入力シート!L$25</f>
        <v>8.4797997849756825</v>
      </c>
      <c r="N47" s="188">
        <f>各種係数!$H47*J47*入力シート!L$25</f>
        <v>8.1660291577812281</v>
      </c>
    </row>
    <row r="48" spans="1:14" ht="15.25" customHeight="1">
      <c r="A48" s="177" t="s">
        <v>329</v>
      </c>
      <c r="B48" s="553" t="s">
        <v>330</v>
      </c>
      <c r="D48" s="182">
        <f>'１次効果'!X48</f>
        <v>0</v>
      </c>
      <c r="F48" s="182">
        <f>'１次効果'!AD48</f>
        <v>4.4169901474772615E-2</v>
      </c>
      <c r="H48" s="182">
        <f>'２次効果'!R48</f>
        <v>0.1570788416659552</v>
      </c>
      <c r="J48" s="183">
        <f t="shared" si="0"/>
        <v>0.20124874314072783</v>
      </c>
      <c r="L48" s="184">
        <f>各種係数!$G48*J48*入力シート!L$25</f>
        <v>2.7376174154281512</v>
      </c>
      <c r="N48" s="184">
        <f>各種係数!$H48*J48*入力シート!L$25</f>
        <v>2.7216348281673866</v>
      </c>
    </row>
    <row r="49" spans="1:14" ht="15.25" customHeight="1">
      <c r="A49" s="177" t="s">
        <v>331</v>
      </c>
      <c r="B49" s="553" t="s">
        <v>332</v>
      </c>
      <c r="D49" s="182">
        <f>'１次効果'!X49</f>
        <v>0</v>
      </c>
      <c r="F49" s="182">
        <f>'１次効果'!AD49</f>
        <v>5.0205095234981254</v>
      </c>
      <c r="H49" s="182">
        <f>'２次効果'!R49</f>
        <v>0.84810517844148092</v>
      </c>
      <c r="J49" s="183">
        <f t="shared" si="0"/>
        <v>5.868614701939606</v>
      </c>
      <c r="L49" s="184">
        <f>各種係数!$G49*J49*入力シート!L$25</f>
        <v>48.235048253225159</v>
      </c>
      <c r="N49" s="184">
        <f>各種係数!$H49*J49*入力シート!L$25</f>
        <v>43.640253307363061</v>
      </c>
    </row>
    <row r="50" spans="1:14" ht="15.25" customHeight="1">
      <c r="A50" s="177" t="s">
        <v>333</v>
      </c>
      <c r="B50" s="553" t="s">
        <v>334</v>
      </c>
      <c r="D50" s="182">
        <f>'１次効果'!X50</f>
        <v>0</v>
      </c>
      <c r="F50" s="182">
        <f>'１次効果'!AD50</f>
        <v>5.244108184147199E-2</v>
      </c>
      <c r="H50" s="182">
        <f>'２次効果'!R50</f>
        <v>1.2668537322555145</v>
      </c>
      <c r="J50" s="183">
        <f t="shared" si="0"/>
        <v>1.3192948140969865</v>
      </c>
      <c r="L50" s="184">
        <f>各種係数!$G50*J50*入力シート!L$25</f>
        <v>25.106598291013537</v>
      </c>
      <c r="N50" s="184">
        <f>各種係数!$H50*J50*入力シート!L$25</f>
        <v>20.295983294008487</v>
      </c>
    </row>
    <row r="51" spans="1:14" ht="15.25" customHeight="1">
      <c r="A51" s="177" t="s">
        <v>335</v>
      </c>
      <c r="B51" s="553" t="s">
        <v>336</v>
      </c>
      <c r="D51" s="182">
        <f>'１次効果'!X51</f>
        <v>0</v>
      </c>
      <c r="F51" s="182">
        <f>'１次効果'!AD51</f>
        <v>7.5160267390386212E-2</v>
      </c>
      <c r="H51" s="182">
        <f>'２次効果'!R51</f>
        <v>1.8821862695783526E-2</v>
      </c>
      <c r="J51" s="183">
        <f t="shared" si="0"/>
        <v>9.3982130086169735E-2</v>
      </c>
      <c r="L51" s="184">
        <f>各種係数!$G51*J51*入力シート!L$25</f>
        <v>0</v>
      </c>
      <c r="N51" s="184">
        <f>各種係数!$H51*J51*入力シート!L$25</f>
        <v>0</v>
      </c>
    </row>
    <row r="52" spans="1:14" ht="15.25" customHeight="1" thickBot="1">
      <c r="A52" s="189" t="s">
        <v>337</v>
      </c>
      <c r="B52" s="556" t="s">
        <v>338</v>
      </c>
      <c r="D52" s="190">
        <f>'１次効果'!X52</f>
        <v>0</v>
      </c>
      <c r="F52" s="190">
        <f>'１次効果'!AD52</f>
        <v>0.16477748990116631</v>
      </c>
      <c r="H52" s="190">
        <f>'２次効果'!R52</f>
        <v>4.5100037868537439E-2</v>
      </c>
      <c r="J52" s="183">
        <f t="shared" si="0"/>
        <v>0.20987752776970375</v>
      </c>
      <c r="L52" s="191">
        <f>各種係数!$G52*J52*入力シート!L$25</f>
        <v>4.1122852023104221E-2</v>
      </c>
      <c r="N52" s="191">
        <f>各種係数!$H52*J52*入力シート!L$25</f>
        <v>4.0129546418681404E-2</v>
      </c>
    </row>
    <row r="53" spans="1:14" ht="15.25" customHeight="1" thickBot="1">
      <c r="A53" s="192"/>
      <c r="B53" s="193" t="s">
        <v>24</v>
      </c>
      <c r="D53" s="194">
        <f>SUM(D8:D52)</f>
        <v>100</v>
      </c>
      <c r="F53" s="194">
        <f>SUM(F8:F52)</f>
        <v>44.594659908824759</v>
      </c>
      <c r="H53" s="194">
        <f>SUM(H8:H52)</f>
        <v>11.621502297045462</v>
      </c>
      <c r="J53" s="195">
        <f>SUM(J8:J52)</f>
        <v>156.21616220587018</v>
      </c>
      <c r="L53" s="196">
        <f>SUM(L8:L52)</f>
        <v>512.12380345991323</v>
      </c>
      <c r="N53" s="196">
        <f>SUM(N8:N52)</f>
        <v>481.61090785749383</v>
      </c>
    </row>
  </sheetData>
  <phoneticPr fontId="1"/>
  <pageMargins left="0.7" right="0.7" top="0.75" bottom="0.75" header="0.3" footer="0.3"/>
  <pageSetup paperSize="9" scale="66" fitToWidth="0" orientation="landscape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pageSetUpPr fitToPage="1"/>
  </sheetPr>
  <dimension ref="B2:R53"/>
  <sheetViews>
    <sheetView showGridLines="0" zoomScale="70" zoomScaleNormal="70" workbookViewId="0"/>
  </sheetViews>
  <sheetFormatPr defaultColWidth="9" defaultRowHeight="13"/>
  <cols>
    <col min="1" max="1" width="2.6328125" style="30" customWidth="1"/>
    <col min="2" max="2" width="3.36328125" style="30" customWidth="1"/>
    <col min="3" max="3" width="26.453125" style="30" customWidth="1"/>
    <col min="4" max="11" width="14.6328125" style="30" customWidth="1"/>
    <col min="12" max="12" width="13.90625" style="30" bestFit="1" customWidth="1"/>
    <col min="13" max="13" width="11.6328125" style="30" customWidth="1"/>
    <col min="14" max="14" width="10.6328125" style="30" customWidth="1"/>
    <col min="15" max="17" width="9" style="30"/>
    <col min="18" max="18" width="14.453125" style="30" customWidth="1"/>
    <col min="19" max="19" width="9.453125" style="30" bestFit="1" customWidth="1"/>
    <col min="20" max="16384" width="9" style="30"/>
  </cols>
  <sheetData>
    <row r="2" spans="2:18" ht="14">
      <c r="B2" s="29" t="s">
        <v>3</v>
      </c>
    </row>
    <row r="5" spans="2:18">
      <c r="B5" s="31"/>
      <c r="C5" s="32"/>
      <c r="D5" s="517" t="s">
        <v>25</v>
      </c>
      <c r="E5" s="517" t="s">
        <v>26</v>
      </c>
      <c r="F5" s="517" t="s">
        <v>4</v>
      </c>
      <c r="G5" s="517" t="s">
        <v>5</v>
      </c>
      <c r="H5" s="517" t="s">
        <v>6</v>
      </c>
      <c r="I5" s="517" t="s">
        <v>7</v>
      </c>
      <c r="J5" s="517" t="s">
        <v>8</v>
      </c>
      <c r="K5" s="517" t="s">
        <v>9</v>
      </c>
      <c r="M5" s="557"/>
      <c r="N5" s="558"/>
      <c r="O5" s="558"/>
      <c r="P5" s="558"/>
      <c r="Q5" s="558"/>
      <c r="R5" s="558"/>
    </row>
    <row r="6" spans="2:18" ht="14.25" customHeight="1">
      <c r="B6" s="33" t="s">
        <v>27</v>
      </c>
      <c r="C6" s="34"/>
      <c r="D6" s="518"/>
      <c r="E6" s="518"/>
      <c r="F6" s="518"/>
      <c r="G6" s="518" t="s">
        <v>10</v>
      </c>
      <c r="H6" s="518" t="s">
        <v>10</v>
      </c>
      <c r="I6" s="518"/>
      <c r="J6" s="518"/>
      <c r="K6" s="518" t="s">
        <v>11</v>
      </c>
      <c r="M6" s="559"/>
      <c r="N6" s="560"/>
      <c r="O6" s="39"/>
      <c r="P6" s="39"/>
      <c r="Q6" s="39"/>
      <c r="R6" s="39"/>
    </row>
    <row r="7" spans="2:18" ht="13.5" thickBot="1">
      <c r="B7" s="37"/>
      <c r="C7" s="38"/>
      <c r="D7" s="519" t="s">
        <v>12</v>
      </c>
      <c r="E7" s="519" t="s">
        <v>13</v>
      </c>
      <c r="F7" s="519" t="s">
        <v>14</v>
      </c>
      <c r="G7" s="519" t="s">
        <v>15</v>
      </c>
      <c r="H7" s="519" t="s">
        <v>16</v>
      </c>
      <c r="I7" s="519" t="s">
        <v>17</v>
      </c>
      <c r="J7" s="519" t="s">
        <v>18</v>
      </c>
      <c r="K7" s="519" t="s">
        <v>19</v>
      </c>
      <c r="M7" s="39"/>
      <c r="N7" s="39"/>
      <c r="O7" s="39"/>
      <c r="P7" s="39"/>
      <c r="Q7" s="39"/>
      <c r="R7" s="39"/>
    </row>
    <row r="8" spans="2:18" ht="13.5" thickBot="1">
      <c r="B8" s="40" t="s">
        <v>249</v>
      </c>
      <c r="C8" s="520" t="s">
        <v>250</v>
      </c>
      <c r="D8" s="41">
        <v>0.23807384073994797</v>
      </c>
      <c r="E8" s="41">
        <v>5.1045598561826597E-2</v>
      </c>
      <c r="F8" s="41">
        <v>0.46350358772539901</v>
      </c>
      <c r="G8" s="41">
        <v>0.28825999028786042</v>
      </c>
      <c r="H8" s="41">
        <v>9.7158277140205182E-2</v>
      </c>
      <c r="I8" s="41">
        <v>0.47021508086278224</v>
      </c>
      <c r="J8" s="41">
        <v>0.20362299687121579</v>
      </c>
      <c r="K8" s="41">
        <v>1.3319235358916895E-2</v>
      </c>
      <c r="M8" s="42" t="s">
        <v>20</v>
      </c>
      <c r="N8" s="43" t="s">
        <v>21</v>
      </c>
      <c r="O8" s="43"/>
      <c r="P8" s="43"/>
      <c r="Q8" s="43"/>
      <c r="R8" s="44"/>
    </row>
    <row r="9" spans="2:18">
      <c r="B9" s="40" t="s">
        <v>251</v>
      </c>
      <c r="C9" s="520" t="s">
        <v>252</v>
      </c>
      <c r="D9" s="45">
        <v>1.277017230258868E-2</v>
      </c>
      <c r="E9" s="45">
        <v>7.5257662349945367E-2</v>
      </c>
      <c r="F9" s="45">
        <v>5.2516925382900537E-3</v>
      </c>
      <c r="G9" s="45">
        <v>9.3137254901960786E-2</v>
      </c>
      <c r="H9" s="45">
        <v>9.166666666666666E-2</v>
      </c>
      <c r="I9" s="45">
        <v>0.35049019607843135</v>
      </c>
      <c r="J9" s="45">
        <v>0.37990196078431371</v>
      </c>
      <c r="K9" s="45">
        <v>-1.8704050044881588E-5</v>
      </c>
      <c r="M9" s="46" t="s">
        <v>22</v>
      </c>
      <c r="N9" s="47" t="s">
        <v>242</v>
      </c>
      <c r="O9" s="48"/>
      <c r="P9" s="48"/>
      <c r="Q9" s="48"/>
      <c r="R9" s="49"/>
    </row>
    <row r="10" spans="2:18">
      <c r="B10" s="40" t="s">
        <v>253</v>
      </c>
      <c r="C10" s="520" t="s">
        <v>254</v>
      </c>
      <c r="D10" s="45">
        <v>0.31897337124918018</v>
      </c>
      <c r="E10" s="45">
        <v>3.4973973027581803E-2</v>
      </c>
      <c r="F10" s="45">
        <v>0.1896767686270735</v>
      </c>
      <c r="G10" s="45">
        <v>5.259493749368914E-2</v>
      </c>
      <c r="H10" s="45">
        <v>5.0408943796578586E-2</v>
      </c>
      <c r="I10" s="45">
        <v>0.32728081161659017</v>
      </c>
      <c r="J10" s="45">
        <v>0.13915426490204658</v>
      </c>
      <c r="K10" s="45">
        <v>0.10446716146198011</v>
      </c>
      <c r="M10" s="50"/>
      <c r="N10" s="51" t="s">
        <v>248</v>
      </c>
      <c r="O10" s="39"/>
      <c r="P10" s="39"/>
      <c r="Q10" s="39"/>
      <c r="R10" s="52"/>
    </row>
    <row r="11" spans="2:18">
      <c r="B11" s="40" t="s">
        <v>255</v>
      </c>
      <c r="C11" s="520" t="s">
        <v>256</v>
      </c>
      <c r="D11" s="45">
        <v>0.1910474707088515</v>
      </c>
      <c r="E11" s="45">
        <v>2.1675911831183857E-2</v>
      </c>
      <c r="F11" s="45">
        <v>0.33367635708772836</v>
      </c>
      <c r="G11" s="45">
        <v>9.3625819791296486E-2</v>
      </c>
      <c r="H11" s="45">
        <v>8.8069007850612224E-2</v>
      </c>
      <c r="I11" s="45">
        <v>0.39146447840273962</v>
      </c>
      <c r="J11" s="45">
        <v>0.2414628630504313</v>
      </c>
      <c r="K11" s="45">
        <v>2.9959008854497292E-4</v>
      </c>
      <c r="M11" s="53"/>
      <c r="N11" s="54" t="s">
        <v>28</v>
      </c>
      <c r="O11" s="55"/>
      <c r="P11" s="55"/>
      <c r="Q11" s="55"/>
      <c r="R11" s="56"/>
    </row>
    <row r="12" spans="2:18">
      <c r="B12" s="57" t="s">
        <v>257</v>
      </c>
      <c r="C12" s="520" t="s">
        <v>258</v>
      </c>
      <c r="D12" s="45">
        <v>0.4693834722145111</v>
      </c>
      <c r="E12" s="45">
        <v>3.3359447789553291E-2</v>
      </c>
      <c r="F12" s="45">
        <v>0.191777779479678</v>
      </c>
      <c r="G12" s="45">
        <v>0.10280932456664674</v>
      </c>
      <c r="H12" s="45">
        <v>8.2868080019330798E-2</v>
      </c>
      <c r="I12" s="45">
        <v>0.43542623138456843</v>
      </c>
      <c r="J12" s="45">
        <v>0.2648446541440399</v>
      </c>
      <c r="K12" s="45">
        <v>1.3054938999587047E-2</v>
      </c>
      <c r="M12" s="46" t="s">
        <v>23</v>
      </c>
      <c r="N12" s="47" t="s">
        <v>243</v>
      </c>
      <c r="O12" s="48"/>
      <c r="P12" s="48"/>
      <c r="Q12" s="48"/>
      <c r="R12" s="49"/>
    </row>
    <row r="13" spans="2:18">
      <c r="B13" s="40" t="s">
        <v>259</v>
      </c>
      <c r="C13" s="521" t="s">
        <v>260</v>
      </c>
      <c r="D13" s="454">
        <v>0.14443878846590677</v>
      </c>
      <c r="E13" s="454">
        <v>7.0943510398870202E-2</v>
      </c>
      <c r="F13" s="454">
        <v>0.46146651462542765</v>
      </c>
      <c r="G13" s="454">
        <v>3.1789760416021794E-2</v>
      </c>
      <c r="H13" s="454">
        <v>2.8485420664891972E-2</v>
      </c>
      <c r="I13" s="454">
        <v>0.44609360490311395</v>
      </c>
      <c r="J13" s="454">
        <v>0.14815359375967313</v>
      </c>
      <c r="K13" s="454">
        <v>1.8964280306375591E-4</v>
      </c>
      <c r="M13" s="50"/>
      <c r="N13" s="51" t="s">
        <v>248</v>
      </c>
      <c r="O13" s="39"/>
      <c r="P13" s="39"/>
      <c r="Q13" s="39"/>
      <c r="R13" s="52"/>
    </row>
    <row r="14" spans="2:18">
      <c r="B14" s="40" t="s">
        <v>261</v>
      </c>
      <c r="C14" s="520" t="s">
        <v>262</v>
      </c>
      <c r="D14" s="45">
        <v>0.4151449725936297</v>
      </c>
      <c r="E14" s="45">
        <v>2.9128515934745386E-2</v>
      </c>
      <c r="F14" s="45">
        <v>0.26120462380855813</v>
      </c>
      <c r="G14" s="45">
        <v>9.7662655290292097E-2</v>
      </c>
      <c r="H14" s="45">
        <v>8.1598621494677753E-2</v>
      </c>
      <c r="I14" s="45">
        <v>0.43661932686695754</v>
      </c>
      <c r="J14" s="45">
        <v>0.22203385119924404</v>
      </c>
      <c r="K14" s="45">
        <v>3.3667290080786856E-4</v>
      </c>
      <c r="M14" s="53"/>
      <c r="N14" s="54" t="s">
        <v>29</v>
      </c>
      <c r="O14" s="55"/>
      <c r="P14" s="55"/>
      <c r="Q14" s="55"/>
      <c r="R14" s="56"/>
    </row>
    <row r="15" spans="2:18">
      <c r="B15" s="40" t="s">
        <v>263</v>
      </c>
      <c r="C15" s="520" t="s">
        <v>264</v>
      </c>
      <c r="D15" s="45">
        <v>0.18298667963507398</v>
      </c>
      <c r="E15" s="45">
        <v>8.4354021377788788E-2</v>
      </c>
      <c r="F15" s="45">
        <v>0.31699618009493824</v>
      </c>
      <c r="G15" s="45">
        <v>2.6527026895862251E-2</v>
      </c>
      <c r="H15" s="45">
        <v>2.57020004464849E-2</v>
      </c>
      <c r="I15" s="45">
        <v>0.31181146689702699</v>
      </c>
      <c r="J15" s="45">
        <v>0.11975501567550254</v>
      </c>
      <c r="K15" s="45">
        <v>8.9063806996323108E-4</v>
      </c>
      <c r="M15" s="46" t="s">
        <v>4</v>
      </c>
      <c r="N15" s="47" t="s">
        <v>244</v>
      </c>
      <c r="O15" s="48"/>
      <c r="P15" s="48"/>
      <c r="Q15" s="48"/>
      <c r="R15" s="49"/>
    </row>
    <row r="16" spans="2:18">
      <c r="B16" s="40" t="s">
        <v>265</v>
      </c>
      <c r="C16" s="520" t="s">
        <v>266</v>
      </c>
      <c r="D16" s="45">
        <v>5.7291039147747663E-2</v>
      </c>
      <c r="E16" s="45">
        <v>4.8159365973106855E-2</v>
      </c>
      <c r="F16" s="45">
        <v>0.56935025011123552</v>
      </c>
      <c r="G16" s="45">
        <v>8.6523015565280012E-2</v>
      </c>
      <c r="H16" s="45">
        <v>7.8740375560848619E-2</v>
      </c>
      <c r="I16" s="45">
        <v>0.60348695507671857</v>
      </c>
      <c r="J16" s="45">
        <v>0.26224173267600953</v>
      </c>
      <c r="K16" s="45">
        <v>1.3564502380374995E-4</v>
      </c>
      <c r="M16" s="53"/>
      <c r="N16" s="54" t="s">
        <v>30</v>
      </c>
      <c r="O16" s="55"/>
      <c r="P16" s="55"/>
      <c r="Q16" s="55"/>
      <c r="R16" s="56"/>
    </row>
    <row r="17" spans="2:18">
      <c r="B17" s="57" t="s">
        <v>267</v>
      </c>
      <c r="C17" s="522" t="s">
        <v>268</v>
      </c>
      <c r="D17" s="58">
        <v>0.21020511769673969</v>
      </c>
      <c r="E17" s="58">
        <v>2.985913057786839E-2</v>
      </c>
      <c r="F17" s="58">
        <v>8.3049373972198803E-2</v>
      </c>
      <c r="G17" s="58">
        <v>2.049746113690866E-2</v>
      </c>
      <c r="H17" s="58">
        <v>2.0273593449495787E-2</v>
      </c>
      <c r="I17" s="58">
        <v>0.34993911477289302</v>
      </c>
      <c r="J17" s="58">
        <v>0.10339295223816808</v>
      </c>
      <c r="K17" s="58">
        <v>1.0079368603316537E-2</v>
      </c>
      <c r="M17" s="46" t="s">
        <v>5</v>
      </c>
      <c r="N17" s="47" t="s">
        <v>245</v>
      </c>
      <c r="O17" s="48"/>
      <c r="P17" s="48"/>
      <c r="Q17" s="48"/>
      <c r="R17" s="52"/>
    </row>
    <row r="18" spans="2:18">
      <c r="B18" s="40" t="s">
        <v>269</v>
      </c>
      <c r="C18" s="520" t="s">
        <v>270</v>
      </c>
      <c r="D18" s="45">
        <v>0.18250341317981927</v>
      </c>
      <c r="E18" s="45">
        <v>2.3246482054168363E-2</v>
      </c>
      <c r="F18" s="45">
        <v>0.1686159872980072</v>
      </c>
      <c r="G18" s="45">
        <v>4.2428794738017415E-3</v>
      </c>
      <c r="H18" s="45">
        <v>4.2327290444385797E-3</v>
      </c>
      <c r="I18" s="45">
        <v>0.26270326234799735</v>
      </c>
      <c r="J18" s="45">
        <v>1.9245214072555267E-2</v>
      </c>
      <c r="K18" s="45">
        <v>1.2120387072996702E-2</v>
      </c>
      <c r="M18" s="53"/>
      <c r="N18" s="54" t="s">
        <v>31</v>
      </c>
      <c r="O18" s="55"/>
      <c r="P18" s="55"/>
      <c r="Q18" s="55"/>
      <c r="R18" s="52"/>
    </row>
    <row r="19" spans="2:18">
      <c r="B19" s="40" t="s">
        <v>271</v>
      </c>
      <c r="C19" s="520" t="s">
        <v>272</v>
      </c>
      <c r="D19" s="45">
        <v>0.18030044961315519</v>
      </c>
      <c r="E19" s="45">
        <v>3.3426086864406367E-2</v>
      </c>
      <c r="F19" s="45">
        <v>0.41224004829328587</v>
      </c>
      <c r="G19" s="45">
        <v>2.6414388517537728E-2</v>
      </c>
      <c r="H19" s="45">
        <v>2.610527559287662E-2</v>
      </c>
      <c r="I19" s="45">
        <v>0.41324657170140083</v>
      </c>
      <c r="J19" s="45">
        <v>0.20422913733867554</v>
      </c>
      <c r="K19" s="45">
        <v>1.5244614006145662E-3</v>
      </c>
      <c r="M19" s="46" t="s">
        <v>6</v>
      </c>
      <c r="N19" s="47" t="s">
        <v>246</v>
      </c>
      <c r="O19" s="48"/>
      <c r="P19" s="48"/>
      <c r="Q19" s="48"/>
      <c r="R19" s="49"/>
    </row>
    <row r="20" spans="2:18">
      <c r="B20" s="40" t="s">
        <v>273</v>
      </c>
      <c r="C20" s="520" t="s">
        <v>274</v>
      </c>
      <c r="D20" s="45">
        <v>0.20166728466968917</v>
      </c>
      <c r="E20" s="45">
        <v>2.8214137262172586E-2</v>
      </c>
      <c r="F20" s="45">
        <v>0.1815583433426754</v>
      </c>
      <c r="G20" s="45">
        <v>5.8449276375585543E-2</v>
      </c>
      <c r="H20" s="45">
        <v>5.7668554382530469E-2</v>
      </c>
      <c r="I20" s="45">
        <v>0.56791116082873061</v>
      </c>
      <c r="J20" s="45">
        <v>0.2574751217693258</v>
      </c>
      <c r="K20" s="45">
        <v>1.2785438035027318E-3</v>
      </c>
      <c r="M20" s="53"/>
      <c r="N20" s="54" t="s">
        <v>31</v>
      </c>
      <c r="O20" s="55"/>
      <c r="P20" s="55"/>
      <c r="Q20" s="55"/>
      <c r="R20" s="56"/>
    </row>
    <row r="21" spans="2:18">
      <c r="B21" s="40" t="s">
        <v>275</v>
      </c>
      <c r="C21" s="520" t="s">
        <v>276</v>
      </c>
      <c r="D21" s="45">
        <v>0.40669137768904479</v>
      </c>
      <c r="E21" s="45">
        <v>2.1375712371627074E-2</v>
      </c>
      <c r="F21" s="45">
        <v>7.52518714470648E-2</v>
      </c>
      <c r="G21" s="45">
        <v>0.11206896551724138</v>
      </c>
      <c r="H21" s="45">
        <v>0.10742705570291777</v>
      </c>
      <c r="I21" s="45">
        <v>0.45954907161803715</v>
      </c>
      <c r="J21" s="45">
        <v>0.37732095490716178</v>
      </c>
      <c r="K21" s="45">
        <v>2.7641333088066311E-3</v>
      </c>
      <c r="M21" s="46" t="s">
        <v>7</v>
      </c>
      <c r="N21" s="47" t="s">
        <v>32</v>
      </c>
      <c r="O21" s="48"/>
      <c r="P21" s="48"/>
      <c r="Q21" s="48"/>
      <c r="R21" s="49"/>
    </row>
    <row r="22" spans="2:18">
      <c r="B22" s="57" t="s">
        <v>277</v>
      </c>
      <c r="C22" s="520" t="s">
        <v>278</v>
      </c>
      <c r="D22" s="45">
        <v>0.17883609489207672</v>
      </c>
      <c r="E22" s="45">
        <v>6.6271205902616259E-2</v>
      </c>
      <c r="F22" s="45">
        <v>0.31817801280888525</v>
      </c>
      <c r="G22" s="45">
        <v>3.0321638182899398E-2</v>
      </c>
      <c r="H22" s="45">
        <v>2.9313286966414148E-2</v>
      </c>
      <c r="I22" s="45">
        <v>0.49038834449414381</v>
      </c>
      <c r="J22" s="45">
        <v>0.19938852548025959</v>
      </c>
      <c r="K22" s="45">
        <v>3.3862462776907364E-4</v>
      </c>
      <c r="M22" s="53"/>
      <c r="N22" s="54" t="s">
        <v>33</v>
      </c>
      <c r="O22" s="55"/>
      <c r="P22" s="55"/>
      <c r="Q22" s="55"/>
      <c r="R22" s="56"/>
    </row>
    <row r="23" spans="2:18">
      <c r="B23" s="40" t="s">
        <v>279</v>
      </c>
      <c r="C23" s="521" t="s">
        <v>280</v>
      </c>
      <c r="D23" s="454">
        <v>4.4136684029070707E-2</v>
      </c>
      <c r="E23" s="454">
        <v>3.2259733117485527E-2</v>
      </c>
      <c r="F23" s="454">
        <v>0.83599621123214118</v>
      </c>
      <c r="G23" s="454">
        <v>7.2176646498759755E-3</v>
      </c>
      <c r="H23" s="454">
        <v>7.1463615839858037E-3</v>
      </c>
      <c r="I23" s="454">
        <v>0.22922282963619853</v>
      </c>
      <c r="J23" s="454">
        <v>5.2642439679258975E-2</v>
      </c>
      <c r="K23" s="454">
        <v>-1.2035649594097718E-4</v>
      </c>
      <c r="M23" s="46" t="s">
        <v>8</v>
      </c>
      <c r="N23" s="47" t="s">
        <v>34</v>
      </c>
      <c r="O23" s="48"/>
      <c r="P23" s="48"/>
      <c r="Q23" s="48"/>
      <c r="R23" s="49"/>
    </row>
    <row r="24" spans="2:18">
      <c r="B24" s="40" t="s">
        <v>281</v>
      </c>
      <c r="C24" s="520" t="s">
        <v>282</v>
      </c>
      <c r="D24" s="45">
        <v>8.3707677576120507E-2</v>
      </c>
      <c r="E24" s="45">
        <v>3.285072636067244E-2</v>
      </c>
      <c r="F24" s="45">
        <v>0.18467515839201754</v>
      </c>
      <c r="G24" s="45">
        <v>3.0386412843407023E-2</v>
      </c>
      <c r="H24" s="45">
        <v>2.9138510878585377E-2</v>
      </c>
      <c r="I24" s="45">
        <v>0.21656714648497213</v>
      </c>
      <c r="J24" s="45">
        <v>0.12650606168379411</v>
      </c>
      <c r="K24" s="45">
        <v>6.1642043191392358E-4</v>
      </c>
      <c r="M24" s="53"/>
      <c r="N24" s="54" t="s">
        <v>35</v>
      </c>
      <c r="O24" s="55"/>
      <c r="P24" s="55"/>
      <c r="Q24" s="55"/>
      <c r="R24" s="56"/>
    </row>
    <row r="25" spans="2:18">
      <c r="B25" s="40" t="s">
        <v>283</v>
      </c>
      <c r="C25" s="520" t="s">
        <v>284</v>
      </c>
      <c r="D25" s="45">
        <v>0.10045191089862339</v>
      </c>
      <c r="E25" s="45">
        <v>4.5402979811794537E-2</v>
      </c>
      <c r="F25" s="45">
        <v>0.29008257647198032</v>
      </c>
      <c r="G25" s="45">
        <v>7.6045097449514765E-2</v>
      </c>
      <c r="H25" s="45">
        <v>7.4075568302683983E-2</v>
      </c>
      <c r="I25" s="45">
        <v>0.53317758037659446</v>
      </c>
      <c r="J25" s="45">
        <v>0.29093649827253587</v>
      </c>
      <c r="K25" s="45">
        <v>1.0041635215399906E-3</v>
      </c>
      <c r="M25" s="46" t="s">
        <v>9</v>
      </c>
      <c r="N25" s="47" t="s">
        <v>247</v>
      </c>
      <c r="O25" s="48"/>
      <c r="P25" s="48"/>
      <c r="Q25" s="48"/>
      <c r="R25" s="49"/>
    </row>
    <row r="26" spans="2:18" ht="13.5" thickBot="1">
      <c r="B26" s="40" t="s">
        <v>285</v>
      </c>
      <c r="C26" s="520" t="s">
        <v>286</v>
      </c>
      <c r="D26" s="45">
        <v>0.1236190709404834</v>
      </c>
      <c r="E26" s="45">
        <v>1.5240610059349222E-2</v>
      </c>
      <c r="F26" s="45">
        <v>0.10231575004347881</v>
      </c>
      <c r="G26" s="45">
        <v>2.3335526185763775E-2</v>
      </c>
      <c r="H26" s="45">
        <v>2.2660729965751976E-2</v>
      </c>
      <c r="I26" s="45">
        <v>0.46817869959145181</v>
      </c>
      <c r="J26" s="45">
        <v>0.19145013425339022</v>
      </c>
      <c r="K26" s="45">
        <v>4.9769037510728401E-5</v>
      </c>
      <c r="M26" s="59" t="s">
        <v>11</v>
      </c>
      <c r="N26" s="60" t="s">
        <v>36</v>
      </c>
      <c r="O26" s="35"/>
      <c r="P26" s="35"/>
      <c r="Q26" s="35"/>
      <c r="R26" s="36"/>
    </row>
    <row r="27" spans="2:18">
      <c r="B27" s="57" t="s">
        <v>287</v>
      </c>
      <c r="C27" s="522" t="s">
        <v>288</v>
      </c>
      <c r="D27" s="58">
        <v>0.13307505497583852</v>
      </c>
      <c r="E27" s="58">
        <v>1.3002631979161374E-2</v>
      </c>
      <c r="F27" s="58">
        <v>0.16404366250948288</v>
      </c>
      <c r="G27" s="58">
        <v>2.6142084370516454E-2</v>
      </c>
      <c r="H27" s="58">
        <v>2.5508367596286927E-2</v>
      </c>
      <c r="I27" s="58">
        <v>0.46344975132953781</v>
      </c>
      <c r="J27" s="58">
        <v>0.24223316721504293</v>
      </c>
      <c r="K27" s="58">
        <v>1.5613815689640281E-5</v>
      </c>
    </row>
    <row r="28" spans="2:18">
      <c r="B28" s="40" t="s">
        <v>289</v>
      </c>
      <c r="C28" s="520" t="s">
        <v>290</v>
      </c>
      <c r="D28" s="45">
        <v>0.20693389562783923</v>
      </c>
      <c r="E28" s="45">
        <v>1.5496284781023193E-2</v>
      </c>
      <c r="F28" s="45">
        <v>9.841031728115468E-2</v>
      </c>
      <c r="G28" s="45">
        <v>4.1005977819493819E-2</v>
      </c>
      <c r="H28" s="45">
        <v>4.0819587011223388E-2</v>
      </c>
      <c r="I28" s="45">
        <v>0.45595185791694959</v>
      </c>
      <c r="J28" s="45">
        <v>0.21630653299782987</v>
      </c>
      <c r="K28" s="45">
        <v>2.3680953795954428E-4</v>
      </c>
    </row>
    <row r="29" spans="2:18">
      <c r="B29" s="40" t="s">
        <v>291</v>
      </c>
      <c r="C29" s="520" t="s">
        <v>292</v>
      </c>
      <c r="D29" s="45">
        <v>6.7976828865455044E-2</v>
      </c>
      <c r="E29" s="45">
        <v>1.0993871975732818E-2</v>
      </c>
      <c r="F29" s="45">
        <v>0.16414003259034404</v>
      </c>
      <c r="G29" s="45">
        <v>2.8875645455604303E-2</v>
      </c>
      <c r="H29" s="45">
        <v>2.8807702760414645E-2</v>
      </c>
      <c r="I29" s="45">
        <v>0.41939569825678458</v>
      </c>
      <c r="J29" s="45">
        <v>0.16414469852855534</v>
      </c>
      <c r="K29" s="45">
        <v>8.1321956716876473E-5</v>
      </c>
    </row>
    <row r="30" spans="2:18">
      <c r="B30" s="40" t="s">
        <v>293</v>
      </c>
      <c r="C30" s="520" t="s">
        <v>294</v>
      </c>
      <c r="D30" s="45">
        <v>0.18806332509313814</v>
      </c>
      <c r="E30" s="45">
        <v>1.1049325330265493E-2</v>
      </c>
      <c r="F30" s="45">
        <v>7.0234342692982898E-2</v>
      </c>
      <c r="G30" s="45">
        <v>3.8580379366577974E-2</v>
      </c>
      <c r="H30" s="45">
        <v>3.8084475343079752E-2</v>
      </c>
      <c r="I30" s="45">
        <v>0.381250059603849</v>
      </c>
      <c r="J30" s="45">
        <v>0.18361800131605299</v>
      </c>
      <c r="K30" s="45">
        <v>1.0163618150475222E-2</v>
      </c>
    </row>
    <row r="31" spans="2:18">
      <c r="B31" s="40" t="s">
        <v>295</v>
      </c>
      <c r="C31" s="520" t="s">
        <v>296</v>
      </c>
      <c r="D31" s="45">
        <v>0.1934627447343559</v>
      </c>
      <c r="E31" s="45">
        <v>8.7390249027079186E-3</v>
      </c>
      <c r="F31" s="45">
        <v>6.8378864714542242E-3</v>
      </c>
      <c r="G31" s="45">
        <v>5.1938977524164431E-2</v>
      </c>
      <c r="H31" s="45">
        <v>5.1356701991382321E-2</v>
      </c>
      <c r="I31" s="45">
        <v>0.37475253289856758</v>
      </c>
      <c r="J31" s="45">
        <v>0.20135087923605449</v>
      </c>
      <c r="K31" s="45">
        <v>1.2846104214738108E-2</v>
      </c>
    </row>
    <row r="32" spans="2:18">
      <c r="B32" s="57" t="s">
        <v>297</v>
      </c>
      <c r="C32" s="520" t="s">
        <v>298</v>
      </c>
      <c r="D32" s="45">
        <v>9.6579444432056141E-2</v>
      </c>
      <c r="E32" s="45">
        <v>1.9914516866221227E-2</v>
      </c>
      <c r="F32" s="45">
        <v>0.34172266829295439</v>
      </c>
      <c r="G32" s="45">
        <v>1.5566168733150584E-2</v>
      </c>
      <c r="H32" s="45">
        <v>1.545328826931106E-2</v>
      </c>
      <c r="I32" s="45">
        <v>0.20662461908747243</v>
      </c>
      <c r="J32" s="45">
        <v>0.12156186888485437</v>
      </c>
      <c r="K32" s="45">
        <v>2.0126533711773191E-2</v>
      </c>
    </row>
    <row r="33" spans="2:11">
      <c r="B33" s="40" t="s">
        <v>299</v>
      </c>
      <c r="C33" s="521" t="s">
        <v>300</v>
      </c>
      <c r="D33" s="454">
        <v>6.1010106339847547E-2</v>
      </c>
      <c r="E33" s="454">
        <v>4.3402673374999179E-3</v>
      </c>
      <c r="F33" s="454">
        <v>0.37925570228091232</v>
      </c>
      <c r="G33" s="454">
        <v>4.0875758215891601E-2</v>
      </c>
      <c r="H33" s="454">
        <v>3.9932703624347407E-2</v>
      </c>
      <c r="I33" s="454">
        <v>0.24820819627606602</v>
      </c>
      <c r="J33" s="454">
        <v>0.1622846063312913</v>
      </c>
      <c r="K33" s="454">
        <v>6.1642043191392361E-5</v>
      </c>
    </row>
    <row r="34" spans="2:11">
      <c r="B34" s="40" t="s">
        <v>301</v>
      </c>
      <c r="C34" s="520" t="s">
        <v>302</v>
      </c>
      <c r="D34" s="45">
        <v>0.10402661646115294</v>
      </c>
      <c r="E34" s="45">
        <v>1.230557089977628E-2</v>
      </c>
      <c r="F34" s="45">
        <v>0.24131408339126637</v>
      </c>
      <c r="G34" s="45">
        <v>4.4951683268563601E-2</v>
      </c>
      <c r="H34" s="45">
        <v>4.4177424398088173E-2</v>
      </c>
      <c r="I34" s="45">
        <v>0.34895251708580871</v>
      </c>
      <c r="J34" s="45">
        <v>0.17673947677967869</v>
      </c>
      <c r="K34" s="45">
        <v>4.4499374715474804E-4</v>
      </c>
    </row>
    <row r="35" spans="2:11">
      <c r="B35" s="40" t="s">
        <v>303</v>
      </c>
      <c r="C35" s="520" t="s">
        <v>304</v>
      </c>
      <c r="D35" s="45">
        <v>0.39907409764036894</v>
      </c>
      <c r="E35" s="45">
        <v>5.3553020814495804E-2</v>
      </c>
      <c r="F35" s="45">
        <v>0.3326295145797844</v>
      </c>
      <c r="G35" s="45">
        <v>7.1211249837671367E-2</v>
      </c>
      <c r="H35" s="45">
        <v>6.2992783333024133E-2</v>
      </c>
      <c r="I35" s="45">
        <v>0.33238409736007274</v>
      </c>
      <c r="J35" s="45">
        <v>0.24493070886592583</v>
      </c>
      <c r="K35" s="45">
        <v>5.8106164513342575E-3</v>
      </c>
    </row>
    <row r="36" spans="2:11">
      <c r="B36" s="40" t="s">
        <v>305</v>
      </c>
      <c r="C36" s="520" t="s">
        <v>306</v>
      </c>
      <c r="D36" s="45">
        <v>0</v>
      </c>
      <c r="E36" s="45">
        <v>0</v>
      </c>
      <c r="F36" s="45">
        <v>1</v>
      </c>
      <c r="G36" s="45">
        <v>8.0782105533847598E-2</v>
      </c>
      <c r="H36" s="45">
        <v>6.4817850845554345E-2</v>
      </c>
      <c r="I36" s="45">
        <v>0.4979689159028764</v>
      </c>
      <c r="J36" s="45">
        <v>0.4024545428421325</v>
      </c>
      <c r="K36" s="45">
        <v>0</v>
      </c>
    </row>
    <row r="37" spans="2:11">
      <c r="B37" s="57" t="s">
        <v>307</v>
      </c>
      <c r="C37" s="522" t="s">
        <v>308</v>
      </c>
      <c r="D37" s="58">
        <v>0</v>
      </c>
      <c r="E37" s="58">
        <v>0</v>
      </c>
      <c r="F37" s="58">
        <v>0.67433763256159929</v>
      </c>
      <c r="G37" s="58">
        <v>1.5080233011390706E-2</v>
      </c>
      <c r="H37" s="58">
        <v>1.5080233011390706E-2</v>
      </c>
      <c r="I37" s="58">
        <v>0.44365823552340944</v>
      </c>
      <c r="J37" s="58">
        <v>9.1355732166832695E-2</v>
      </c>
      <c r="K37" s="58">
        <v>2.4280133973044373E-2</v>
      </c>
    </row>
    <row r="38" spans="2:11">
      <c r="B38" s="40" t="s">
        <v>309</v>
      </c>
      <c r="C38" s="521" t="s">
        <v>310</v>
      </c>
      <c r="D38" s="45">
        <v>0</v>
      </c>
      <c r="E38" s="45">
        <v>0</v>
      </c>
      <c r="F38" s="45">
        <v>1</v>
      </c>
      <c r="G38" s="45">
        <v>1.9818864590236358E-2</v>
      </c>
      <c r="H38" s="45">
        <v>1.9818864590236358E-2</v>
      </c>
      <c r="I38" s="45">
        <v>0.53017009056770492</v>
      </c>
      <c r="J38" s="45">
        <v>0.13707090788601722</v>
      </c>
      <c r="K38" s="45">
        <v>7.5561109303052942E-3</v>
      </c>
    </row>
    <row r="39" spans="2:11">
      <c r="B39" s="40" t="s">
        <v>311</v>
      </c>
      <c r="C39" s="520" t="s">
        <v>312</v>
      </c>
      <c r="D39" s="45">
        <v>0</v>
      </c>
      <c r="E39" s="45">
        <v>0</v>
      </c>
      <c r="F39" s="45">
        <v>0.99994663215546054</v>
      </c>
      <c r="G39" s="45">
        <v>7.086797317862531E-2</v>
      </c>
      <c r="H39" s="45">
        <v>7.0176837656253113E-2</v>
      </c>
      <c r="I39" s="45">
        <v>0.6925709576878859</v>
      </c>
      <c r="J39" s="45">
        <v>0.5031200781514783</v>
      </c>
      <c r="K39" s="45">
        <v>1.7664755438039908E-3</v>
      </c>
    </row>
    <row r="40" spans="2:11">
      <c r="B40" s="40" t="s">
        <v>313</v>
      </c>
      <c r="C40" s="520" t="s">
        <v>314</v>
      </c>
      <c r="D40" s="45">
        <v>0</v>
      </c>
      <c r="E40" s="45">
        <v>0</v>
      </c>
      <c r="F40" s="45">
        <v>0.7404836567247125</v>
      </c>
      <c r="G40" s="45">
        <v>0.10965531670066427</v>
      </c>
      <c r="H40" s="45">
        <v>0.10152676206571611</v>
      </c>
      <c r="I40" s="45">
        <v>0.72110354561036616</v>
      </c>
      <c r="J40" s="45">
        <v>0.44344566687159542</v>
      </c>
      <c r="K40" s="45">
        <v>0.17828489065693665</v>
      </c>
    </row>
    <row r="41" spans="2:11">
      <c r="B41" s="40" t="s">
        <v>315</v>
      </c>
      <c r="C41" s="520" t="s">
        <v>316</v>
      </c>
      <c r="D41" s="45">
        <v>0</v>
      </c>
      <c r="E41" s="45">
        <v>0</v>
      </c>
      <c r="F41" s="45">
        <v>0.90277512848321684</v>
      </c>
      <c r="G41" s="45">
        <v>4.1726939556246734E-2</v>
      </c>
      <c r="H41" s="45">
        <v>4.0402021983495726E-2</v>
      </c>
      <c r="I41" s="45">
        <v>0.641775592267115</v>
      </c>
      <c r="J41" s="45">
        <v>0.22250506437072207</v>
      </c>
      <c r="K41" s="45">
        <v>5.0938935180057383E-2</v>
      </c>
    </row>
    <row r="42" spans="2:11">
      <c r="B42" s="57" t="s">
        <v>317</v>
      </c>
      <c r="C42" s="522" t="s">
        <v>318</v>
      </c>
      <c r="D42" s="45">
        <v>0</v>
      </c>
      <c r="E42" s="45">
        <v>0</v>
      </c>
      <c r="F42" s="45">
        <v>0.99952440519546326</v>
      </c>
      <c r="G42" s="45">
        <v>1.8659917711764954E-2</v>
      </c>
      <c r="H42" s="45">
        <v>1.4784735673787946E-2</v>
      </c>
      <c r="I42" s="45">
        <v>0.80722496359240459</v>
      </c>
      <c r="J42" s="45">
        <v>6.2872170458240839E-2</v>
      </c>
      <c r="K42" s="45">
        <v>0.21396034513689005</v>
      </c>
    </row>
    <row r="43" spans="2:11">
      <c r="B43" s="40" t="s">
        <v>319</v>
      </c>
      <c r="C43" s="521" t="s">
        <v>320</v>
      </c>
      <c r="D43" s="454">
        <v>0</v>
      </c>
      <c r="E43" s="454">
        <v>0</v>
      </c>
      <c r="F43" s="454">
        <v>0.77506310801289202</v>
      </c>
      <c r="G43" s="454">
        <v>8.3507234669568761E-2</v>
      </c>
      <c r="H43" s="454">
        <v>7.9270960720736888E-2</v>
      </c>
      <c r="I43" s="454">
        <v>0.51543514602102525</v>
      </c>
      <c r="J43" s="454">
        <v>0.38023340177192372</v>
      </c>
      <c r="K43" s="454">
        <v>3.4578421283842739E-2</v>
      </c>
    </row>
    <row r="44" spans="2:11">
      <c r="B44" s="40" t="s">
        <v>321</v>
      </c>
      <c r="C44" s="520" t="s">
        <v>322</v>
      </c>
      <c r="D44" s="45">
        <v>3.4860271439561788E-2</v>
      </c>
      <c r="E44" s="45">
        <v>4.8155258972889942E-3</v>
      </c>
      <c r="F44" s="45">
        <v>0.75838061623328756</v>
      </c>
      <c r="G44" s="45">
        <v>3.2002013571924733E-2</v>
      </c>
      <c r="H44" s="45">
        <v>3.0663381957158165E-2</v>
      </c>
      <c r="I44" s="45">
        <v>0.50767603990022137</v>
      </c>
      <c r="J44" s="45">
        <v>0.19268139723893168</v>
      </c>
      <c r="K44" s="45">
        <v>5.0171743840390373E-2</v>
      </c>
    </row>
    <row r="45" spans="2:11">
      <c r="B45" s="40" t="s">
        <v>323</v>
      </c>
      <c r="C45" s="520" t="s">
        <v>324</v>
      </c>
      <c r="D45" s="45">
        <v>0</v>
      </c>
      <c r="E45" s="45">
        <v>0</v>
      </c>
      <c r="F45" s="45">
        <v>1</v>
      </c>
      <c r="G45" s="45">
        <v>5.0282179959929132E-2</v>
      </c>
      <c r="H45" s="45">
        <v>5.0282179959929132E-2</v>
      </c>
      <c r="I45" s="45">
        <v>0.71618655236286011</v>
      </c>
      <c r="J45" s="45">
        <v>0.3532568417422659</v>
      </c>
      <c r="K45" s="45">
        <v>3.813023906540904E-3</v>
      </c>
    </row>
    <row r="46" spans="2:11">
      <c r="B46" s="40" t="s">
        <v>325</v>
      </c>
      <c r="C46" s="520" t="s">
        <v>326</v>
      </c>
      <c r="D46" s="45">
        <v>0</v>
      </c>
      <c r="E46" s="45">
        <v>1.4399715311367549E-5</v>
      </c>
      <c r="F46" s="45">
        <v>0.93054079429161585</v>
      </c>
      <c r="G46" s="45">
        <v>7.2826869323359786E-2</v>
      </c>
      <c r="H46" s="45">
        <v>7.2552386274662747E-2</v>
      </c>
      <c r="I46" s="45">
        <v>0.69518657442193177</v>
      </c>
      <c r="J46" s="45">
        <v>0.49524048368257517</v>
      </c>
      <c r="K46" s="45">
        <v>3.3070061630658121E-2</v>
      </c>
    </row>
    <row r="47" spans="2:11">
      <c r="B47" s="57" t="s">
        <v>327</v>
      </c>
      <c r="C47" s="522" t="s">
        <v>328</v>
      </c>
      <c r="D47" s="58">
        <v>0</v>
      </c>
      <c r="E47" s="58">
        <v>0</v>
      </c>
      <c r="F47" s="58">
        <v>0.99595986567365236</v>
      </c>
      <c r="G47" s="58">
        <v>0.12398113195109074</v>
      </c>
      <c r="H47" s="58">
        <v>0.11939356638126475</v>
      </c>
      <c r="I47" s="58">
        <v>0.62079141049512743</v>
      </c>
      <c r="J47" s="58">
        <v>0.53040468261297669</v>
      </c>
      <c r="K47" s="58">
        <v>5.7147215999737169E-2</v>
      </c>
    </row>
    <row r="48" spans="2:11">
      <c r="B48" s="40" t="s">
        <v>329</v>
      </c>
      <c r="C48" s="520" t="s">
        <v>330</v>
      </c>
      <c r="D48" s="45">
        <v>0</v>
      </c>
      <c r="E48" s="45">
        <v>0</v>
      </c>
      <c r="F48" s="45">
        <v>0.97587664760009951</v>
      </c>
      <c r="G48" s="45">
        <v>0.13603152858022119</v>
      </c>
      <c r="H48" s="45">
        <v>0.13523735779379356</v>
      </c>
      <c r="I48" s="45">
        <v>0.68473405205789506</v>
      </c>
      <c r="J48" s="45">
        <v>0.63186213195147611</v>
      </c>
      <c r="K48" s="45">
        <v>1.2205937771462857E-2</v>
      </c>
    </row>
    <row r="49" spans="2:11">
      <c r="B49" s="40" t="s">
        <v>331</v>
      </c>
      <c r="C49" s="520" t="s">
        <v>332</v>
      </c>
      <c r="D49" s="45">
        <v>0</v>
      </c>
      <c r="E49" s="45">
        <v>0</v>
      </c>
      <c r="F49" s="45">
        <v>0.92620732838015785</v>
      </c>
      <c r="G49" s="45">
        <v>8.2191540428243212E-2</v>
      </c>
      <c r="H49" s="45">
        <v>7.4362103364768076E-2</v>
      </c>
      <c r="I49" s="45">
        <v>0.6164183295221074</v>
      </c>
      <c r="J49" s="45">
        <v>0.31712864845017641</v>
      </c>
      <c r="K49" s="45">
        <v>1.1024329740366642E-2</v>
      </c>
    </row>
    <row r="50" spans="2:11">
      <c r="B50" s="40" t="s">
        <v>333</v>
      </c>
      <c r="C50" s="520" t="s">
        <v>334</v>
      </c>
      <c r="D50" s="45">
        <v>2.4065710635694622E-5</v>
      </c>
      <c r="E50" s="45">
        <v>9.9211704282147083E-6</v>
      </c>
      <c r="F50" s="45">
        <v>0.93030829303470897</v>
      </c>
      <c r="G50" s="45">
        <v>0.19030316819821785</v>
      </c>
      <c r="H50" s="45">
        <v>0.15383963521375935</v>
      </c>
      <c r="I50" s="45">
        <v>0.59549403554065539</v>
      </c>
      <c r="J50" s="45">
        <v>0.37201254649213639</v>
      </c>
      <c r="K50" s="45">
        <v>0.1090751888173852</v>
      </c>
    </row>
    <row r="51" spans="2:11">
      <c r="B51" s="40" t="s">
        <v>335</v>
      </c>
      <c r="C51" s="520" t="s">
        <v>336</v>
      </c>
      <c r="D51" s="45">
        <v>0</v>
      </c>
      <c r="E51" s="45">
        <v>0</v>
      </c>
      <c r="F51" s="45">
        <v>1</v>
      </c>
      <c r="G51" s="45">
        <v>0</v>
      </c>
      <c r="H51" s="45">
        <v>0</v>
      </c>
      <c r="I51" s="45">
        <v>0</v>
      </c>
      <c r="J51" s="45">
        <v>0</v>
      </c>
      <c r="K51" s="45">
        <v>0</v>
      </c>
    </row>
    <row r="52" spans="2:11">
      <c r="B52" s="61" t="s">
        <v>337</v>
      </c>
      <c r="C52" s="523" t="s">
        <v>338</v>
      </c>
      <c r="D52" s="45">
        <v>1.5753233448746726E-2</v>
      </c>
      <c r="E52" s="45">
        <v>3.6043000647173973E-2</v>
      </c>
      <c r="F52" s="45">
        <v>0.81734949282044522</v>
      </c>
      <c r="G52" s="45">
        <v>1.9593737576434509E-3</v>
      </c>
      <c r="H52" s="45">
        <v>1.9120458891013384E-3</v>
      </c>
      <c r="I52" s="45">
        <v>0.64325199250326559</v>
      </c>
      <c r="J52" s="45">
        <v>1.0478390095223672E-2</v>
      </c>
      <c r="K52" s="45">
        <v>9.5959908925914227E-6</v>
      </c>
    </row>
    <row r="53" spans="2:11">
      <c r="B53" s="62"/>
      <c r="C53" s="453" t="s">
        <v>24</v>
      </c>
      <c r="D53" s="455" t="s">
        <v>104</v>
      </c>
      <c r="E53" s="455" t="s">
        <v>104</v>
      </c>
      <c r="F53" s="455" t="s">
        <v>104</v>
      </c>
      <c r="G53" s="455" t="s">
        <v>104</v>
      </c>
      <c r="H53" s="455" t="s">
        <v>104</v>
      </c>
      <c r="I53" s="455" t="s">
        <v>104</v>
      </c>
      <c r="J53" s="455" t="s">
        <v>104</v>
      </c>
      <c r="K53" s="452">
        <v>1</v>
      </c>
    </row>
  </sheetData>
  <phoneticPr fontId="1"/>
  <pageMargins left="0.7" right="0.7" top="0.75" bottom="0.75" header="0.3" footer="0.3"/>
  <pageSetup paperSize="9" scale="5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pageSetUpPr fitToPage="1"/>
  </sheetPr>
  <dimension ref="B1:AW58"/>
  <sheetViews>
    <sheetView showGridLines="0" zoomScale="70" zoomScaleNormal="70" workbookViewId="0"/>
  </sheetViews>
  <sheetFormatPr defaultColWidth="9" defaultRowHeight="13"/>
  <cols>
    <col min="1" max="1" width="1.6328125" style="25" customWidth="1"/>
    <col min="2" max="2" width="3" style="25" customWidth="1"/>
    <col min="3" max="3" width="26.6328125" style="25" customWidth="1"/>
    <col min="4" max="49" width="11.26953125" style="25" customWidth="1"/>
    <col min="50" max="16384" width="9" style="25"/>
  </cols>
  <sheetData>
    <row r="1" spans="2:49" ht="14">
      <c r="B1" s="1" t="s">
        <v>2</v>
      </c>
    </row>
    <row r="2" spans="2:49" ht="13.5" thickBot="1"/>
    <row r="3" spans="2:49">
      <c r="B3" s="3"/>
      <c r="C3" s="4"/>
      <c r="D3" s="506" t="s">
        <v>249</v>
      </c>
      <c r="E3" s="507" t="s">
        <v>251</v>
      </c>
      <c r="F3" s="507" t="s">
        <v>253</v>
      </c>
      <c r="G3" s="507" t="s">
        <v>255</v>
      </c>
      <c r="H3" s="507" t="s">
        <v>257</v>
      </c>
      <c r="I3" s="508" t="s">
        <v>259</v>
      </c>
      <c r="J3" s="507" t="s">
        <v>261</v>
      </c>
      <c r="K3" s="507" t="s">
        <v>263</v>
      </c>
      <c r="L3" s="507" t="s">
        <v>265</v>
      </c>
      <c r="M3" s="507" t="s">
        <v>267</v>
      </c>
      <c r="N3" s="507" t="s">
        <v>269</v>
      </c>
      <c r="O3" s="507" t="s">
        <v>271</v>
      </c>
      <c r="P3" s="507" t="s">
        <v>273</v>
      </c>
      <c r="Q3" s="507" t="s">
        <v>275</v>
      </c>
      <c r="R3" s="508" t="s">
        <v>277</v>
      </c>
      <c r="S3" s="507" t="s">
        <v>279</v>
      </c>
      <c r="T3" s="507" t="s">
        <v>281</v>
      </c>
      <c r="U3" s="507" t="s">
        <v>283</v>
      </c>
      <c r="V3" s="507" t="s">
        <v>285</v>
      </c>
      <c r="W3" s="507" t="s">
        <v>287</v>
      </c>
      <c r="X3" s="508" t="s">
        <v>289</v>
      </c>
      <c r="Y3" s="507" t="s">
        <v>291</v>
      </c>
      <c r="Z3" s="507" t="s">
        <v>293</v>
      </c>
      <c r="AA3" s="507" t="s">
        <v>295</v>
      </c>
      <c r="AB3" s="507" t="s">
        <v>297</v>
      </c>
      <c r="AC3" s="507" t="s">
        <v>299</v>
      </c>
      <c r="AD3" s="507" t="s">
        <v>301</v>
      </c>
      <c r="AE3" s="507" t="s">
        <v>303</v>
      </c>
      <c r="AF3" s="507" t="s">
        <v>305</v>
      </c>
      <c r="AG3" s="508" t="s">
        <v>307</v>
      </c>
      <c r="AH3" s="507" t="s">
        <v>309</v>
      </c>
      <c r="AI3" s="507" t="s">
        <v>311</v>
      </c>
      <c r="AJ3" s="507" t="s">
        <v>313</v>
      </c>
      <c r="AK3" s="507" t="s">
        <v>315</v>
      </c>
      <c r="AL3" s="507" t="s">
        <v>317</v>
      </c>
      <c r="AM3" s="508" t="s">
        <v>319</v>
      </c>
      <c r="AN3" s="507" t="s">
        <v>321</v>
      </c>
      <c r="AO3" s="507" t="s">
        <v>323</v>
      </c>
      <c r="AP3" s="507" t="s">
        <v>325</v>
      </c>
      <c r="AQ3" s="507" t="s">
        <v>327</v>
      </c>
      <c r="AR3" s="507" t="s">
        <v>329</v>
      </c>
      <c r="AS3" s="507" t="s">
        <v>331</v>
      </c>
      <c r="AT3" s="507" t="s">
        <v>333</v>
      </c>
      <c r="AU3" s="507" t="s">
        <v>335</v>
      </c>
      <c r="AV3" s="507" t="s">
        <v>337</v>
      </c>
      <c r="AW3" s="501" t="s">
        <v>339</v>
      </c>
    </row>
    <row r="4" spans="2:49" ht="39.5" customHeight="1" thickBot="1">
      <c r="B4" s="5"/>
      <c r="C4" s="6"/>
      <c r="D4" s="510" t="s">
        <v>250</v>
      </c>
      <c r="E4" s="511" t="s">
        <v>252</v>
      </c>
      <c r="F4" s="509" t="s">
        <v>254</v>
      </c>
      <c r="G4" s="511" t="s">
        <v>256</v>
      </c>
      <c r="H4" s="511" t="s">
        <v>258</v>
      </c>
      <c r="I4" s="512" t="s">
        <v>260</v>
      </c>
      <c r="J4" s="511" t="s">
        <v>262</v>
      </c>
      <c r="K4" s="511" t="s">
        <v>264</v>
      </c>
      <c r="L4" s="511" t="s">
        <v>266</v>
      </c>
      <c r="M4" s="509" t="s">
        <v>268</v>
      </c>
      <c r="N4" s="511" t="s">
        <v>270</v>
      </c>
      <c r="O4" s="511" t="s">
        <v>272</v>
      </c>
      <c r="P4" s="511" t="s">
        <v>274</v>
      </c>
      <c r="Q4" s="509" t="s">
        <v>276</v>
      </c>
      <c r="R4" s="512" t="s">
        <v>278</v>
      </c>
      <c r="S4" s="511" t="s">
        <v>280</v>
      </c>
      <c r="T4" s="509" t="s">
        <v>282</v>
      </c>
      <c r="U4" s="509" t="s">
        <v>284</v>
      </c>
      <c r="V4" s="509" t="s">
        <v>286</v>
      </c>
      <c r="W4" s="509" t="s">
        <v>288</v>
      </c>
      <c r="X4" s="512" t="s">
        <v>290</v>
      </c>
      <c r="Y4" s="509" t="s">
        <v>292</v>
      </c>
      <c r="Z4" s="511" t="s">
        <v>294</v>
      </c>
      <c r="AA4" s="511" t="s">
        <v>296</v>
      </c>
      <c r="AB4" s="509" t="s">
        <v>298</v>
      </c>
      <c r="AC4" s="509" t="s">
        <v>300</v>
      </c>
      <c r="AD4" s="511" t="s">
        <v>302</v>
      </c>
      <c r="AE4" s="511" t="s">
        <v>304</v>
      </c>
      <c r="AF4" s="511" t="s">
        <v>306</v>
      </c>
      <c r="AG4" s="512" t="s">
        <v>308</v>
      </c>
      <c r="AH4" s="511" t="s">
        <v>310</v>
      </c>
      <c r="AI4" s="511" t="s">
        <v>312</v>
      </c>
      <c r="AJ4" s="511" t="s">
        <v>314</v>
      </c>
      <c r="AK4" s="511" t="s">
        <v>316</v>
      </c>
      <c r="AL4" s="509" t="s">
        <v>318</v>
      </c>
      <c r="AM4" s="513" t="s">
        <v>320</v>
      </c>
      <c r="AN4" s="509" t="s">
        <v>322</v>
      </c>
      <c r="AO4" s="511" t="s">
        <v>324</v>
      </c>
      <c r="AP4" s="509" t="s">
        <v>326</v>
      </c>
      <c r="AQ4" s="509" t="s">
        <v>328</v>
      </c>
      <c r="AR4" s="511" t="s">
        <v>330</v>
      </c>
      <c r="AS4" s="511" t="s">
        <v>332</v>
      </c>
      <c r="AT4" s="511" t="s">
        <v>334</v>
      </c>
      <c r="AU4" s="509" t="s">
        <v>336</v>
      </c>
      <c r="AV4" s="509" t="s">
        <v>338</v>
      </c>
      <c r="AW4" s="514" t="s">
        <v>340</v>
      </c>
    </row>
    <row r="5" spans="2:49">
      <c r="B5" s="536" t="s">
        <v>249</v>
      </c>
      <c r="C5" s="530" t="s">
        <v>250</v>
      </c>
      <c r="D5" s="7">
        <v>0.1172894525</v>
      </c>
      <c r="E5" s="8">
        <v>0</v>
      </c>
      <c r="F5" s="8">
        <v>0.16242606330000001</v>
      </c>
      <c r="G5" s="8">
        <v>1.0273640699999999E-2</v>
      </c>
      <c r="H5" s="8">
        <v>3.6881130000000002E-4</v>
      </c>
      <c r="I5" s="8">
        <v>0.1174394849</v>
      </c>
      <c r="J5" s="8">
        <v>2.7792399999999998E-5</v>
      </c>
      <c r="K5" s="8">
        <v>3.0186262E-3</v>
      </c>
      <c r="L5" s="8">
        <v>0</v>
      </c>
      <c r="M5" s="8">
        <v>6.9534659999999999E-4</v>
      </c>
      <c r="N5" s="8">
        <v>0</v>
      </c>
      <c r="O5" s="8">
        <v>0</v>
      </c>
      <c r="P5" s="8">
        <v>1.3447062399999999E-2</v>
      </c>
      <c r="Q5" s="8">
        <v>8.6206896999999998E-3</v>
      </c>
      <c r="R5" s="8">
        <v>6.722341E-4</v>
      </c>
      <c r="S5" s="8">
        <v>0</v>
      </c>
      <c r="T5" s="8">
        <v>0</v>
      </c>
      <c r="U5" s="8">
        <v>0</v>
      </c>
      <c r="V5" s="8">
        <v>0</v>
      </c>
      <c r="W5" s="8">
        <v>0</v>
      </c>
      <c r="X5" s="8">
        <v>0</v>
      </c>
      <c r="Y5" s="8">
        <v>0</v>
      </c>
      <c r="Z5" s="8">
        <v>0</v>
      </c>
      <c r="AA5" s="8">
        <v>0</v>
      </c>
      <c r="AB5" s="8">
        <v>0</v>
      </c>
      <c r="AC5" s="8">
        <v>0</v>
      </c>
      <c r="AD5" s="8">
        <v>0</v>
      </c>
      <c r="AE5" s="8">
        <v>9.8417528000000008E-3</v>
      </c>
      <c r="AF5" s="8">
        <v>5.076789E-4</v>
      </c>
      <c r="AG5" s="8">
        <v>0</v>
      </c>
      <c r="AH5" s="8">
        <v>0</v>
      </c>
      <c r="AI5" s="8">
        <v>0</v>
      </c>
      <c r="AJ5" s="8">
        <v>6.4736899999999993E-5</v>
      </c>
      <c r="AK5" s="8">
        <v>0</v>
      </c>
      <c r="AL5" s="8">
        <v>2.2622000000000001E-6</v>
      </c>
      <c r="AM5" s="8">
        <v>1.4959299999999999E-5</v>
      </c>
      <c r="AN5" s="8">
        <v>0</v>
      </c>
      <c r="AO5" s="8">
        <v>3.6299700000000001E-5</v>
      </c>
      <c r="AP5" s="8">
        <v>1.4948464999999999E-3</v>
      </c>
      <c r="AQ5" s="8">
        <v>1.7948738000000001E-3</v>
      </c>
      <c r="AR5" s="8">
        <v>1.6975401E-3</v>
      </c>
      <c r="AS5" s="8">
        <v>6.0746000000000003E-6</v>
      </c>
      <c r="AT5" s="8">
        <v>1.3438026699999999E-2</v>
      </c>
      <c r="AU5" s="8">
        <v>0</v>
      </c>
      <c r="AV5" s="8">
        <v>0</v>
      </c>
      <c r="AW5" s="9">
        <v>6.1241843000000001E-3</v>
      </c>
    </row>
    <row r="6" spans="2:49">
      <c r="B6" s="537" t="s">
        <v>251</v>
      </c>
      <c r="C6" s="524" t="s">
        <v>252</v>
      </c>
      <c r="D6" s="10">
        <v>2.4587699999999998E-5</v>
      </c>
      <c r="E6" s="11">
        <v>4.9019609999999996E-4</v>
      </c>
      <c r="F6" s="11">
        <v>2.07262E-4</v>
      </c>
      <c r="G6" s="11">
        <v>3.5537749999999999E-4</v>
      </c>
      <c r="H6" s="11">
        <v>3.8152899999999999E-5</v>
      </c>
      <c r="I6" s="11">
        <v>0</v>
      </c>
      <c r="J6" s="11">
        <v>0</v>
      </c>
      <c r="K6" s="11">
        <v>5.6587108000000002E-3</v>
      </c>
      <c r="L6" s="11">
        <v>0</v>
      </c>
      <c r="M6" s="11">
        <v>8.1779544999999992E-3</v>
      </c>
      <c r="N6" s="11">
        <v>0.55669014800000005</v>
      </c>
      <c r="O6" s="11">
        <v>2.1657600000000001E-5</v>
      </c>
      <c r="P6" s="11">
        <v>3.1461930000000003E-4</v>
      </c>
      <c r="Q6" s="11">
        <v>0</v>
      </c>
      <c r="R6" s="11">
        <v>2.12335497E-2</v>
      </c>
      <c r="S6" s="11">
        <v>9.0239460199999996E-2</v>
      </c>
      <c r="T6" s="11">
        <v>0.14685934270000001</v>
      </c>
      <c r="U6" s="11">
        <v>8.4356000000000003E-5</v>
      </c>
      <c r="V6" s="11">
        <v>4.5174599999999999E-5</v>
      </c>
      <c r="W6" s="11">
        <v>3.6755599999999998E-5</v>
      </c>
      <c r="X6" s="11">
        <v>5.3254500000000003E-5</v>
      </c>
      <c r="Y6" s="11">
        <v>6.3089600000000007E-5</v>
      </c>
      <c r="Z6" s="11">
        <v>4.2914799999999998E-5</v>
      </c>
      <c r="AA6" s="11">
        <v>0</v>
      </c>
      <c r="AB6" s="11">
        <v>7.6985399999999996E-5</v>
      </c>
      <c r="AC6" s="11">
        <v>0</v>
      </c>
      <c r="AD6" s="11">
        <v>4.4668800000000002E-5</v>
      </c>
      <c r="AE6" s="11">
        <v>8.904885E-4</v>
      </c>
      <c r="AF6" s="11">
        <v>1.1612510999999999E-3</v>
      </c>
      <c r="AG6" s="11">
        <v>0.21131816019999999</v>
      </c>
      <c r="AH6" s="11">
        <v>0</v>
      </c>
      <c r="AI6" s="11">
        <v>0</v>
      </c>
      <c r="AJ6" s="11">
        <v>1.7149000000000001E-6</v>
      </c>
      <c r="AK6" s="11">
        <v>1.4479999999999999E-6</v>
      </c>
      <c r="AL6" s="11">
        <v>5.6560000000000004E-7</v>
      </c>
      <c r="AM6" s="11">
        <v>3.7398000000000002E-6</v>
      </c>
      <c r="AN6" s="11">
        <v>0</v>
      </c>
      <c r="AO6" s="11">
        <v>7.0582999999999998E-6</v>
      </c>
      <c r="AP6" s="11">
        <v>4.2456000000000001E-5</v>
      </c>
      <c r="AQ6" s="11">
        <v>5.3936000000000003E-6</v>
      </c>
      <c r="AR6" s="11">
        <v>2.9781399999999999E-5</v>
      </c>
      <c r="AS6" s="11">
        <v>4.7246999999999998E-6</v>
      </c>
      <c r="AT6" s="11">
        <v>4.6434000000000003E-6</v>
      </c>
      <c r="AU6" s="11">
        <v>0</v>
      </c>
      <c r="AV6" s="11">
        <v>1.3251800000000001E-4</v>
      </c>
      <c r="AW6" s="12">
        <v>1.49032114E-2</v>
      </c>
    </row>
    <row r="7" spans="2:49">
      <c r="B7" s="537" t="s">
        <v>253</v>
      </c>
      <c r="C7" s="524" t="s">
        <v>254</v>
      </c>
      <c r="D7" s="10">
        <v>0.14299588769999999</v>
      </c>
      <c r="E7" s="11">
        <v>0</v>
      </c>
      <c r="F7" s="11">
        <v>0.24782153500000001</v>
      </c>
      <c r="G7" s="11">
        <v>7.1075499999999998E-4</v>
      </c>
      <c r="H7" s="11">
        <v>6.86752E-4</v>
      </c>
      <c r="I7" s="11">
        <v>1.4084071E-3</v>
      </c>
      <c r="J7" s="11">
        <v>0</v>
      </c>
      <c r="K7" s="11">
        <v>2.3586050000000002E-3</v>
      </c>
      <c r="L7" s="11">
        <v>0</v>
      </c>
      <c r="M7" s="11">
        <v>5.1794841999999999E-3</v>
      </c>
      <c r="N7" s="11">
        <v>0</v>
      </c>
      <c r="O7" s="11">
        <v>1.96887E-5</v>
      </c>
      <c r="P7" s="11">
        <v>0</v>
      </c>
      <c r="Q7" s="11">
        <v>7.9575597000000001E-3</v>
      </c>
      <c r="R7" s="11">
        <v>4.136826E-4</v>
      </c>
      <c r="S7" s="11">
        <v>4.7220000000000001E-7</v>
      </c>
      <c r="T7" s="11">
        <v>0</v>
      </c>
      <c r="U7" s="11">
        <v>0</v>
      </c>
      <c r="V7" s="11">
        <v>0</v>
      </c>
      <c r="W7" s="11">
        <v>0</v>
      </c>
      <c r="X7" s="11">
        <v>0</v>
      </c>
      <c r="Y7" s="11">
        <v>0</v>
      </c>
      <c r="Z7" s="11">
        <v>0</v>
      </c>
      <c r="AA7" s="11">
        <v>0</v>
      </c>
      <c r="AB7" s="11">
        <v>0</v>
      </c>
      <c r="AC7" s="11">
        <v>0</v>
      </c>
      <c r="AD7" s="11">
        <v>0</v>
      </c>
      <c r="AE7" s="11">
        <v>2.9868466999999998E-3</v>
      </c>
      <c r="AF7" s="11">
        <v>1.54735E-5</v>
      </c>
      <c r="AG7" s="11">
        <v>0</v>
      </c>
      <c r="AH7" s="11">
        <v>0</v>
      </c>
      <c r="AI7" s="11">
        <v>0</v>
      </c>
      <c r="AJ7" s="11">
        <v>1.4705140000000001E-4</v>
      </c>
      <c r="AK7" s="11">
        <v>0</v>
      </c>
      <c r="AL7" s="11">
        <v>0</v>
      </c>
      <c r="AM7" s="11">
        <v>4.1137999999999998E-5</v>
      </c>
      <c r="AN7" s="11">
        <v>0</v>
      </c>
      <c r="AO7" s="11">
        <v>6.8364490000000005E-4</v>
      </c>
      <c r="AP7" s="11">
        <v>5.9033601999999999E-3</v>
      </c>
      <c r="AQ7" s="11">
        <v>6.4789251000000004E-3</v>
      </c>
      <c r="AR7" s="11">
        <v>1.5883416E-3</v>
      </c>
      <c r="AS7" s="11">
        <v>2.6998E-6</v>
      </c>
      <c r="AT7" s="11">
        <v>8.5886821500000002E-2</v>
      </c>
      <c r="AU7" s="11">
        <v>0</v>
      </c>
      <c r="AV7" s="11">
        <v>4.1364556999999996E-3</v>
      </c>
      <c r="AW7" s="12">
        <v>1.08021713E-2</v>
      </c>
    </row>
    <row r="8" spans="2:49">
      <c r="B8" s="537" t="s">
        <v>255</v>
      </c>
      <c r="C8" s="525" t="s">
        <v>256</v>
      </c>
      <c r="D8" s="10">
        <v>1.2847071E-3</v>
      </c>
      <c r="E8" s="11">
        <v>0</v>
      </c>
      <c r="F8" s="11">
        <v>7.0859000000000002E-6</v>
      </c>
      <c r="G8" s="11">
        <v>0.16634898070000001</v>
      </c>
      <c r="H8" s="11">
        <v>0.19215067850000001</v>
      </c>
      <c r="I8" s="11">
        <v>1.0292205999999999E-3</v>
      </c>
      <c r="J8" s="11">
        <v>3.3906784E-3</v>
      </c>
      <c r="K8" s="11">
        <v>3.9795390000000003E-4</v>
      </c>
      <c r="L8" s="11">
        <v>2.0772170000000001E-4</v>
      </c>
      <c r="M8" s="11">
        <v>9.8705300000000011E-4</v>
      </c>
      <c r="N8" s="11">
        <v>0</v>
      </c>
      <c r="O8" s="11">
        <v>2.3035800000000001E-4</v>
      </c>
      <c r="P8" s="11">
        <v>6.4671746999999998E-3</v>
      </c>
      <c r="Q8" s="11">
        <v>3.3819628599999998E-2</v>
      </c>
      <c r="R8" s="11">
        <v>1.8615715E-3</v>
      </c>
      <c r="S8" s="11">
        <v>4.7220000000000001E-7</v>
      </c>
      <c r="T8" s="11">
        <v>1.996643E-4</v>
      </c>
      <c r="U8" s="11">
        <v>1.6504430000000001E-4</v>
      </c>
      <c r="V8" s="11">
        <v>4.2351200000000002E-5</v>
      </c>
      <c r="W8" s="11">
        <v>4.9683400000000003E-4</v>
      </c>
      <c r="X8" s="11">
        <v>2.7958619999999998E-4</v>
      </c>
      <c r="Y8" s="11">
        <v>1.3491478E-3</v>
      </c>
      <c r="Z8" s="11">
        <v>4.7682999999999997E-6</v>
      </c>
      <c r="AA8" s="11">
        <v>1.164551E-4</v>
      </c>
      <c r="AB8" s="11">
        <v>5.6770840000000002E-4</v>
      </c>
      <c r="AC8" s="11">
        <v>2.8517971000000001E-3</v>
      </c>
      <c r="AD8" s="11">
        <v>5.9558370000000003E-4</v>
      </c>
      <c r="AE8" s="11">
        <v>2.9126394E-3</v>
      </c>
      <c r="AF8" s="11">
        <v>8.6725409999999995E-4</v>
      </c>
      <c r="AG8" s="11">
        <v>0</v>
      </c>
      <c r="AH8" s="11">
        <v>7.0686999999999996E-5</v>
      </c>
      <c r="AI8" s="11">
        <v>6.6455299999999994E-5</v>
      </c>
      <c r="AJ8" s="11">
        <v>2.6494970000000002E-4</v>
      </c>
      <c r="AK8" s="11">
        <v>7.2400000000000001E-6</v>
      </c>
      <c r="AL8" s="11">
        <v>5.6560000000000004E-7</v>
      </c>
      <c r="AM8" s="11">
        <v>6.4885769999999999E-4</v>
      </c>
      <c r="AN8" s="11">
        <v>1.4342479999999999E-4</v>
      </c>
      <c r="AO8" s="11">
        <v>8.26827E-5</v>
      </c>
      <c r="AP8" s="11">
        <v>3.9493999999999998E-6</v>
      </c>
      <c r="AQ8" s="11">
        <v>9.4088500000000006E-5</v>
      </c>
      <c r="AR8" s="11">
        <v>7.9417099999999996E-5</v>
      </c>
      <c r="AS8" s="11">
        <v>2.2813360000000001E-4</v>
      </c>
      <c r="AT8" s="11">
        <v>6.9883309999999998E-4</v>
      </c>
      <c r="AU8" s="11">
        <v>1.34289977E-2</v>
      </c>
      <c r="AV8" s="11">
        <v>5.6793399999999997E-5</v>
      </c>
      <c r="AW8" s="12">
        <v>1.2313752999999999E-3</v>
      </c>
    </row>
    <row r="9" spans="2:49">
      <c r="B9" s="538" t="s">
        <v>257</v>
      </c>
      <c r="C9" s="526" t="s">
        <v>258</v>
      </c>
      <c r="D9" s="434">
        <v>2.5878549E-3</v>
      </c>
      <c r="E9" s="435">
        <v>3.4313725E-3</v>
      </c>
      <c r="F9" s="435">
        <v>9.4065040000000004E-4</v>
      </c>
      <c r="G9" s="435">
        <v>2.5199495999999998E-3</v>
      </c>
      <c r="H9" s="435">
        <v>1.0949879799999999E-2</v>
      </c>
      <c r="I9" s="435">
        <v>1.5244846E-3</v>
      </c>
      <c r="J9" s="435">
        <v>1.7509241000000001E-3</v>
      </c>
      <c r="K9" s="435">
        <v>1.4559289999999999E-3</v>
      </c>
      <c r="L9" s="435">
        <v>6.3701320000000004E-4</v>
      </c>
      <c r="M9" s="435">
        <v>9.0564659999999996E-4</v>
      </c>
      <c r="N9" s="435">
        <v>2.1315900000000001E-4</v>
      </c>
      <c r="O9" s="435">
        <v>8.9583679999999995E-4</v>
      </c>
      <c r="P9" s="435">
        <v>2.0625043999999999E-3</v>
      </c>
      <c r="Q9" s="435">
        <v>1.3262599000000001E-3</v>
      </c>
      <c r="R9" s="435">
        <v>1.2151925000000001E-3</v>
      </c>
      <c r="S9" s="435">
        <v>2.299642E-4</v>
      </c>
      <c r="T9" s="435">
        <v>1.0856747E-3</v>
      </c>
      <c r="U9" s="435">
        <v>8.7656880000000004E-4</v>
      </c>
      <c r="V9" s="435">
        <v>9.0631629999999999E-4</v>
      </c>
      <c r="W9" s="435">
        <v>6.818792E-4</v>
      </c>
      <c r="X9" s="435">
        <v>1.5710082000000001E-3</v>
      </c>
      <c r="Y9" s="435">
        <v>2.0043094999999999E-3</v>
      </c>
      <c r="Z9" s="435">
        <v>1.5449318000000001E-3</v>
      </c>
      <c r="AA9" s="435">
        <v>1.2810062E-3</v>
      </c>
      <c r="AB9" s="435">
        <v>1.2199591999999999E-3</v>
      </c>
      <c r="AC9" s="435">
        <v>1.0222712E-3</v>
      </c>
      <c r="AD9" s="435">
        <v>4.4668779999999998E-4</v>
      </c>
      <c r="AE9" s="435">
        <v>3.7103686000000001E-3</v>
      </c>
      <c r="AF9" s="435">
        <v>2.6761825999999998E-3</v>
      </c>
      <c r="AG9" s="435">
        <v>1.6512189999999999E-4</v>
      </c>
      <c r="AH9" s="435">
        <v>6.6269050000000002E-4</v>
      </c>
      <c r="AI9" s="435">
        <v>2.3724556000000001E-3</v>
      </c>
      <c r="AJ9" s="435">
        <v>3.9883936999999996E-3</v>
      </c>
      <c r="AK9" s="435">
        <v>1.5667331000000001E-3</v>
      </c>
      <c r="AL9" s="435">
        <v>5.8252199999999998E-5</v>
      </c>
      <c r="AM9" s="435">
        <v>1.4753565000000001E-3</v>
      </c>
      <c r="AN9" s="435">
        <v>6.3697489999999999E-4</v>
      </c>
      <c r="AO9" s="435">
        <v>3.7176969999999998E-3</v>
      </c>
      <c r="AP9" s="435">
        <v>4.6997819999999998E-4</v>
      </c>
      <c r="AQ9" s="435">
        <v>3.0138297999999998E-3</v>
      </c>
      <c r="AR9" s="435">
        <v>1.6757003600000001E-2</v>
      </c>
      <c r="AS9" s="435">
        <v>1.7919962E-3</v>
      </c>
      <c r="AT9" s="435">
        <v>3.1296579E-3</v>
      </c>
      <c r="AU9" s="435">
        <v>5.3969967000000001E-3</v>
      </c>
      <c r="AV9" s="435">
        <v>1.419836E-4</v>
      </c>
      <c r="AW9" s="436">
        <v>1.7762159999999999E-3</v>
      </c>
    </row>
    <row r="10" spans="2:49">
      <c r="B10" s="539" t="s">
        <v>259</v>
      </c>
      <c r="C10" s="527" t="s">
        <v>260</v>
      </c>
      <c r="D10" s="16">
        <v>3.9955004999999997E-3</v>
      </c>
      <c r="E10" s="17">
        <v>4.9019609999999996E-4</v>
      </c>
      <c r="F10" s="17">
        <v>5.5092710000000003E-4</v>
      </c>
      <c r="G10" s="17">
        <v>9.6921099999999996E-5</v>
      </c>
      <c r="H10" s="17">
        <v>1.271763E-4</v>
      </c>
      <c r="I10" s="17">
        <v>0.1214635052</v>
      </c>
      <c r="J10" s="17">
        <v>0.1568605653</v>
      </c>
      <c r="K10" s="17">
        <v>6.8273365200000005E-2</v>
      </c>
      <c r="L10" s="17">
        <v>5.5392500000000002E-5</v>
      </c>
      <c r="M10" s="17">
        <v>8.14064E-5</v>
      </c>
      <c r="N10" s="17">
        <v>0</v>
      </c>
      <c r="O10" s="17">
        <v>3.3077049999999999E-4</v>
      </c>
      <c r="P10" s="17">
        <v>8.1568000000000002E-5</v>
      </c>
      <c r="Q10" s="17">
        <v>1.3262599000000001E-3</v>
      </c>
      <c r="R10" s="17">
        <v>6.3991519999999997E-4</v>
      </c>
      <c r="S10" s="17">
        <v>1.3221799999999999E-5</v>
      </c>
      <c r="T10" s="17">
        <v>4.4300520000000002E-4</v>
      </c>
      <c r="U10" s="17">
        <v>6.9685389999999997E-4</v>
      </c>
      <c r="V10" s="17">
        <v>9.5996100000000001E-5</v>
      </c>
      <c r="W10" s="17">
        <v>1.191388E-4</v>
      </c>
      <c r="X10" s="17">
        <v>8.7869949999999999E-4</v>
      </c>
      <c r="Y10" s="17">
        <v>7.2795700000000005E-5</v>
      </c>
      <c r="Z10" s="17">
        <v>3.9576960000000001E-4</v>
      </c>
      <c r="AA10" s="17">
        <v>0</v>
      </c>
      <c r="AB10" s="17">
        <v>9.5877499999999998E-5</v>
      </c>
      <c r="AC10" s="17">
        <v>3.9231070999999999E-3</v>
      </c>
      <c r="AD10" s="17">
        <v>9.6782360000000002E-4</v>
      </c>
      <c r="AE10" s="17">
        <v>2.73825205E-2</v>
      </c>
      <c r="AF10" s="17">
        <v>2.7520029000000001E-2</v>
      </c>
      <c r="AG10" s="17">
        <v>3.3403351999999999E-3</v>
      </c>
      <c r="AH10" s="17">
        <v>0</v>
      </c>
      <c r="AI10" s="17">
        <v>0</v>
      </c>
      <c r="AJ10" s="17">
        <v>7.4983340000000002E-4</v>
      </c>
      <c r="AK10" s="17">
        <v>1.216318E-4</v>
      </c>
      <c r="AL10" s="17">
        <v>2.2622000000000001E-6</v>
      </c>
      <c r="AM10" s="17">
        <v>1.1939355000000001E-3</v>
      </c>
      <c r="AN10" s="17">
        <v>4.7808300000000001E-5</v>
      </c>
      <c r="AO10" s="17">
        <v>3.5291399999999999E-5</v>
      </c>
      <c r="AP10" s="17">
        <v>7.1089100000000003E-5</v>
      </c>
      <c r="AQ10" s="17">
        <v>1.2585099999999999E-5</v>
      </c>
      <c r="AR10" s="17">
        <v>1.191256E-4</v>
      </c>
      <c r="AS10" s="17">
        <v>1.991107E-4</v>
      </c>
      <c r="AT10" s="17">
        <v>5.5953079999999998E-4</v>
      </c>
      <c r="AU10" s="17">
        <v>0</v>
      </c>
      <c r="AV10" s="17">
        <v>1.8931099999999999E-5</v>
      </c>
      <c r="AW10" s="18">
        <v>3.2291945000000001E-3</v>
      </c>
    </row>
    <row r="11" spans="2:49">
      <c r="B11" s="537" t="s">
        <v>261</v>
      </c>
      <c r="C11" s="524" t="s">
        <v>262</v>
      </c>
      <c r="D11" s="10">
        <v>4.9175399999999997E-5</v>
      </c>
      <c r="E11" s="11">
        <v>0</v>
      </c>
      <c r="F11" s="11">
        <v>4.1452390000000001E-4</v>
      </c>
      <c r="G11" s="11">
        <v>1.4861240999999999E-3</v>
      </c>
      <c r="H11" s="11">
        <v>1.1827395999999999E-3</v>
      </c>
      <c r="I11" s="11">
        <v>8.2801960000000003E-4</v>
      </c>
      <c r="J11" s="11">
        <v>2.9487785200000002E-2</v>
      </c>
      <c r="K11" s="11">
        <v>1.4753413999999999E-3</v>
      </c>
      <c r="L11" s="11">
        <v>6.0931699999999995E-4</v>
      </c>
      <c r="M11" s="11">
        <v>7.9710459999999996E-4</v>
      </c>
      <c r="N11" s="11">
        <v>2.334599E-4</v>
      </c>
      <c r="O11" s="11">
        <v>7.7179790000000005E-4</v>
      </c>
      <c r="P11" s="11">
        <v>1.3167401000000001E-3</v>
      </c>
      <c r="Q11" s="11">
        <v>1.3262599000000001E-3</v>
      </c>
      <c r="R11" s="11">
        <v>6.5930660000000001E-4</v>
      </c>
      <c r="S11" s="11">
        <v>1.2655110000000001E-4</v>
      </c>
      <c r="T11" s="11">
        <v>1.2042254000000001E-3</v>
      </c>
      <c r="U11" s="11">
        <v>2.5306800000000001E-4</v>
      </c>
      <c r="V11" s="11">
        <v>4.00925E-4</v>
      </c>
      <c r="W11" s="11">
        <v>4.4106689999999998E-4</v>
      </c>
      <c r="X11" s="11">
        <v>6.7899509999999998E-4</v>
      </c>
      <c r="Y11" s="11">
        <v>1.0434057000000001E-3</v>
      </c>
      <c r="Z11" s="11">
        <v>7.200145E-4</v>
      </c>
      <c r="AA11" s="11">
        <v>1.6303715E-3</v>
      </c>
      <c r="AB11" s="11">
        <v>5.0961509999999997E-4</v>
      </c>
      <c r="AC11" s="11">
        <v>6.6994597999999999E-3</v>
      </c>
      <c r="AD11" s="11">
        <v>1.0720507E-3</v>
      </c>
      <c r="AE11" s="11">
        <v>2.4673950999999999E-3</v>
      </c>
      <c r="AF11" s="11">
        <v>8.4522277000000003E-3</v>
      </c>
      <c r="AG11" s="11">
        <v>6.550738E-4</v>
      </c>
      <c r="AH11" s="11">
        <v>2.8628231000000001E-3</v>
      </c>
      <c r="AI11" s="11">
        <v>2.8243519E-3</v>
      </c>
      <c r="AJ11" s="11">
        <v>1.0087811000000001E-3</v>
      </c>
      <c r="AK11" s="11">
        <v>2.7309230000000001E-3</v>
      </c>
      <c r="AL11" s="11">
        <v>5.4576050000000001E-4</v>
      </c>
      <c r="AM11" s="11">
        <v>8.4426290000000001E-4</v>
      </c>
      <c r="AN11" s="11">
        <v>2.4536892999999999E-3</v>
      </c>
      <c r="AO11" s="11">
        <v>7.3406109999999997E-4</v>
      </c>
      <c r="AP11" s="11">
        <v>3.4616459E-3</v>
      </c>
      <c r="AQ11" s="11">
        <v>2.8867802999999999E-3</v>
      </c>
      <c r="AR11" s="11">
        <v>1.34512677E-2</v>
      </c>
      <c r="AS11" s="11">
        <v>1.5699371E-3</v>
      </c>
      <c r="AT11" s="11">
        <v>2.1615071E-3</v>
      </c>
      <c r="AU11" s="11">
        <v>0</v>
      </c>
      <c r="AV11" s="11">
        <v>7.5724599999999997E-5</v>
      </c>
      <c r="AW11" s="12">
        <v>1.7652907999999999E-3</v>
      </c>
    </row>
    <row r="12" spans="2:49">
      <c r="B12" s="537" t="s">
        <v>263</v>
      </c>
      <c r="C12" s="524" t="s">
        <v>264</v>
      </c>
      <c r="D12" s="10">
        <v>2.0573753899999998E-2</v>
      </c>
      <c r="E12" s="11">
        <v>0</v>
      </c>
      <c r="F12" s="11">
        <v>1.46394262E-2</v>
      </c>
      <c r="G12" s="11">
        <v>4.4260653000000004E-3</v>
      </c>
      <c r="H12" s="11">
        <v>2.9886432000000001E-3</v>
      </c>
      <c r="I12" s="11">
        <v>5.3550424000000001E-3</v>
      </c>
      <c r="J12" s="11">
        <v>1.03109975E-2</v>
      </c>
      <c r="K12" s="11">
        <v>0.29351529209999999</v>
      </c>
      <c r="L12" s="11">
        <v>0.1018528776</v>
      </c>
      <c r="M12" s="11">
        <v>1.08202716E-2</v>
      </c>
      <c r="N12" s="11">
        <v>1.01504E-5</v>
      </c>
      <c r="O12" s="11">
        <v>3.9751528000000003E-3</v>
      </c>
      <c r="P12" s="11">
        <v>6.3156912999999997E-3</v>
      </c>
      <c r="Q12" s="11">
        <v>7.2944296999999996E-3</v>
      </c>
      <c r="R12" s="11">
        <v>6.4379347E-3</v>
      </c>
      <c r="S12" s="11">
        <v>8.0275E-5</v>
      </c>
      <c r="T12" s="11">
        <v>4.3052619999999999E-4</v>
      </c>
      <c r="U12" s="11">
        <v>1.8925084999999999E-3</v>
      </c>
      <c r="V12" s="11">
        <v>4.1504200000000002E-4</v>
      </c>
      <c r="W12" s="11">
        <v>3.2192810000000001E-4</v>
      </c>
      <c r="X12" s="11">
        <v>2.3565124E-3</v>
      </c>
      <c r="Y12" s="11">
        <v>1.8878363E-3</v>
      </c>
      <c r="Z12" s="11">
        <v>6.1368122999999998E-3</v>
      </c>
      <c r="AA12" s="11">
        <v>3.3771981000000001E-3</v>
      </c>
      <c r="AB12" s="11">
        <v>4.0193E-4</v>
      </c>
      <c r="AC12" s="11">
        <v>3.7722200000000003E-5</v>
      </c>
      <c r="AD12" s="11">
        <v>1.191167E-4</v>
      </c>
      <c r="AE12" s="11">
        <v>1.33944307E-2</v>
      </c>
      <c r="AF12" s="11">
        <v>2.4367114E-3</v>
      </c>
      <c r="AG12" s="11">
        <v>0</v>
      </c>
      <c r="AH12" s="11">
        <v>3.5343499999999998E-5</v>
      </c>
      <c r="AI12" s="11">
        <v>1.2958791E-3</v>
      </c>
      <c r="AJ12" s="11">
        <v>5.9712293999999999E-3</v>
      </c>
      <c r="AK12" s="11">
        <v>2.2284678999999999E-3</v>
      </c>
      <c r="AL12" s="11">
        <v>4.5809900000000003E-5</v>
      </c>
      <c r="AM12" s="11">
        <v>3.3807915999999999E-3</v>
      </c>
      <c r="AN12" s="11">
        <v>7.2724818000000002E-3</v>
      </c>
      <c r="AO12" s="11">
        <v>2.9947269999999998E-4</v>
      </c>
      <c r="AP12" s="11">
        <v>5.0275815999999999E-3</v>
      </c>
      <c r="AQ12" s="11">
        <v>2.7639258999999998E-3</v>
      </c>
      <c r="AR12" s="11">
        <v>3.1171202999999998E-3</v>
      </c>
      <c r="AS12" s="11">
        <v>3.1769965999999998E-3</v>
      </c>
      <c r="AT12" s="11">
        <v>1.7946777E-3</v>
      </c>
      <c r="AU12" s="11">
        <v>0.42648972979999999</v>
      </c>
      <c r="AV12" s="11">
        <v>5.11141E-4</v>
      </c>
      <c r="AW12" s="12">
        <v>5.0502836999999998E-3</v>
      </c>
    </row>
    <row r="13" spans="2:49">
      <c r="B13" s="537" t="s">
        <v>265</v>
      </c>
      <c r="C13" s="524" t="s">
        <v>266</v>
      </c>
      <c r="D13" s="10">
        <v>1.0449769999999999E-4</v>
      </c>
      <c r="E13" s="11">
        <v>4.9019609999999996E-4</v>
      </c>
      <c r="F13" s="11">
        <v>6.4428356000000003E-3</v>
      </c>
      <c r="G13" s="11">
        <v>1.2922819999999999E-4</v>
      </c>
      <c r="H13" s="11">
        <v>5.9772860000000005E-4</v>
      </c>
      <c r="I13" s="11">
        <v>7.1968059999999998E-4</v>
      </c>
      <c r="J13" s="11">
        <v>4.1688670000000001E-4</v>
      </c>
      <c r="K13" s="11">
        <v>6.988459E-4</v>
      </c>
      <c r="L13" s="11">
        <v>3.8483908499999997E-2</v>
      </c>
      <c r="M13" s="11">
        <v>1.3126787000000001E-3</v>
      </c>
      <c r="N13" s="11">
        <v>6.0902600000000002E-5</v>
      </c>
      <c r="O13" s="11">
        <v>6.0641259999999995E-4</v>
      </c>
      <c r="P13" s="11">
        <v>1.398308E-4</v>
      </c>
      <c r="Q13" s="11">
        <v>0</v>
      </c>
      <c r="R13" s="11">
        <v>1.55131E-4</v>
      </c>
      <c r="S13" s="11">
        <v>4.8164999999999997E-5</v>
      </c>
      <c r="T13" s="11">
        <v>8.2985480000000004E-4</v>
      </c>
      <c r="U13" s="11">
        <v>3.4842690000000002E-4</v>
      </c>
      <c r="V13" s="11">
        <v>8.7243529999999996E-4</v>
      </c>
      <c r="W13" s="11">
        <v>9.8606330000000002E-4</v>
      </c>
      <c r="X13" s="11">
        <v>1.5710082000000001E-3</v>
      </c>
      <c r="Y13" s="11">
        <v>1.659743E-3</v>
      </c>
      <c r="Z13" s="11">
        <v>4.5775759999999998E-4</v>
      </c>
      <c r="AA13" s="11">
        <v>3.9594736E-3</v>
      </c>
      <c r="AB13" s="11">
        <v>5.0536440000000004E-4</v>
      </c>
      <c r="AC13" s="11">
        <v>5.4697169999999996E-4</v>
      </c>
      <c r="AD13" s="11">
        <v>2.8290227999999999E-3</v>
      </c>
      <c r="AE13" s="11">
        <v>5.0646531999999998E-3</v>
      </c>
      <c r="AF13" s="11">
        <v>5.1357360000000001E-4</v>
      </c>
      <c r="AG13" s="11">
        <v>1.6512192000000001E-3</v>
      </c>
      <c r="AH13" s="11">
        <v>2.1294454999999999E-3</v>
      </c>
      <c r="AI13" s="11">
        <v>4.1202310000000002E-3</v>
      </c>
      <c r="AJ13" s="11">
        <v>4.4531275E-3</v>
      </c>
      <c r="AK13" s="11">
        <v>1.5159084200000001E-2</v>
      </c>
      <c r="AL13" s="11">
        <v>6.5038799999999998E-5</v>
      </c>
      <c r="AM13" s="11">
        <v>1.3369834000000001E-3</v>
      </c>
      <c r="AN13" s="11">
        <v>1.14585179E-2</v>
      </c>
      <c r="AO13" s="11">
        <v>5.1515362E-3</v>
      </c>
      <c r="AP13" s="11">
        <v>1.13337803E-2</v>
      </c>
      <c r="AQ13" s="11">
        <v>2.4253270000000001E-3</v>
      </c>
      <c r="AR13" s="11">
        <v>3.0337323999999999E-2</v>
      </c>
      <c r="AS13" s="11">
        <v>3.4604762000000002E-3</v>
      </c>
      <c r="AT13" s="11">
        <v>1.5241991E-3</v>
      </c>
      <c r="AU13" s="11">
        <v>0</v>
      </c>
      <c r="AV13" s="11">
        <v>2.8396699999999999E-5</v>
      </c>
      <c r="AW13" s="12">
        <v>3.1064629999999998E-3</v>
      </c>
    </row>
    <row r="14" spans="2:49">
      <c r="B14" s="538" t="s">
        <v>267</v>
      </c>
      <c r="C14" s="526" t="s">
        <v>268</v>
      </c>
      <c r="D14" s="13">
        <v>3.80125766E-2</v>
      </c>
      <c r="E14" s="14">
        <v>5.3921569000000003E-3</v>
      </c>
      <c r="F14" s="14">
        <v>1.1429523E-2</v>
      </c>
      <c r="G14" s="14">
        <v>0.18524860269999999</v>
      </c>
      <c r="H14" s="14">
        <v>6.0039933400000002E-2</v>
      </c>
      <c r="I14" s="14">
        <v>4.70887761E-2</v>
      </c>
      <c r="J14" s="14">
        <v>2.82371251E-2</v>
      </c>
      <c r="K14" s="14">
        <v>3.36804915E-2</v>
      </c>
      <c r="L14" s="14">
        <v>3.5631197000000003E-2</v>
      </c>
      <c r="M14" s="14">
        <v>0.3894788971</v>
      </c>
      <c r="N14" s="14">
        <v>1.5124139999999999E-3</v>
      </c>
      <c r="O14" s="14">
        <v>0.17091778969999999</v>
      </c>
      <c r="P14" s="14">
        <v>0.1124822298</v>
      </c>
      <c r="Q14" s="14">
        <v>1.9893899199999999E-2</v>
      </c>
      <c r="R14" s="14">
        <v>3.1575613400000001E-2</v>
      </c>
      <c r="S14" s="14">
        <v>3.9268628999999996E-3</v>
      </c>
      <c r="T14" s="14">
        <v>4.5673212000000001E-3</v>
      </c>
      <c r="U14" s="14">
        <v>1.08892589E-2</v>
      </c>
      <c r="V14" s="14">
        <v>3.2073995999999999E-3</v>
      </c>
      <c r="W14" s="14">
        <v>3.7566729999999999E-3</v>
      </c>
      <c r="X14" s="14">
        <v>3.4003008899999999E-2</v>
      </c>
      <c r="Y14" s="14">
        <v>1.43310556E-2</v>
      </c>
      <c r="Z14" s="14">
        <v>8.5781859000000002E-3</v>
      </c>
      <c r="AA14" s="14">
        <v>8.7341329999999998E-3</v>
      </c>
      <c r="AB14" s="14">
        <v>1.09257898E-2</v>
      </c>
      <c r="AC14" s="14">
        <v>2.3768747900000001E-2</v>
      </c>
      <c r="AD14" s="14">
        <v>3.7819567999999998E-3</v>
      </c>
      <c r="AE14" s="14">
        <v>3.6203921899999998E-2</v>
      </c>
      <c r="AF14" s="14">
        <v>4.8468968999999997E-3</v>
      </c>
      <c r="AG14" s="14">
        <v>1.1585604E-3</v>
      </c>
      <c r="AH14" s="14">
        <v>7.8285840999999991E-3</v>
      </c>
      <c r="AI14" s="14">
        <v>1.4228088E-2</v>
      </c>
      <c r="AJ14" s="14">
        <v>9.0031000000000002E-6</v>
      </c>
      <c r="AK14" s="14">
        <v>3.3303899999999998E-5</v>
      </c>
      <c r="AL14" s="14">
        <v>3.3367700000000002E-5</v>
      </c>
      <c r="AM14" s="14">
        <v>4.8711069999999998E-4</v>
      </c>
      <c r="AN14" s="14">
        <v>7.4805879999999996E-4</v>
      </c>
      <c r="AO14" s="14">
        <v>1.0093341E-3</v>
      </c>
      <c r="AP14" s="14">
        <v>1.0795674999999999E-2</v>
      </c>
      <c r="AQ14" s="14">
        <v>0.14613448909999999</v>
      </c>
      <c r="AR14" s="14">
        <v>1.9159369999999999E-3</v>
      </c>
      <c r="AS14" s="14">
        <v>3.9234928999999997E-3</v>
      </c>
      <c r="AT14" s="14">
        <v>8.2281213999999998E-3</v>
      </c>
      <c r="AU14" s="14">
        <v>9.2701355999999999E-3</v>
      </c>
      <c r="AV14" s="14">
        <v>3.8619540999999999E-3</v>
      </c>
      <c r="AW14" s="15">
        <v>2.4715870500000001E-2</v>
      </c>
    </row>
    <row r="15" spans="2:49">
      <c r="B15" s="539" t="s">
        <v>269</v>
      </c>
      <c r="C15" s="527" t="s">
        <v>270</v>
      </c>
      <c r="D15" s="437">
        <v>9.2695610000000008E-3</v>
      </c>
      <c r="E15" s="438">
        <v>2.9411764699999999E-2</v>
      </c>
      <c r="F15" s="438">
        <v>2.8449805000000002E-3</v>
      </c>
      <c r="G15" s="438">
        <v>7.9152262999999997E-3</v>
      </c>
      <c r="H15" s="438">
        <v>2.1492795000000002E-3</v>
      </c>
      <c r="I15" s="438">
        <v>2.5382282000000001E-3</v>
      </c>
      <c r="J15" s="438">
        <v>1.1394903E-3</v>
      </c>
      <c r="K15" s="438">
        <v>6.6584488000000002E-3</v>
      </c>
      <c r="L15" s="438">
        <v>1.2047859E-3</v>
      </c>
      <c r="M15" s="438">
        <v>8.7681510999999997E-3</v>
      </c>
      <c r="N15" s="438">
        <v>7.3732718899999994E-2</v>
      </c>
      <c r="O15" s="438">
        <v>7.6195349999999995E-4</v>
      </c>
      <c r="P15" s="438">
        <v>2.8548788999999998E-3</v>
      </c>
      <c r="Q15" s="438">
        <v>1.3262599000000001E-3</v>
      </c>
      <c r="R15" s="438">
        <v>1.2475114400000001E-2</v>
      </c>
      <c r="S15" s="438">
        <v>3.94834825E-2</v>
      </c>
      <c r="T15" s="438">
        <v>7.3002264999999997E-3</v>
      </c>
      <c r="U15" s="438">
        <v>3.3999134000000002E-3</v>
      </c>
      <c r="V15" s="438">
        <v>9.6278460000000005E-4</v>
      </c>
      <c r="W15" s="438">
        <v>7.1103020000000004E-4</v>
      </c>
      <c r="X15" s="438">
        <v>7.8550410000000005E-4</v>
      </c>
      <c r="Y15" s="438">
        <v>1.1647319000000001E-3</v>
      </c>
      <c r="Z15" s="438">
        <v>6.5802649999999999E-4</v>
      </c>
      <c r="AA15" s="438">
        <v>2.329102E-4</v>
      </c>
      <c r="AB15" s="438">
        <v>1.0537083999999999E-3</v>
      </c>
      <c r="AC15" s="438">
        <v>1.1165766E-3</v>
      </c>
      <c r="AD15" s="438">
        <v>5.9409479000000001E-3</v>
      </c>
      <c r="AE15" s="438">
        <v>3.0146744999999999E-3</v>
      </c>
      <c r="AF15" s="438">
        <v>1.1574932E-2</v>
      </c>
      <c r="AG15" s="438">
        <v>3.35278704E-2</v>
      </c>
      <c r="AH15" s="438">
        <v>9.5073999999999992E-3</v>
      </c>
      <c r="AI15" s="438">
        <v>1.1217661199999999E-2</v>
      </c>
      <c r="AJ15" s="438">
        <v>1.3080285000000001E-3</v>
      </c>
      <c r="AK15" s="438">
        <v>4.2426319999999999E-4</v>
      </c>
      <c r="AL15" s="438">
        <v>4.6262389999999999E-4</v>
      </c>
      <c r="AM15" s="438">
        <v>8.74209497E-2</v>
      </c>
      <c r="AN15" s="438">
        <v>7.7196299999999997E-4</v>
      </c>
      <c r="AO15" s="438">
        <v>1.12700569E-2</v>
      </c>
      <c r="AP15" s="438">
        <v>3.3441514000000002E-3</v>
      </c>
      <c r="AQ15" s="438">
        <v>1.7451327E-3</v>
      </c>
      <c r="AR15" s="438">
        <v>2.7895249000000001E-3</v>
      </c>
      <c r="AS15" s="438">
        <v>2.1335216E-3</v>
      </c>
      <c r="AT15" s="438">
        <v>3.6369504E-3</v>
      </c>
      <c r="AU15" s="438">
        <v>0</v>
      </c>
      <c r="AV15" s="438">
        <v>9.2573311000000002E-3</v>
      </c>
      <c r="AW15" s="439">
        <v>1.09482603E-2</v>
      </c>
    </row>
    <row r="16" spans="2:49">
      <c r="B16" s="537" t="s">
        <v>271</v>
      </c>
      <c r="C16" s="524" t="s">
        <v>272</v>
      </c>
      <c r="D16" s="10">
        <v>8.2614655000000006E-3</v>
      </c>
      <c r="E16" s="11">
        <v>0</v>
      </c>
      <c r="F16" s="11">
        <v>2.5114126899999999E-2</v>
      </c>
      <c r="G16" s="11">
        <v>6.1706458E-3</v>
      </c>
      <c r="H16" s="11">
        <v>4.9471582000000002E-3</v>
      </c>
      <c r="I16" s="11">
        <v>1.2675664E-2</v>
      </c>
      <c r="J16" s="11">
        <v>4.7858591999999998E-2</v>
      </c>
      <c r="K16" s="11">
        <v>6.1343142999999998E-3</v>
      </c>
      <c r="L16" s="11">
        <v>3.83315792E-2</v>
      </c>
      <c r="M16" s="11">
        <v>1.3822133699999999E-2</v>
      </c>
      <c r="N16" s="11">
        <v>0</v>
      </c>
      <c r="O16" s="11">
        <v>0.2279796419</v>
      </c>
      <c r="P16" s="11">
        <v>3.4596471599999998E-2</v>
      </c>
      <c r="Q16" s="11">
        <v>3.9787798399999998E-2</v>
      </c>
      <c r="R16" s="11">
        <v>3.8653463000000001E-3</v>
      </c>
      <c r="S16" s="11">
        <v>1.7943799999999999E-5</v>
      </c>
      <c r="T16" s="11">
        <v>4.1243160000000003E-3</v>
      </c>
      <c r="U16" s="11">
        <v>1.5550844999999999E-3</v>
      </c>
      <c r="V16" s="11">
        <v>3.176342E-3</v>
      </c>
      <c r="W16" s="11">
        <v>5.6806371999999997E-3</v>
      </c>
      <c r="X16" s="11">
        <v>2.2566601400000001E-2</v>
      </c>
      <c r="Y16" s="11">
        <v>1.8960865E-2</v>
      </c>
      <c r="Z16" s="11">
        <v>5.63661679E-2</v>
      </c>
      <c r="AA16" s="11">
        <v>3.66833586E-2</v>
      </c>
      <c r="AB16" s="11">
        <v>3.5791608500000002E-2</v>
      </c>
      <c r="AC16" s="11">
        <v>3.8137128000000002E-3</v>
      </c>
      <c r="AD16" s="11">
        <v>1.7554830899999999E-2</v>
      </c>
      <c r="AE16" s="11">
        <v>5.6499638200000001E-2</v>
      </c>
      <c r="AF16" s="11">
        <v>1.3093547800000001E-2</v>
      </c>
      <c r="AG16" s="11">
        <v>0</v>
      </c>
      <c r="AH16" s="11">
        <v>3.3222884899999999E-2</v>
      </c>
      <c r="AI16" s="11">
        <v>2.2196083000000002E-3</v>
      </c>
      <c r="AJ16" s="11">
        <v>4.8681295999999999E-3</v>
      </c>
      <c r="AK16" s="11">
        <v>2.7873949000000002E-3</v>
      </c>
      <c r="AL16" s="11">
        <v>8.0195679999999999E-4</v>
      </c>
      <c r="AM16" s="11">
        <v>1.0910906000000001E-3</v>
      </c>
      <c r="AN16" s="11">
        <v>3.2790850000000002E-3</v>
      </c>
      <c r="AO16" s="11">
        <v>5.8079560000000004E-4</v>
      </c>
      <c r="AP16" s="11">
        <v>4.4549191000000004E-3</v>
      </c>
      <c r="AQ16" s="11">
        <v>9.9721870000000004E-4</v>
      </c>
      <c r="AR16" s="11">
        <v>2.4718565999999999E-3</v>
      </c>
      <c r="AS16" s="11">
        <v>2.113948E-3</v>
      </c>
      <c r="AT16" s="11">
        <v>2.1847240999999999E-3</v>
      </c>
      <c r="AU16" s="11">
        <v>3.6794818899999998E-2</v>
      </c>
      <c r="AV16" s="11">
        <v>2.0350983E-3</v>
      </c>
      <c r="AW16" s="12">
        <v>1.2906689900000001E-2</v>
      </c>
    </row>
    <row r="17" spans="2:49">
      <c r="B17" s="537" t="s">
        <v>273</v>
      </c>
      <c r="C17" s="524" t="s">
        <v>274</v>
      </c>
      <c r="D17" s="10">
        <v>5.2863539999999998E-4</v>
      </c>
      <c r="E17" s="11">
        <v>4.4117647000000001E-3</v>
      </c>
      <c r="F17" s="11">
        <v>2.4269140000000001E-4</v>
      </c>
      <c r="G17" s="11">
        <v>2.9076340000000001E-4</v>
      </c>
      <c r="H17" s="11">
        <v>1.8313387999999999E-3</v>
      </c>
      <c r="I17" s="11">
        <v>1.2691141E-3</v>
      </c>
      <c r="J17" s="11">
        <v>1.0561129E-3</v>
      </c>
      <c r="K17" s="11">
        <v>8.7355700000000001E-5</v>
      </c>
      <c r="L17" s="11">
        <v>2.6311420000000002E-4</v>
      </c>
      <c r="M17" s="11">
        <v>8.2763209999999995E-4</v>
      </c>
      <c r="N17" s="11">
        <v>8.1203400000000003E-5</v>
      </c>
      <c r="O17" s="11">
        <v>8.7614810000000002E-4</v>
      </c>
      <c r="P17" s="11">
        <v>5.5104989600000001E-2</v>
      </c>
      <c r="Q17" s="11">
        <v>9.4827586199999994E-2</v>
      </c>
      <c r="R17" s="11">
        <v>4.9124800000000001E-4</v>
      </c>
      <c r="S17" s="11">
        <v>5.3548129999999997E-4</v>
      </c>
      <c r="T17" s="11">
        <v>2.4334089999999999E-4</v>
      </c>
      <c r="U17" s="11">
        <v>1.1443073999999999E-3</v>
      </c>
      <c r="V17" s="11">
        <v>6.8157241999999996E-3</v>
      </c>
      <c r="W17" s="11">
        <v>1.9828997899999999E-2</v>
      </c>
      <c r="X17" s="11">
        <v>1.11967621E-2</v>
      </c>
      <c r="Y17" s="11">
        <v>2.8778584000000002E-3</v>
      </c>
      <c r="Z17" s="11">
        <v>5.7648843000000002E-3</v>
      </c>
      <c r="AA17" s="11">
        <v>5.2404798000000004E-3</v>
      </c>
      <c r="AB17" s="11">
        <v>1.39834807E-2</v>
      </c>
      <c r="AC17" s="11">
        <v>1.2127682000000001E-2</v>
      </c>
      <c r="AD17" s="11">
        <v>7.6681407000000002E-3</v>
      </c>
      <c r="AE17" s="11">
        <v>6.2612470999999998E-3</v>
      </c>
      <c r="AF17" s="11">
        <v>1.3638805E-3</v>
      </c>
      <c r="AG17" s="11">
        <v>0</v>
      </c>
      <c r="AH17" s="11">
        <v>1.2458581999999999E-3</v>
      </c>
      <c r="AI17" s="11">
        <v>1.6966048000000001E-2</v>
      </c>
      <c r="AJ17" s="11">
        <v>1.063229E-4</v>
      </c>
      <c r="AK17" s="11">
        <v>1.448E-5</v>
      </c>
      <c r="AL17" s="11">
        <v>0</v>
      </c>
      <c r="AM17" s="11">
        <v>2.7693319999999998E-3</v>
      </c>
      <c r="AN17" s="11">
        <v>9.5616499999999995E-5</v>
      </c>
      <c r="AO17" s="11">
        <v>1.3824146E-3</v>
      </c>
      <c r="AP17" s="11">
        <v>2.5967280000000002E-4</v>
      </c>
      <c r="AQ17" s="11">
        <v>1.1895908E-3</v>
      </c>
      <c r="AR17" s="11">
        <v>3.9410725000000001E-3</v>
      </c>
      <c r="AS17" s="11">
        <v>5.3773383999999999E-3</v>
      </c>
      <c r="AT17" s="11">
        <v>7.2901529999999995E-4</v>
      </c>
      <c r="AU17" s="11">
        <v>1.03495349E-2</v>
      </c>
      <c r="AV17" s="11">
        <v>1.3251800000000001E-4</v>
      </c>
      <c r="AW17" s="12">
        <v>3.4863781000000001E-3</v>
      </c>
    </row>
    <row r="18" spans="2:49">
      <c r="B18" s="537" t="s">
        <v>275</v>
      </c>
      <c r="C18" s="524" t="s">
        <v>276</v>
      </c>
      <c r="D18" s="10">
        <v>6.1469000000000004E-6</v>
      </c>
      <c r="E18" s="11">
        <v>2.4509803999999999E-3</v>
      </c>
      <c r="F18" s="11">
        <v>3.5429E-6</v>
      </c>
      <c r="G18" s="11">
        <v>0</v>
      </c>
      <c r="H18" s="11">
        <v>6.3588149999999999E-4</v>
      </c>
      <c r="I18" s="11">
        <v>2.0893950000000001E-4</v>
      </c>
      <c r="J18" s="11">
        <v>1.6675469999999999E-4</v>
      </c>
      <c r="K18" s="11">
        <v>9.7062000000000003E-6</v>
      </c>
      <c r="L18" s="11">
        <v>1.38481E-5</v>
      </c>
      <c r="M18" s="11">
        <v>2.3743500000000001E-5</v>
      </c>
      <c r="N18" s="11">
        <v>3.0451300000000001E-5</v>
      </c>
      <c r="O18" s="11">
        <v>9.8444000000000001E-6</v>
      </c>
      <c r="P18" s="11">
        <v>2.3305100000000002E-5</v>
      </c>
      <c r="Q18" s="11">
        <v>6.2334217499999997E-2</v>
      </c>
      <c r="R18" s="11">
        <v>7.7565500000000001E-5</v>
      </c>
      <c r="S18" s="11">
        <v>4.7221000000000001E-6</v>
      </c>
      <c r="T18" s="11">
        <v>1.87185E-5</v>
      </c>
      <c r="U18" s="11">
        <v>1.063619E-4</v>
      </c>
      <c r="V18" s="11">
        <v>2.8233999999999999E-6</v>
      </c>
      <c r="W18" s="11">
        <v>9.5057500000000003E-5</v>
      </c>
      <c r="X18" s="11">
        <v>1.198227E-4</v>
      </c>
      <c r="Y18" s="11">
        <v>5.3383500000000001E-5</v>
      </c>
      <c r="Z18" s="11">
        <v>1.4304899999999999E-5</v>
      </c>
      <c r="AA18" s="11">
        <v>0</v>
      </c>
      <c r="AB18" s="11">
        <v>2.78659E-5</v>
      </c>
      <c r="AC18" s="11">
        <v>3.0177700000000001E-5</v>
      </c>
      <c r="AD18" s="11">
        <v>2.9779200000000001E-5</v>
      </c>
      <c r="AE18" s="11">
        <v>2.7827759999999999E-4</v>
      </c>
      <c r="AF18" s="11">
        <v>4.4209999999999997E-6</v>
      </c>
      <c r="AG18" s="11">
        <v>2.5715710000000003E-4</v>
      </c>
      <c r="AH18" s="11">
        <v>2.65076E-5</v>
      </c>
      <c r="AI18" s="11">
        <v>5.3164300000000002E-5</v>
      </c>
      <c r="AJ18" s="11">
        <v>3.9871099999999998E-5</v>
      </c>
      <c r="AK18" s="11">
        <v>2.1719999999999999E-5</v>
      </c>
      <c r="AL18" s="11">
        <v>0</v>
      </c>
      <c r="AM18" s="11">
        <v>1.6829200000000001E-5</v>
      </c>
      <c r="AN18" s="11">
        <v>1.3639420000000001E-4</v>
      </c>
      <c r="AO18" s="11">
        <v>1.260407E-4</v>
      </c>
      <c r="AP18" s="11">
        <v>6.61524E-5</v>
      </c>
      <c r="AQ18" s="11">
        <v>8.9894000000000007E-6</v>
      </c>
      <c r="AR18" s="11">
        <v>2.283241E-4</v>
      </c>
      <c r="AS18" s="11">
        <v>6.4120400000000004E-5</v>
      </c>
      <c r="AT18" s="11">
        <v>8.2420499999999995E-5</v>
      </c>
      <c r="AU18" s="11">
        <v>0</v>
      </c>
      <c r="AV18" s="11">
        <v>1.5144919999999999E-4</v>
      </c>
      <c r="AW18" s="12">
        <v>5.0356699999999998E-5</v>
      </c>
    </row>
    <row r="19" spans="2:49">
      <c r="B19" s="538" t="s">
        <v>277</v>
      </c>
      <c r="C19" s="526" t="s">
        <v>278</v>
      </c>
      <c r="D19" s="434">
        <v>1.9239871000000001E-3</v>
      </c>
      <c r="E19" s="435">
        <v>0</v>
      </c>
      <c r="F19" s="435">
        <v>1.6563242000000001E-3</v>
      </c>
      <c r="G19" s="435">
        <v>2.9076340000000001E-4</v>
      </c>
      <c r="H19" s="435">
        <v>2.6707020000000002E-4</v>
      </c>
      <c r="I19" s="435">
        <v>2.7858599999999999E-4</v>
      </c>
      <c r="J19" s="435">
        <v>6.4756398999999999E-3</v>
      </c>
      <c r="K19" s="435">
        <v>7.3767069999999997E-4</v>
      </c>
      <c r="L19" s="435">
        <v>2.7696200000000001E-5</v>
      </c>
      <c r="M19" s="435">
        <v>4.3755957000000002E-3</v>
      </c>
      <c r="N19" s="435">
        <v>2.6797133999999999E-3</v>
      </c>
      <c r="O19" s="435">
        <v>3.1757907000000002E-3</v>
      </c>
      <c r="P19" s="435">
        <v>1.0021208000000001E-3</v>
      </c>
      <c r="Q19" s="435">
        <v>0</v>
      </c>
      <c r="R19" s="435">
        <v>0.139824702</v>
      </c>
      <c r="S19" s="435">
        <v>6.6675450000000004E-4</v>
      </c>
      <c r="T19" s="435">
        <v>4.0369628999999997E-3</v>
      </c>
      <c r="U19" s="435">
        <v>5.5711635000000002E-3</v>
      </c>
      <c r="V19" s="435">
        <v>4.5767560000000004E-3</v>
      </c>
      <c r="W19" s="435">
        <v>3.8948233000000001E-3</v>
      </c>
      <c r="X19" s="435">
        <v>5.2721970999999998E-3</v>
      </c>
      <c r="Y19" s="435">
        <v>2.4614667900000001E-2</v>
      </c>
      <c r="Z19" s="435">
        <v>6.2750931999999999E-3</v>
      </c>
      <c r="AA19" s="435">
        <v>3.1442878999999998E-3</v>
      </c>
      <c r="AB19" s="435">
        <v>1.0146489599999999E-2</v>
      </c>
      <c r="AC19" s="435">
        <v>2.7650360999999998E-3</v>
      </c>
      <c r="AD19" s="435">
        <v>1.319218E-2</v>
      </c>
      <c r="AE19" s="435">
        <v>8.9883680000000001E-3</v>
      </c>
      <c r="AF19" s="435">
        <v>5.1675671999999999E-2</v>
      </c>
      <c r="AG19" s="435">
        <v>5.6845300000000003E-5</v>
      </c>
      <c r="AH19" s="435">
        <v>4.4356085999999999E-3</v>
      </c>
      <c r="AI19" s="435">
        <v>4.253142E-4</v>
      </c>
      <c r="AJ19" s="435">
        <v>1.980692E-4</v>
      </c>
      <c r="AK19" s="435">
        <v>1.448E-5</v>
      </c>
      <c r="AL19" s="435">
        <v>6.5604400000000005E-5</v>
      </c>
      <c r="AM19" s="435">
        <v>6.1706900000000004E-5</v>
      </c>
      <c r="AN19" s="435">
        <v>5.6245000000000001E-6</v>
      </c>
      <c r="AO19" s="435">
        <v>1.7242369999999999E-4</v>
      </c>
      <c r="AP19" s="435">
        <v>2.1287247E-3</v>
      </c>
      <c r="AQ19" s="435">
        <v>5.7891419999999999E-4</v>
      </c>
      <c r="AR19" s="435">
        <v>3.3752260000000003E-4</v>
      </c>
      <c r="AS19" s="435">
        <v>6.2905480000000004E-4</v>
      </c>
      <c r="AT19" s="435">
        <v>9.7859849999999996E-4</v>
      </c>
      <c r="AU19" s="435">
        <v>5.5239848999999999E-3</v>
      </c>
      <c r="AV19" s="435">
        <v>2.8396721000000002E-3</v>
      </c>
      <c r="AW19" s="436">
        <v>5.9698490000000002E-3</v>
      </c>
    </row>
    <row r="20" spans="2:49">
      <c r="B20" s="539" t="s">
        <v>279</v>
      </c>
      <c r="C20" s="527" t="s">
        <v>280</v>
      </c>
      <c r="D20" s="16">
        <v>8.6056899999999999E-5</v>
      </c>
      <c r="E20" s="17">
        <v>2.9411764999999999E-3</v>
      </c>
      <c r="F20" s="17">
        <v>0</v>
      </c>
      <c r="G20" s="17">
        <v>9.6921099999999996E-5</v>
      </c>
      <c r="H20" s="17">
        <v>8.9023400000000006E-5</v>
      </c>
      <c r="I20" s="17">
        <v>2.9406300000000001E-4</v>
      </c>
      <c r="J20" s="17">
        <v>2.40126734E-2</v>
      </c>
      <c r="K20" s="17">
        <v>0</v>
      </c>
      <c r="L20" s="17">
        <v>0</v>
      </c>
      <c r="M20" s="17">
        <v>9.1582200000000006E-5</v>
      </c>
      <c r="N20" s="17">
        <v>0</v>
      </c>
      <c r="O20" s="17">
        <v>1.5061872E-3</v>
      </c>
      <c r="P20" s="17">
        <v>4.7658999000000004E-3</v>
      </c>
      <c r="Q20" s="17">
        <v>0</v>
      </c>
      <c r="R20" s="17">
        <v>4.5052614999999997E-3</v>
      </c>
      <c r="S20" s="17">
        <v>0.52776262780000005</v>
      </c>
      <c r="T20" s="17">
        <v>1.3227760999999999E-3</v>
      </c>
      <c r="U20" s="17">
        <v>0.20837765080000001</v>
      </c>
      <c r="V20" s="17">
        <v>8.6836956199999996E-2</v>
      </c>
      <c r="W20" s="17">
        <v>8.1037166199999996E-2</v>
      </c>
      <c r="X20" s="17">
        <v>2.5655363399999999E-2</v>
      </c>
      <c r="Y20" s="17">
        <v>2.6497651000000001E-3</v>
      </c>
      <c r="Z20" s="17">
        <v>4.9843122699999999E-2</v>
      </c>
      <c r="AA20" s="17">
        <v>1.094678E-2</v>
      </c>
      <c r="AB20" s="17">
        <v>4.2238074799999997E-2</v>
      </c>
      <c r="AC20" s="17">
        <v>0.2476197302</v>
      </c>
      <c r="AD20" s="17">
        <v>4.5204806399999999E-2</v>
      </c>
      <c r="AE20" s="17">
        <v>6.3261784999999997E-3</v>
      </c>
      <c r="AF20" s="17">
        <v>1.84879126E-2</v>
      </c>
      <c r="AG20" s="17">
        <v>0</v>
      </c>
      <c r="AH20" s="17">
        <v>3.5343499999999998E-5</v>
      </c>
      <c r="AI20" s="17">
        <v>0</v>
      </c>
      <c r="AJ20" s="17">
        <v>0</v>
      </c>
      <c r="AK20" s="17">
        <v>0</v>
      </c>
      <c r="AL20" s="17">
        <v>0</v>
      </c>
      <c r="AM20" s="17">
        <v>2.6272189999999998E-4</v>
      </c>
      <c r="AN20" s="17">
        <v>0</v>
      </c>
      <c r="AO20" s="17">
        <v>4.9407999999999999E-5</v>
      </c>
      <c r="AP20" s="17">
        <v>0</v>
      </c>
      <c r="AQ20" s="17">
        <v>2.9965E-6</v>
      </c>
      <c r="AR20" s="17">
        <v>9.9271000000000002E-6</v>
      </c>
      <c r="AS20" s="17">
        <v>1.6333830000000001E-4</v>
      </c>
      <c r="AT20" s="17">
        <v>4.6434100000000003E-5</v>
      </c>
      <c r="AU20" s="17">
        <v>3.1746999999999999E-5</v>
      </c>
      <c r="AV20" s="17">
        <v>2.5935671999999998E-3</v>
      </c>
      <c r="AW20" s="18">
        <v>6.1533350799999997E-2</v>
      </c>
    </row>
    <row r="21" spans="2:49">
      <c r="B21" s="537" t="s">
        <v>281</v>
      </c>
      <c r="C21" s="524" t="s">
        <v>282</v>
      </c>
      <c r="D21" s="10">
        <v>0</v>
      </c>
      <c r="E21" s="11">
        <v>0</v>
      </c>
      <c r="F21" s="11">
        <v>1.4844916999999999E-3</v>
      </c>
      <c r="G21" s="11">
        <v>3.2307000000000001E-5</v>
      </c>
      <c r="H21" s="11">
        <v>0</v>
      </c>
      <c r="I21" s="11">
        <v>5.8812600000000001E-4</v>
      </c>
      <c r="J21" s="11">
        <v>7.0592813000000003E-3</v>
      </c>
      <c r="K21" s="11">
        <v>1.9412400000000001E-5</v>
      </c>
      <c r="L21" s="11">
        <v>1.2186339999999999E-3</v>
      </c>
      <c r="M21" s="11">
        <v>6.4989467999999996E-3</v>
      </c>
      <c r="N21" s="11">
        <v>0</v>
      </c>
      <c r="O21" s="11">
        <v>2.7859540999999998E-3</v>
      </c>
      <c r="P21" s="11">
        <v>1.0254259E-3</v>
      </c>
      <c r="Q21" s="11">
        <v>6.6312999999999995E-4</v>
      </c>
      <c r="R21" s="11">
        <v>1.5610052500000001E-2</v>
      </c>
      <c r="S21" s="11">
        <v>8.2664335999999995E-3</v>
      </c>
      <c r="T21" s="11">
        <v>0.42111075749999999</v>
      </c>
      <c r="U21" s="11">
        <v>3.5026077000000003E-2</v>
      </c>
      <c r="V21" s="11">
        <v>2.71527835E-2</v>
      </c>
      <c r="W21" s="11">
        <v>1.5690827300000001E-2</v>
      </c>
      <c r="X21" s="11">
        <v>6.1548907600000001E-2</v>
      </c>
      <c r="Y21" s="11">
        <v>3.6844353000000003E-2</v>
      </c>
      <c r="Z21" s="11">
        <v>4.76210912E-2</v>
      </c>
      <c r="AA21" s="11">
        <v>4.0992197500000001E-2</v>
      </c>
      <c r="AB21" s="11">
        <v>2.1080308499999999E-2</v>
      </c>
      <c r="AC21" s="11">
        <v>2.7099616699999999E-2</v>
      </c>
      <c r="AD21" s="11">
        <v>2.0294516200000001E-2</v>
      </c>
      <c r="AE21" s="11">
        <v>2.19561063E-2</v>
      </c>
      <c r="AF21" s="11">
        <v>9.2413774000000004E-3</v>
      </c>
      <c r="AG21" s="11">
        <v>4.655897E-4</v>
      </c>
      <c r="AH21" s="11">
        <v>1.9438920000000001E-4</v>
      </c>
      <c r="AI21" s="11">
        <v>0</v>
      </c>
      <c r="AJ21" s="11">
        <v>1.37191E-5</v>
      </c>
      <c r="AK21" s="11">
        <v>0</v>
      </c>
      <c r="AL21" s="11">
        <v>0</v>
      </c>
      <c r="AM21" s="11">
        <v>3.1788400000000002E-5</v>
      </c>
      <c r="AN21" s="11">
        <v>6.8900199999999995E-5</v>
      </c>
      <c r="AO21" s="11">
        <v>3.0854770000000002E-4</v>
      </c>
      <c r="AP21" s="11">
        <v>1.036717E-4</v>
      </c>
      <c r="AQ21" s="11">
        <v>1.5959094999999999E-3</v>
      </c>
      <c r="AR21" s="11">
        <v>1.7868840000000001E-4</v>
      </c>
      <c r="AS21" s="11">
        <v>4.0092120000000001E-4</v>
      </c>
      <c r="AT21" s="11">
        <v>3.122693E-4</v>
      </c>
      <c r="AU21" s="11">
        <v>9.5241119999999997E-4</v>
      </c>
      <c r="AV21" s="11">
        <v>2.3379967E-3</v>
      </c>
      <c r="AW21" s="12">
        <v>9.1597376000000005E-3</v>
      </c>
    </row>
    <row r="22" spans="2:49">
      <c r="B22" s="537" t="s">
        <v>283</v>
      </c>
      <c r="C22" s="524" t="s">
        <v>284</v>
      </c>
      <c r="D22" s="10">
        <v>2.0653664E-3</v>
      </c>
      <c r="E22" s="11">
        <v>1.2745098E-2</v>
      </c>
      <c r="F22" s="11">
        <v>7.3409707000000003E-3</v>
      </c>
      <c r="G22" s="11">
        <v>1.938423E-4</v>
      </c>
      <c r="H22" s="11">
        <v>2.8614668999999999E-3</v>
      </c>
      <c r="I22" s="11">
        <v>8.3498420999999993E-3</v>
      </c>
      <c r="J22" s="11">
        <v>3.9965537400000001E-2</v>
      </c>
      <c r="K22" s="11">
        <v>7.2796449999999995E-4</v>
      </c>
      <c r="L22" s="11">
        <v>4.8468399999999998E-4</v>
      </c>
      <c r="M22" s="11">
        <v>9.1683994000000008E-3</v>
      </c>
      <c r="N22" s="11">
        <v>1.3297062E-3</v>
      </c>
      <c r="O22" s="11">
        <v>2.0751912000000002E-3</v>
      </c>
      <c r="P22" s="11">
        <v>2.9830571699999999E-2</v>
      </c>
      <c r="Q22" s="11">
        <v>7.2944296999999996E-3</v>
      </c>
      <c r="R22" s="11">
        <v>6.1082814000000003E-3</v>
      </c>
      <c r="S22" s="11">
        <v>5.0431569999999999E-4</v>
      </c>
      <c r="T22" s="11">
        <v>3.5814786000000001E-3</v>
      </c>
      <c r="U22" s="11">
        <v>6.1851283999999999E-2</v>
      </c>
      <c r="V22" s="11">
        <v>3.13907296E-2</v>
      </c>
      <c r="W22" s="11">
        <v>3.0234627300000001E-2</v>
      </c>
      <c r="X22" s="11">
        <v>3.0448269900000002E-2</v>
      </c>
      <c r="Y22" s="11">
        <v>1.3569126799999999E-2</v>
      </c>
      <c r="Z22" s="11">
        <v>2.9983120200000001E-2</v>
      </c>
      <c r="AA22" s="11">
        <v>2.8997321499999999E-2</v>
      </c>
      <c r="AB22" s="11">
        <v>6.7988045E-3</v>
      </c>
      <c r="AC22" s="11">
        <v>6.9631378800000004E-2</v>
      </c>
      <c r="AD22" s="11">
        <v>1.2060570899999999E-2</v>
      </c>
      <c r="AE22" s="11">
        <v>2.5323265899999999E-2</v>
      </c>
      <c r="AF22" s="11">
        <v>9.2833032600000004E-2</v>
      </c>
      <c r="AG22" s="11">
        <v>5.5221100000000004E-4</v>
      </c>
      <c r="AH22" s="11">
        <v>6.803623E-4</v>
      </c>
      <c r="AI22" s="11">
        <v>1.2626510000000001E-4</v>
      </c>
      <c r="AJ22" s="11">
        <v>3.1360958E-3</v>
      </c>
      <c r="AK22" s="11">
        <v>1.2742379999999999E-4</v>
      </c>
      <c r="AL22" s="11">
        <v>2.9182630000000002E-4</v>
      </c>
      <c r="AM22" s="11">
        <v>1.7801513000000001E-3</v>
      </c>
      <c r="AN22" s="11">
        <v>4.8511330000000001E-4</v>
      </c>
      <c r="AO22" s="11">
        <v>5.0406204000000001E-3</v>
      </c>
      <c r="AP22" s="11">
        <v>2.3005230000000001E-4</v>
      </c>
      <c r="AQ22" s="11">
        <v>3.6496770000000003E-4</v>
      </c>
      <c r="AR22" s="11">
        <v>1.9655726999999999E-3</v>
      </c>
      <c r="AS22" s="11">
        <v>1.4059239E-3</v>
      </c>
      <c r="AT22" s="11">
        <v>2.2323191E-3</v>
      </c>
      <c r="AU22" s="11">
        <v>3.8096449999999997E-4</v>
      </c>
      <c r="AV22" s="11">
        <v>3.2372261999999998E-3</v>
      </c>
      <c r="AW22" s="12">
        <v>1.10138957E-2</v>
      </c>
    </row>
    <row r="23" spans="2:49">
      <c r="B23" s="537" t="s">
        <v>285</v>
      </c>
      <c r="C23" s="524" t="s">
        <v>286</v>
      </c>
      <c r="D23" s="10">
        <v>0</v>
      </c>
      <c r="E23" s="11">
        <v>5.8823529000000003E-3</v>
      </c>
      <c r="F23" s="11">
        <v>0</v>
      </c>
      <c r="G23" s="11">
        <v>0</v>
      </c>
      <c r="H23" s="11">
        <v>0</v>
      </c>
      <c r="I23" s="11">
        <v>6.1908000000000004E-5</v>
      </c>
      <c r="J23" s="11">
        <v>5.2805650000000001E-4</v>
      </c>
      <c r="K23" s="11">
        <v>0</v>
      </c>
      <c r="L23" s="11">
        <v>0</v>
      </c>
      <c r="M23" s="11">
        <v>1.3567700000000001E-5</v>
      </c>
      <c r="N23" s="11">
        <v>0</v>
      </c>
      <c r="O23" s="11">
        <v>4.4299619999999999E-4</v>
      </c>
      <c r="P23" s="11">
        <v>0</v>
      </c>
      <c r="Q23" s="11">
        <v>0</v>
      </c>
      <c r="R23" s="11">
        <v>3.7489979999999999E-4</v>
      </c>
      <c r="S23" s="11">
        <v>4.1081899999999997E-5</v>
      </c>
      <c r="T23" s="11">
        <v>0</v>
      </c>
      <c r="U23" s="11">
        <v>7.3719810000000003E-4</v>
      </c>
      <c r="V23" s="11">
        <v>0.19837314819999999</v>
      </c>
      <c r="W23" s="11">
        <v>3.4035660500000002E-2</v>
      </c>
      <c r="X23" s="11">
        <v>1.2035520799999999E-2</v>
      </c>
      <c r="Y23" s="11">
        <v>1.7082734999999999E-3</v>
      </c>
      <c r="Z23" s="11">
        <v>5.0877845000000003E-3</v>
      </c>
      <c r="AA23" s="11">
        <v>2.5620122999999999E-3</v>
      </c>
      <c r="AB23" s="11">
        <v>5.5009153E-3</v>
      </c>
      <c r="AC23" s="11">
        <v>4.2716600799999997E-2</v>
      </c>
      <c r="AD23" s="11">
        <v>9.8866901999999993E-3</v>
      </c>
      <c r="AE23" s="11">
        <v>1.5769070000000001E-4</v>
      </c>
      <c r="AF23" s="11">
        <v>6.8422444999999997E-3</v>
      </c>
      <c r="AG23" s="11">
        <v>0</v>
      </c>
      <c r="AH23" s="11">
        <v>9.6134305000000007E-3</v>
      </c>
      <c r="AI23" s="11">
        <v>0</v>
      </c>
      <c r="AJ23" s="11">
        <v>3.8585000000000004E-6</v>
      </c>
      <c r="AK23" s="11">
        <v>0</v>
      </c>
      <c r="AL23" s="11">
        <v>0</v>
      </c>
      <c r="AM23" s="11">
        <v>6.6381699999999995E-5</v>
      </c>
      <c r="AN23" s="11">
        <v>1.4061E-6</v>
      </c>
      <c r="AO23" s="11">
        <v>4.4870499999999998E-4</v>
      </c>
      <c r="AP23" s="11">
        <v>0</v>
      </c>
      <c r="AQ23" s="11">
        <v>0</v>
      </c>
      <c r="AR23" s="11">
        <v>0</v>
      </c>
      <c r="AS23" s="11">
        <v>9.7530488000000005E-3</v>
      </c>
      <c r="AT23" s="11">
        <v>2.7860499999999999E-5</v>
      </c>
      <c r="AU23" s="11">
        <v>0</v>
      </c>
      <c r="AV23" s="11">
        <v>0</v>
      </c>
      <c r="AW23" s="12">
        <v>6.2411810000000002E-3</v>
      </c>
    </row>
    <row r="24" spans="2:49">
      <c r="B24" s="538" t="s">
        <v>287</v>
      </c>
      <c r="C24" s="526" t="s">
        <v>288</v>
      </c>
      <c r="D24" s="13">
        <v>1.2293800000000001E-5</v>
      </c>
      <c r="E24" s="14">
        <v>4.9019609999999996E-4</v>
      </c>
      <c r="F24" s="14">
        <v>0</v>
      </c>
      <c r="G24" s="14">
        <v>0</v>
      </c>
      <c r="H24" s="14">
        <v>0</v>
      </c>
      <c r="I24" s="14">
        <v>1.39293E-4</v>
      </c>
      <c r="J24" s="14">
        <v>3.6130180000000002E-4</v>
      </c>
      <c r="K24" s="14">
        <v>0</v>
      </c>
      <c r="L24" s="14">
        <v>0</v>
      </c>
      <c r="M24" s="14">
        <v>0</v>
      </c>
      <c r="N24" s="14">
        <v>1.01504E-5</v>
      </c>
      <c r="O24" s="14">
        <v>3.4789971000000002E-3</v>
      </c>
      <c r="P24" s="14">
        <v>0</v>
      </c>
      <c r="Q24" s="14">
        <v>0</v>
      </c>
      <c r="R24" s="14">
        <v>1.0600614999999999E-3</v>
      </c>
      <c r="S24" s="14">
        <v>6.0442300000000002E-5</v>
      </c>
      <c r="T24" s="14">
        <v>2.8077789999999999E-4</v>
      </c>
      <c r="U24" s="14">
        <v>3.3375629999999999E-4</v>
      </c>
      <c r="V24" s="14">
        <v>3.9753684999999997E-3</v>
      </c>
      <c r="W24" s="14">
        <v>0.18740525929999999</v>
      </c>
      <c r="X24" s="14">
        <v>2.6227848999999998E-3</v>
      </c>
      <c r="Y24" s="14">
        <v>3.4602244000000002E-3</v>
      </c>
      <c r="Z24" s="14">
        <v>3.3044374E-3</v>
      </c>
      <c r="AA24" s="14">
        <v>6.9873060000000004E-4</v>
      </c>
      <c r="AB24" s="14">
        <v>5.9085129999999998E-4</v>
      </c>
      <c r="AC24" s="14">
        <v>5.6319220000000001E-3</v>
      </c>
      <c r="AD24" s="14">
        <v>9.3804439999999999E-4</v>
      </c>
      <c r="AE24" s="14">
        <v>6.49315E-5</v>
      </c>
      <c r="AF24" s="14">
        <v>6.1894099999999994E-5</v>
      </c>
      <c r="AG24" s="14">
        <v>5.4137999999999997E-6</v>
      </c>
      <c r="AH24" s="14">
        <v>2.5624030000000002E-4</v>
      </c>
      <c r="AI24" s="14">
        <v>0</v>
      </c>
      <c r="AJ24" s="14">
        <v>3.4298000000000002E-6</v>
      </c>
      <c r="AK24" s="14">
        <v>0</v>
      </c>
      <c r="AL24" s="14">
        <v>0</v>
      </c>
      <c r="AM24" s="14">
        <v>7.29264E-5</v>
      </c>
      <c r="AN24" s="14">
        <v>2.8123000000000002E-6</v>
      </c>
      <c r="AO24" s="14">
        <v>2.6216499999999999E-5</v>
      </c>
      <c r="AP24" s="14">
        <v>0</v>
      </c>
      <c r="AQ24" s="14">
        <v>0</v>
      </c>
      <c r="AR24" s="14">
        <v>0</v>
      </c>
      <c r="AS24" s="14">
        <v>1.53814691E-2</v>
      </c>
      <c r="AT24" s="14">
        <v>8.1259999999999998E-6</v>
      </c>
      <c r="AU24" s="14">
        <v>0</v>
      </c>
      <c r="AV24" s="14">
        <v>0</v>
      </c>
      <c r="AW24" s="15">
        <v>7.4906395000000001E-3</v>
      </c>
    </row>
    <row r="25" spans="2:49">
      <c r="B25" s="539" t="s">
        <v>289</v>
      </c>
      <c r="C25" s="527" t="s">
        <v>290</v>
      </c>
      <c r="D25" s="437">
        <v>1.2293800000000001E-5</v>
      </c>
      <c r="E25" s="438">
        <v>0</v>
      </c>
      <c r="F25" s="438">
        <v>0</v>
      </c>
      <c r="G25" s="438">
        <v>0</v>
      </c>
      <c r="H25" s="438">
        <v>0</v>
      </c>
      <c r="I25" s="438">
        <v>0</v>
      </c>
      <c r="J25" s="438">
        <v>0</v>
      </c>
      <c r="K25" s="438">
        <v>0</v>
      </c>
      <c r="L25" s="438">
        <v>0</v>
      </c>
      <c r="M25" s="438">
        <v>0</v>
      </c>
      <c r="N25" s="438">
        <v>0</v>
      </c>
      <c r="O25" s="438">
        <v>0</v>
      </c>
      <c r="P25" s="438">
        <v>0</v>
      </c>
      <c r="Q25" s="438">
        <v>0</v>
      </c>
      <c r="R25" s="438">
        <v>0</v>
      </c>
      <c r="S25" s="438">
        <v>0</v>
      </c>
      <c r="T25" s="438">
        <v>0</v>
      </c>
      <c r="U25" s="438">
        <v>1.46706E-5</v>
      </c>
      <c r="V25" s="438">
        <v>1.9481565000000001E-3</v>
      </c>
      <c r="W25" s="438">
        <v>4.7199225000000003E-3</v>
      </c>
      <c r="X25" s="438">
        <v>6.7007495599999994E-2</v>
      </c>
      <c r="Y25" s="438">
        <v>0</v>
      </c>
      <c r="Z25" s="438">
        <v>1.3541994000000001E-3</v>
      </c>
      <c r="AA25" s="438">
        <v>8.1518569999999998E-4</v>
      </c>
      <c r="AB25" s="438">
        <v>2.2576089999999999E-4</v>
      </c>
      <c r="AC25" s="438">
        <v>2.4557142E-3</v>
      </c>
      <c r="AD25" s="438">
        <v>5.3602540000000001E-4</v>
      </c>
      <c r="AE25" s="438">
        <v>2.2262209999999999E-4</v>
      </c>
      <c r="AF25" s="438">
        <v>1.753666E-4</v>
      </c>
      <c r="AG25" s="438">
        <v>0</v>
      </c>
      <c r="AH25" s="438">
        <v>7.9522899999999997E-5</v>
      </c>
      <c r="AI25" s="438">
        <v>1.9936600000000002E-5</v>
      </c>
      <c r="AJ25" s="438">
        <v>1.1245357999999999E-3</v>
      </c>
      <c r="AK25" s="438">
        <v>1.5928000000000001E-5</v>
      </c>
      <c r="AL25" s="438">
        <v>0</v>
      </c>
      <c r="AM25" s="438">
        <v>2.24389E-5</v>
      </c>
      <c r="AN25" s="438">
        <v>8.9992000000000002E-5</v>
      </c>
      <c r="AO25" s="438">
        <v>5.0789368000000003E-3</v>
      </c>
      <c r="AP25" s="438">
        <v>0</v>
      </c>
      <c r="AQ25" s="438">
        <v>1.1004763799999999E-2</v>
      </c>
      <c r="AR25" s="438">
        <v>0</v>
      </c>
      <c r="AS25" s="438">
        <v>4.7516583999999999E-3</v>
      </c>
      <c r="AT25" s="438">
        <v>1.0285152000000001E-3</v>
      </c>
      <c r="AU25" s="438">
        <v>2.4000761900000001E-2</v>
      </c>
      <c r="AV25" s="438">
        <v>0</v>
      </c>
      <c r="AW25" s="439">
        <v>1.924984E-3</v>
      </c>
    </row>
    <row r="26" spans="2:49">
      <c r="B26" s="537" t="s">
        <v>291</v>
      </c>
      <c r="C26" s="524" t="s">
        <v>292</v>
      </c>
      <c r="D26" s="10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1.1116979999999999E-4</v>
      </c>
      <c r="K26" s="11">
        <v>0</v>
      </c>
      <c r="L26" s="11">
        <v>1.5232930000000001E-4</v>
      </c>
      <c r="M26" s="11">
        <v>0</v>
      </c>
      <c r="N26" s="11">
        <v>0</v>
      </c>
      <c r="O26" s="11">
        <v>0</v>
      </c>
      <c r="P26" s="11">
        <v>0</v>
      </c>
      <c r="Q26" s="11">
        <v>0</v>
      </c>
      <c r="R26" s="11">
        <v>0</v>
      </c>
      <c r="S26" s="11">
        <v>1.4165999999999999E-6</v>
      </c>
      <c r="T26" s="11">
        <v>6.2395099999999995E-5</v>
      </c>
      <c r="U26" s="11">
        <v>1.210325E-4</v>
      </c>
      <c r="V26" s="11">
        <v>6.4966783000000002E-3</v>
      </c>
      <c r="W26" s="11">
        <v>5.4322201999999998E-3</v>
      </c>
      <c r="X26" s="11">
        <v>9.2889190699999999E-2</v>
      </c>
      <c r="Y26" s="11">
        <v>0.28541270330000001</v>
      </c>
      <c r="Z26" s="11">
        <v>0.14328765290000001</v>
      </c>
      <c r="AA26" s="11">
        <v>0.29230231750000002</v>
      </c>
      <c r="AB26" s="11">
        <v>1.08096032E-2</v>
      </c>
      <c r="AC26" s="11">
        <v>5.0095060000000004E-3</v>
      </c>
      <c r="AD26" s="11">
        <v>5.4049225000000001E-3</v>
      </c>
      <c r="AE26" s="11">
        <v>1.4934233999999999E-3</v>
      </c>
      <c r="AF26" s="11">
        <v>3.3010180000000002E-4</v>
      </c>
      <c r="AG26" s="11">
        <v>2.7068999999999999E-6</v>
      </c>
      <c r="AH26" s="11">
        <v>1.7671699999999999E-5</v>
      </c>
      <c r="AI26" s="11">
        <v>0</v>
      </c>
      <c r="AJ26" s="11">
        <v>2.44371E-5</v>
      </c>
      <c r="AK26" s="11">
        <v>5.3575900000000003E-5</v>
      </c>
      <c r="AL26" s="11">
        <v>0</v>
      </c>
      <c r="AM26" s="11">
        <v>2.8049E-6</v>
      </c>
      <c r="AN26" s="11">
        <v>7.1993630000000001E-4</v>
      </c>
      <c r="AO26" s="11">
        <v>2.6821465E-3</v>
      </c>
      <c r="AP26" s="11">
        <v>1.1640845999999999E-3</v>
      </c>
      <c r="AQ26" s="11">
        <v>2.9965E-6</v>
      </c>
      <c r="AR26" s="11">
        <v>0</v>
      </c>
      <c r="AS26" s="11">
        <v>1.5693971599999999E-2</v>
      </c>
      <c r="AT26" s="11">
        <v>2.6699600000000001E-5</v>
      </c>
      <c r="AU26" s="11">
        <v>3.3112162299999998E-2</v>
      </c>
      <c r="AV26" s="11">
        <v>0</v>
      </c>
      <c r="AW26" s="12">
        <v>6.6538300999999999E-3</v>
      </c>
    </row>
    <row r="27" spans="2:49">
      <c r="B27" s="537" t="s">
        <v>293</v>
      </c>
      <c r="C27" s="524" t="s">
        <v>294</v>
      </c>
      <c r="D27" s="10">
        <v>9.8350799999999994E-5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7.7818850000000003E-4</v>
      </c>
      <c r="K27" s="11">
        <v>0</v>
      </c>
      <c r="L27" s="11">
        <v>2.0772170000000001E-4</v>
      </c>
      <c r="M27" s="11">
        <v>0</v>
      </c>
      <c r="N27" s="11">
        <v>0</v>
      </c>
      <c r="O27" s="11">
        <v>3.5439699999999999E-5</v>
      </c>
      <c r="P27" s="11">
        <v>0</v>
      </c>
      <c r="Q27" s="11">
        <v>0</v>
      </c>
      <c r="R27" s="11">
        <v>2.5855199999999999E-5</v>
      </c>
      <c r="S27" s="11">
        <v>0</v>
      </c>
      <c r="T27" s="11">
        <v>6.2395000000000001E-6</v>
      </c>
      <c r="U27" s="11">
        <v>2.127238E-4</v>
      </c>
      <c r="V27" s="11">
        <v>1.40295499E-2</v>
      </c>
      <c r="W27" s="11">
        <v>1.5975999899999999E-2</v>
      </c>
      <c r="X27" s="11">
        <v>1.6149432200000001E-2</v>
      </c>
      <c r="Y27" s="11">
        <v>9.0024071000000001E-3</v>
      </c>
      <c r="Z27" s="11">
        <v>9.2328746200000006E-2</v>
      </c>
      <c r="AA27" s="11">
        <v>2.11948294E-2</v>
      </c>
      <c r="AB27" s="11">
        <v>4.9421334099999999E-2</v>
      </c>
      <c r="AC27" s="11">
        <v>2.3870597800000001E-2</v>
      </c>
      <c r="AD27" s="11">
        <v>1.01695925E-2</v>
      </c>
      <c r="AE27" s="11">
        <v>1.0389031999999999E-3</v>
      </c>
      <c r="AF27" s="11">
        <v>8.0565476E-3</v>
      </c>
      <c r="AG27" s="11">
        <v>2.7068999999999999E-6</v>
      </c>
      <c r="AH27" s="11">
        <v>1.855533E-4</v>
      </c>
      <c r="AI27" s="11">
        <v>0</v>
      </c>
      <c r="AJ27" s="11">
        <v>2.2079139999999999E-4</v>
      </c>
      <c r="AK27" s="11">
        <v>2.8959999999999999E-6</v>
      </c>
      <c r="AL27" s="11">
        <v>2.4884399999999998E-5</v>
      </c>
      <c r="AM27" s="11">
        <v>1.561372E-4</v>
      </c>
      <c r="AN27" s="11">
        <v>1.279574E-4</v>
      </c>
      <c r="AO27" s="11">
        <v>2.2556247000000001E-3</v>
      </c>
      <c r="AP27" s="11">
        <v>7.3656239999999999E-4</v>
      </c>
      <c r="AQ27" s="11">
        <v>5.9329700000000002E-5</v>
      </c>
      <c r="AR27" s="11">
        <v>0</v>
      </c>
      <c r="AS27" s="11">
        <v>6.6354478999999999E-3</v>
      </c>
      <c r="AT27" s="11">
        <v>1.5091080000000001E-4</v>
      </c>
      <c r="AU27" s="11">
        <v>0</v>
      </c>
      <c r="AV27" s="11">
        <v>2.271738E-4</v>
      </c>
      <c r="AW27" s="12">
        <v>7.4062093000000001E-3</v>
      </c>
    </row>
    <row r="28" spans="2:49">
      <c r="B28" s="537" t="s">
        <v>295</v>
      </c>
      <c r="C28" s="524" t="s">
        <v>296</v>
      </c>
      <c r="D28" s="10">
        <v>6.1469000000000004E-6</v>
      </c>
      <c r="E28" s="11">
        <v>0</v>
      </c>
      <c r="F28" s="11">
        <v>1.0628800000000001E-5</v>
      </c>
      <c r="G28" s="11">
        <v>0</v>
      </c>
      <c r="H28" s="11">
        <v>0</v>
      </c>
      <c r="I28" s="11">
        <v>1.5477000000000001E-5</v>
      </c>
      <c r="J28" s="11">
        <v>0</v>
      </c>
      <c r="K28" s="11">
        <v>0</v>
      </c>
      <c r="L28" s="11">
        <v>0</v>
      </c>
      <c r="M28" s="11">
        <v>1.69597E-5</v>
      </c>
      <c r="N28" s="11">
        <v>4.0601700000000001E-5</v>
      </c>
      <c r="O28" s="11">
        <v>1.9688999999999999E-6</v>
      </c>
      <c r="P28" s="11">
        <v>1.1652599999999999E-5</v>
      </c>
      <c r="Q28" s="11">
        <v>0</v>
      </c>
      <c r="R28" s="11">
        <v>1.29276E-5</v>
      </c>
      <c r="S28" s="11">
        <v>2.8331999999999998E-6</v>
      </c>
      <c r="T28" s="11">
        <v>0</v>
      </c>
      <c r="U28" s="11">
        <v>3.66765E-5</v>
      </c>
      <c r="V28" s="11">
        <v>8.7808210000000001E-4</v>
      </c>
      <c r="W28" s="11">
        <v>2.179986E-4</v>
      </c>
      <c r="X28" s="11">
        <v>5.3254500000000003E-5</v>
      </c>
      <c r="Y28" s="11">
        <v>6.7942700000000003E-5</v>
      </c>
      <c r="Z28" s="11">
        <v>2.8609799999999998E-5</v>
      </c>
      <c r="AA28" s="11">
        <v>2.2941656000000001E-2</v>
      </c>
      <c r="AB28" s="11">
        <v>8.0801630999999992E-3</v>
      </c>
      <c r="AC28" s="11">
        <v>1.07885445E-2</v>
      </c>
      <c r="AD28" s="11">
        <v>1.3400634E-3</v>
      </c>
      <c r="AE28" s="11">
        <v>2.7827800000000001E-5</v>
      </c>
      <c r="AF28" s="11">
        <v>2.0137685000000002E-3</v>
      </c>
      <c r="AG28" s="11">
        <v>1.08277E-5</v>
      </c>
      <c r="AH28" s="11">
        <v>8.8358999999999995E-6</v>
      </c>
      <c r="AI28" s="11">
        <v>2.6582100000000001E-5</v>
      </c>
      <c r="AJ28" s="11">
        <v>2.4137010000000001E-4</v>
      </c>
      <c r="AK28" s="11">
        <v>1.2452780000000001E-4</v>
      </c>
      <c r="AL28" s="11">
        <v>7.0694399999999999E-5</v>
      </c>
      <c r="AM28" s="11">
        <v>7.6666200000000001E-5</v>
      </c>
      <c r="AN28" s="11">
        <v>1.4342479999999999E-4</v>
      </c>
      <c r="AO28" s="11">
        <v>2.9140614E-3</v>
      </c>
      <c r="AP28" s="11">
        <v>1.066337E-4</v>
      </c>
      <c r="AQ28" s="11">
        <v>1.8578000000000001E-5</v>
      </c>
      <c r="AR28" s="11">
        <v>3.9708500000000001E-5</v>
      </c>
      <c r="AS28" s="11">
        <v>1.4558703000000001E-3</v>
      </c>
      <c r="AT28" s="11">
        <v>8.7063899999999998E-5</v>
      </c>
      <c r="AU28" s="11">
        <v>0</v>
      </c>
      <c r="AV28" s="11">
        <v>0</v>
      </c>
      <c r="AW28" s="12">
        <v>1.2460679000000001E-3</v>
      </c>
    </row>
    <row r="29" spans="2:49">
      <c r="B29" s="538" t="s">
        <v>297</v>
      </c>
      <c r="C29" s="526" t="s">
        <v>298</v>
      </c>
      <c r="D29" s="434">
        <v>0</v>
      </c>
      <c r="E29" s="435">
        <v>0</v>
      </c>
      <c r="F29" s="435">
        <v>0</v>
      </c>
      <c r="G29" s="435">
        <v>0</v>
      </c>
      <c r="H29" s="435">
        <v>0</v>
      </c>
      <c r="I29" s="435">
        <v>0</v>
      </c>
      <c r="J29" s="435">
        <v>0</v>
      </c>
      <c r="K29" s="435">
        <v>0</v>
      </c>
      <c r="L29" s="435">
        <v>0</v>
      </c>
      <c r="M29" s="435">
        <v>0</v>
      </c>
      <c r="N29" s="435">
        <v>0</v>
      </c>
      <c r="O29" s="435">
        <v>0</v>
      </c>
      <c r="P29" s="435">
        <v>0</v>
      </c>
      <c r="Q29" s="435">
        <v>0</v>
      </c>
      <c r="R29" s="435">
        <v>0</v>
      </c>
      <c r="S29" s="435">
        <v>0</v>
      </c>
      <c r="T29" s="435">
        <v>0</v>
      </c>
      <c r="U29" s="435">
        <v>0</v>
      </c>
      <c r="V29" s="435">
        <v>0</v>
      </c>
      <c r="W29" s="435">
        <v>9.6198210000000004E-4</v>
      </c>
      <c r="X29" s="435">
        <v>0</v>
      </c>
      <c r="Y29" s="435">
        <v>0</v>
      </c>
      <c r="Z29" s="435">
        <v>0</v>
      </c>
      <c r="AA29" s="435">
        <v>0</v>
      </c>
      <c r="AB29" s="435">
        <v>0.47822823959999999</v>
      </c>
      <c r="AC29" s="435">
        <v>0</v>
      </c>
      <c r="AD29" s="435">
        <v>2.2319500900000001E-2</v>
      </c>
      <c r="AE29" s="435">
        <v>0</v>
      </c>
      <c r="AF29" s="435">
        <v>0</v>
      </c>
      <c r="AG29" s="435">
        <v>0</v>
      </c>
      <c r="AH29" s="435">
        <v>0</v>
      </c>
      <c r="AI29" s="435">
        <v>0</v>
      </c>
      <c r="AJ29" s="435">
        <v>0</v>
      </c>
      <c r="AK29" s="435">
        <v>0</v>
      </c>
      <c r="AL29" s="435">
        <v>0</v>
      </c>
      <c r="AM29" s="435">
        <v>3.2723399999999999E-5</v>
      </c>
      <c r="AN29" s="435">
        <v>0</v>
      </c>
      <c r="AO29" s="435">
        <v>4.688715E-4</v>
      </c>
      <c r="AP29" s="435">
        <v>0</v>
      </c>
      <c r="AQ29" s="435">
        <v>0</v>
      </c>
      <c r="AR29" s="435">
        <v>0</v>
      </c>
      <c r="AS29" s="435">
        <v>1.68035918E-2</v>
      </c>
      <c r="AT29" s="435">
        <v>0</v>
      </c>
      <c r="AU29" s="435">
        <v>0</v>
      </c>
      <c r="AV29" s="435">
        <v>0</v>
      </c>
      <c r="AW29" s="436">
        <v>4.3542010800000003E-2</v>
      </c>
    </row>
    <row r="30" spans="2:49">
      <c r="B30" s="539" t="s">
        <v>299</v>
      </c>
      <c r="C30" s="527" t="s">
        <v>300</v>
      </c>
      <c r="D30" s="16">
        <v>4.7085436000000001E-3</v>
      </c>
      <c r="E30" s="17">
        <v>0</v>
      </c>
      <c r="F30" s="17">
        <v>0</v>
      </c>
      <c r="G30" s="17">
        <v>0</v>
      </c>
      <c r="H30" s="17">
        <v>0</v>
      </c>
      <c r="I30" s="17">
        <v>0</v>
      </c>
      <c r="J30" s="17">
        <v>0</v>
      </c>
      <c r="K30" s="17">
        <v>0</v>
      </c>
      <c r="L30" s="17">
        <v>0</v>
      </c>
      <c r="M30" s="17">
        <v>0</v>
      </c>
      <c r="N30" s="17">
        <v>0</v>
      </c>
      <c r="O30" s="17">
        <v>0</v>
      </c>
      <c r="P30" s="17">
        <v>0</v>
      </c>
      <c r="Q30" s="17">
        <v>0</v>
      </c>
      <c r="R30" s="17">
        <v>0</v>
      </c>
      <c r="S30" s="17">
        <v>0</v>
      </c>
      <c r="T30" s="17">
        <v>0</v>
      </c>
      <c r="U30" s="17">
        <v>0</v>
      </c>
      <c r="V30" s="17">
        <v>0</v>
      </c>
      <c r="W30" s="17">
        <v>0</v>
      </c>
      <c r="X30" s="17">
        <v>0</v>
      </c>
      <c r="Y30" s="17">
        <v>0</v>
      </c>
      <c r="Z30" s="17">
        <v>0</v>
      </c>
      <c r="AA30" s="17">
        <v>0</v>
      </c>
      <c r="AB30" s="17">
        <v>0</v>
      </c>
      <c r="AC30" s="17">
        <v>0.1029928781</v>
      </c>
      <c r="AD30" s="17">
        <v>0</v>
      </c>
      <c r="AE30" s="17">
        <v>0</v>
      </c>
      <c r="AF30" s="17">
        <v>0</v>
      </c>
      <c r="AG30" s="17">
        <v>0</v>
      </c>
      <c r="AH30" s="17">
        <v>0</v>
      </c>
      <c r="AI30" s="17">
        <v>0</v>
      </c>
      <c r="AJ30" s="17">
        <v>0</v>
      </c>
      <c r="AK30" s="17">
        <v>0</v>
      </c>
      <c r="AL30" s="17">
        <v>0</v>
      </c>
      <c r="AM30" s="17">
        <v>7.4338145999999997E-3</v>
      </c>
      <c r="AN30" s="17">
        <v>0</v>
      </c>
      <c r="AO30" s="17">
        <v>1.7020538999999999E-3</v>
      </c>
      <c r="AP30" s="17">
        <v>2.3202699999999999E-4</v>
      </c>
      <c r="AQ30" s="17">
        <v>0</v>
      </c>
      <c r="AR30" s="17">
        <v>0</v>
      </c>
      <c r="AS30" s="17">
        <v>2.6998E-6</v>
      </c>
      <c r="AT30" s="17">
        <v>3.4825999999999999E-6</v>
      </c>
      <c r="AU30" s="17">
        <v>0</v>
      </c>
      <c r="AV30" s="17">
        <v>0</v>
      </c>
      <c r="AW30" s="18">
        <v>1.5885608E-3</v>
      </c>
    </row>
    <row r="31" spans="2:49">
      <c r="B31" s="537" t="s">
        <v>301</v>
      </c>
      <c r="C31" s="524" t="s">
        <v>302</v>
      </c>
      <c r="D31" s="10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  <c r="U31" s="11">
        <v>0</v>
      </c>
      <c r="V31" s="11">
        <v>0</v>
      </c>
      <c r="W31" s="11">
        <v>0</v>
      </c>
      <c r="X31" s="11">
        <v>0</v>
      </c>
      <c r="Y31" s="11">
        <v>0</v>
      </c>
      <c r="Z31" s="11">
        <v>0</v>
      </c>
      <c r="AA31" s="11">
        <v>0</v>
      </c>
      <c r="AB31" s="11">
        <v>0</v>
      </c>
      <c r="AC31" s="11">
        <v>0</v>
      </c>
      <c r="AD31" s="11">
        <v>0.32428046040000003</v>
      </c>
      <c r="AE31" s="11">
        <v>0</v>
      </c>
      <c r="AF31" s="11">
        <v>0</v>
      </c>
      <c r="AG31" s="11">
        <v>0</v>
      </c>
      <c r="AH31" s="11">
        <v>0</v>
      </c>
      <c r="AI31" s="11">
        <v>0</v>
      </c>
      <c r="AJ31" s="11">
        <v>0</v>
      </c>
      <c r="AK31" s="11">
        <v>0</v>
      </c>
      <c r="AL31" s="11">
        <v>0</v>
      </c>
      <c r="AM31" s="11">
        <v>5.4302094999999998E-3</v>
      </c>
      <c r="AN31" s="11">
        <v>0</v>
      </c>
      <c r="AO31" s="11">
        <v>9.1808059000000001E-3</v>
      </c>
      <c r="AP31" s="11">
        <v>0</v>
      </c>
      <c r="AQ31" s="11">
        <v>0</v>
      </c>
      <c r="AR31" s="11">
        <v>0</v>
      </c>
      <c r="AS31" s="11">
        <v>1.3870252999999999E-3</v>
      </c>
      <c r="AT31" s="11">
        <v>9.9833299999999998E-5</v>
      </c>
      <c r="AU31" s="11">
        <v>0</v>
      </c>
      <c r="AV31" s="11">
        <v>0</v>
      </c>
      <c r="AW31" s="12">
        <v>1.6255225000000001E-3</v>
      </c>
    </row>
    <row r="32" spans="2:49">
      <c r="B32" s="537" t="s">
        <v>303</v>
      </c>
      <c r="C32" s="524" t="s">
        <v>304</v>
      </c>
      <c r="D32" s="10">
        <v>1.3154416999999999E-3</v>
      </c>
      <c r="E32" s="11">
        <v>1.4705882E-3</v>
      </c>
      <c r="F32" s="11">
        <v>7.3693140000000005E-4</v>
      </c>
      <c r="G32" s="11">
        <v>1.6153522999999999E-3</v>
      </c>
      <c r="H32" s="11">
        <v>2.8233139599999998E-2</v>
      </c>
      <c r="I32" s="11">
        <v>1.1708351400000001E-2</v>
      </c>
      <c r="J32" s="11">
        <v>7.1704511E-3</v>
      </c>
      <c r="K32" s="11">
        <v>2.0713017E-2</v>
      </c>
      <c r="L32" s="11">
        <v>5.5392500000000002E-5</v>
      </c>
      <c r="M32" s="11">
        <v>2.0996076000000001E-3</v>
      </c>
      <c r="N32" s="11">
        <v>1.3784283099999999E-2</v>
      </c>
      <c r="O32" s="11">
        <v>5.6742894999999996E-3</v>
      </c>
      <c r="P32" s="11">
        <v>3.7288209999999998E-4</v>
      </c>
      <c r="Q32" s="11">
        <v>3.3156498999999998E-3</v>
      </c>
      <c r="R32" s="11">
        <v>4.0075496999999998E-3</v>
      </c>
      <c r="S32" s="11">
        <v>8.5176469999999997E-3</v>
      </c>
      <c r="T32" s="11">
        <v>2.76035915E-2</v>
      </c>
      <c r="U32" s="11">
        <v>3.4842690000000002E-4</v>
      </c>
      <c r="V32" s="11">
        <v>5.0821500000000001E-5</v>
      </c>
      <c r="W32" s="11">
        <v>4.9556649999999997E-4</v>
      </c>
      <c r="X32" s="11">
        <v>2.4230804999999999E-3</v>
      </c>
      <c r="Y32" s="11">
        <v>5.0471719999999997E-4</v>
      </c>
      <c r="Z32" s="11">
        <v>2.1171287E-3</v>
      </c>
      <c r="AA32" s="11">
        <v>2.2126469999999999E-3</v>
      </c>
      <c r="AB32" s="11">
        <v>5.6534689999999997E-4</v>
      </c>
      <c r="AC32" s="11">
        <v>9.2419349999999997E-4</v>
      </c>
      <c r="AD32" s="11">
        <v>1.786751E-4</v>
      </c>
      <c r="AE32" s="11">
        <v>1.6910004999999999E-2</v>
      </c>
      <c r="AF32" s="11">
        <v>2.4772372999999999E-3</v>
      </c>
      <c r="AG32" s="11">
        <v>6.1771839E-3</v>
      </c>
      <c r="AH32" s="11">
        <v>6.0083939999999996E-4</v>
      </c>
      <c r="AI32" s="11">
        <v>3.787954E-4</v>
      </c>
      <c r="AJ32" s="11">
        <v>3.2625690000000001E-4</v>
      </c>
      <c r="AK32" s="11">
        <v>2.287836E-4</v>
      </c>
      <c r="AL32" s="11">
        <v>6.2210999999999996E-6</v>
      </c>
      <c r="AM32" s="11">
        <v>2.7674619999999998E-4</v>
      </c>
      <c r="AN32" s="11">
        <v>5.8593255999999996E-3</v>
      </c>
      <c r="AO32" s="11">
        <v>1.2866237E-3</v>
      </c>
      <c r="AP32" s="11">
        <v>5.6979915999999997E-3</v>
      </c>
      <c r="AQ32" s="11">
        <v>7.9765510000000001E-4</v>
      </c>
      <c r="AR32" s="11">
        <v>4.1495424000000001E-3</v>
      </c>
      <c r="AS32" s="11">
        <v>3.3113118999999998E-3</v>
      </c>
      <c r="AT32" s="11">
        <v>3.5684600999999999E-3</v>
      </c>
      <c r="AU32" s="11">
        <v>0.1256547827</v>
      </c>
      <c r="AV32" s="11">
        <v>2.9343279999999999E-4</v>
      </c>
      <c r="AW32" s="12">
        <v>2.9823501E-3</v>
      </c>
    </row>
    <row r="33" spans="2:49">
      <c r="B33" s="537" t="s">
        <v>305</v>
      </c>
      <c r="C33" s="524" t="s">
        <v>306</v>
      </c>
      <c r="D33" s="10">
        <v>2.7907034E-3</v>
      </c>
      <c r="E33" s="11">
        <v>4.4117647000000001E-3</v>
      </c>
      <c r="F33" s="11">
        <v>8.7156310000000004E-4</v>
      </c>
      <c r="G33" s="11">
        <v>6.0091106E-3</v>
      </c>
      <c r="H33" s="11">
        <v>3.0140784E-3</v>
      </c>
      <c r="I33" s="11">
        <v>1.1607751E-3</v>
      </c>
      <c r="J33" s="11">
        <v>2.8070370000000001E-3</v>
      </c>
      <c r="K33" s="11">
        <v>8.8811671000000002E-3</v>
      </c>
      <c r="L33" s="11">
        <v>2.1049133E-3</v>
      </c>
      <c r="M33" s="11">
        <v>5.5763406000000001E-3</v>
      </c>
      <c r="N33" s="11">
        <v>2.0199354000000002E-3</v>
      </c>
      <c r="O33" s="11">
        <v>4.9969975000000002E-3</v>
      </c>
      <c r="P33" s="11">
        <v>3.9851779000000002E-3</v>
      </c>
      <c r="Q33" s="11">
        <v>1.3262599000000001E-3</v>
      </c>
      <c r="R33" s="11">
        <v>6.0759624999999996E-3</v>
      </c>
      <c r="S33" s="11">
        <v>3.7653685E-3</v>
      </c>
      <c r="T33" s="11">
        <v>4.5298841000000001E-3</v>
      </c>
      <c r="U33" s="11">
        <v>4.2251351999999997E-3</v>
      </c>
      <c r="V33" s="11">
        <v>1.9735671999999999E-3</v>
      </c>
      <c r="W33" s="11">
        <v>2.1939275000000002E-3</v>
      </c>
      <c r="X33" s="11">
        <v>2.1967487999999999E-3</v>
      </c>
      <c r="Y33" s="11">
        <v>2.5963815999999998E-3</v>
      </c>
      <c r="Z33" s="11">
        <v>2.6654841000000001E-3</v>
      </c>
      <c r="AA33" s="11">
        <v>2.4455572000000002E-3</v>
      </c>
      <c r="AB33" s="11">
        <v>5.3228569999999998E-4</v>
      </c>
      <c r="AC33" s="11">
        <v>1.1542988000000001E-3</v>
      </c>
      <c r="AD33" s="11">
        <v>2.6056789E-3</v>
      </c>
      <c r="AE33" s="11">
        <v>1.3821122999999999E-3</v>
      </c>
      <c r="AF33" s="11">
        <v>8.3557019999999996E-4</v>
      </c>
      <c r="AG33" s="11">
        <v>2.1752782700000001E-2</v>
      </c>
      <c r="AH33" s="11">
        <v>4.4718356500000001E-2</v>
      </c>
      <c r="AI33" s="11">
        <v>2.6980868E-3</v>
      </c>
      <c r="AJ33" s="11">
        <v>3.7594565000000002E-3</v>
      </c>
      <c r="AK33" s="11">
        <v>3.9356568000000003E-3</v>
      </c>
      <c r="AL33" s="11">
        <v>1.3551825999999999E-2</v>
      </c>
      <c r="AM33" s="11">
        <v>8.9465693000000002E-3</v>
      </c>
      <c r="AN33" s="11">
        <v>4.5192877999999997E-3</v>
      </c>
      <c r="AO33" s="11">
        <v>7.2730536E-3</v>
      </c>
      <c r="AP33" s="11">
        <v>8.2433776000000007E-3</v>
      </c>
      <c r="AQ33" s="11">
        <v>2.6200962000000002E-3</v>
      </c>
      <c r="AR33" s="11">
        <v>1.1912562E-3</v>
      </c>
      <c r="AS33" s="11">
        <v>1.7218012000000001E-3</v>
      </c>
      <c r="AT33" s="11">
        <v>3.3119117000000001E-3</v>
      </c>
      <c r="AU33" s="11">
        <v>0</v>
      </c>
      <c r="AV33" s="11">
        <v>1.49461409E-2</v>
      </c>
      <c r="AW33" s="12">
        <v>4.7546313999999998E-3</v>
      </c>
    </row>
    <row r="34" spans="2:49">
      <c r="B34" s="538" t="s">
        <v>307</v>
      </c>
      <c r="C34" s="526" t="s">
        <v>308</v>
      </c>
      <c r="D34" s="13">
        <v>9.9457226999999995E-3</v>
      </c>
      <c r="E34" s="14">
        <v>2.6960784299999999E-2</v>
      </c>
      <c r="F34" s="14">
        <v>1.3796206599999999E-2</v>
      </c>
      <c r="G34" s="14">
        <v>4.6425225299999998E-2</v>
      </c>
      <c r="H34" s="14">
        <v>2.0907784499999998E-2</v>
      </c>
      <c r="I34" s="14">
        <v>1.8448585399999998E-2</v>
      </c>
      <c r="J34" s="14">
        <v>1.1200355699999999E-2</v>
      </c>
      <c r="K34" s="14">
        <v>7.8872528600000005E-2</v>
      </c>
      <c r="L34" s="14">
        <v>2.40403257E-2</v>
      </c>
      <c r="M34" s="14">
        <v>4.3250558799999998E-2</v>
      </c>
      <c r="N34" s="14">
        <v>8.8917761000000001E-3</v>
      </c>
      <c r="O34" s="14">
        <v>2.6083617999999999E-2</v>
      </c>
      <c r="P34" s="14">
        <v>2.9271248499999999E-2</v>
      </c>
      <c r="Q34" s="14">
        <v>2.9177718799999999E-2</v>
      </c>
      <c r="R34" s="14">
        <v>3.6623833299999999E-2</v>
      </c>
      <c r="S34" s="14">
        <v>2.8657221600000001E-2</v>
      </c>
      <c r="T34" s="14">
        <v>5.7384771899999999E-2</v>
      </c>
      <c r="U34" s="14">
        <v>1.9343196900000002E-2</v>
      </c>
      <c r="V34" s="14">
        <v>1.06922732E-2</v>
      </c>
      <c r="W34" s="14">
        <v>9.2940902000000006E-3</v>
      </c>
      <c r="X34" s="14">
        <v>7.2692414999999998E-3</v>
      </c>
      <c r="Y34" s="14">
        <v>3.0118026199999998E-2</v>
      </c>
      <c r="Z34" s="14">
        <v>9.4174081E-3</v>
      </c>
      <c r="AA34" s="14">
        <v>6.2885757999999996E-3</v>
      </c>
      <c r="AB34" s="14">
        <v>9.6491543000000006E-3</v>
      </c>
      <c r="AC34" s="14">
        <v>1.5541539700000001E-2</v>
      </c>
      <c r="AD34" s="14">
        <v>1.71974807E-2</v>
      </c>
      <c r="AE34" s="14">
        <v>1.87930171E-2</v>
      </c>
      <c r="AF34" s="14">
        <v>2.5892362E-3</v>
      </c>
      <c r="AG34" s="14">
        <v>0.10277350690000001</v>
      </c>
      <c r="AH34" s="14">
        <v>4.9339518399999997E-2</v>
      </c>
      <c r="AI34" s="14">
        <v>6.3710733199999994E-2</v>
      </c>
      <c r="AJ34" s="14">
        <v>2.09284559E-2</v>
      </c>
      <c r="AK34" s="14">
        <v>5.3416621999999997E-3</v>
      </c>
      <c r="AL34" s="14">
        <v>5.2958559000000002E-3</v>
      </c>
      <c r="AM34" s="14">
        <v>8.3061261999999997E-3</v>
      </c>
      <c r="AN34" s="14">
        <v>6.7775255999999997E-3</v>
      </c>
      <c r="AO34" s="14">
        <v>1.0372646900000001E-2</v>
      </c>
      <c r="AP34" s="14">
        <v>1.4594007000000001E-2</v>
      </c>
      <c r="AQ34" s="14">
        <v>1.1336770499999999E-2</v>
      </c>
      <c r="AR34" s="14">
        <v>3.5042786000000002E-3</v>
      </c>
      <c r="AS34" s="14">
        <v>5.4279597000000002E-3</v>
      </c>
      <c r="AT34" s="14">
        <v>2.5226482299999999E-2</v>
      </c>
      <c r="AU34" s="14">
        <v>0</v>
      </c>
      <c r="AV34" s="14">
        <v>2.7734131000000002E-3</v>
      </c>
      <c r="AW34" s="15">
        <v>1.63129074E-2</v>
      </c>
    </row>
    <row r="35" spans="2:49">
      <c r="B35" s="539" t="s">
        <v>309</v>
      </c>
      <c r="C35" s="527" t="s">
        <v>310</v>
      </c>
      <c r="D35" s="437">
        <v>6.085455E-4</v>
      </c>
      <c r="E35" s="438">
        <v>4.9019609999999996E-4</v>
      </c>
      <c r="F35" s="438">
        <v>1.9309021E-3</v>
      </c>
      <c r="G35" s="438">
        <v>2.1968791000000001E-3</v>
      </c>
      <c r="H35" s="438">
        <v>1.3353512000000001E-3</v>
      </c>
      <c r="I35" s="438">
        <v>6.0360299999999997E-4</v>
      </c>
      <c r="J35" s="438">
        <v>4.446791E-4</v>
      </c>
      <c r="K35" s="438">
        <v>5.0763392000000001E-3</v>
      </c>
      <c r="L35" s="438">
        <v>3.738991E-4</v>
      </c>
      <c r="M35" s="438">
        <v>3.5750991E-3</v>
      </c>
      <c r="N35" s="438">
        <v>2.7203151000000001E-3</v>
      </c>
      <c r="O35" s="438">
        <v>7.6589129999999998E-4</v>
      </c>
      <c r="P35" s="438">
        <v>6.7584890000000003E-4</v>
      </c>
      <c r="Q35" s="438">
        <v>0</v>
      </c>
      <c r="R35" s="438">
        <v>9.9542360000000004E-4</v>
      </c>
      <c r="S35" s="438">
        <v>2.1386197999999999E-3</v>
      </c>
      <c r="T35" s="438">
        <v>8.922499E-4</v>
      </c>
      <c r="U35" s="438">
        <v>5.7948899999999998E-4</v>
      </c>
      <c r="V35" s="438">
        <v>4.5456979999999999E-4</v>
      </c>
      <c r="W35" s="438">
        <v>5.069734E-4</v>
      </c>
      <c r="X35" s="438">
        <v>1.5443810000000001E-3</v>
      </c>
      <c r="Y35" s="438">
        <v>8.7354890000000001E-4</v>
      </c>
      <c r="Z35" s="438">
        <v>6.5325820000000005E-4</v>
      </c>
      <c r="AA35" s="438">
        <v>3.4936530000000002E-4</v>
      </c>
      <c r="AB35" s="438">
        <v>3.2400000000000001E-4</v>
      </c>
      <c r="AC35" s="438">
        <v>6.7145490000000002E-4</v>
      </c>
      <c r="AD35" s="438">
        <v>8.6359640000000003E-4</v>
      </c>
      <c r="AE35" s="438">
        <v>7.5134959999999999E-4</v>
      </c>
      <c r="AF35" s="438">
        <v>9.6304259999999999E-4</v>
      </c>
      <c r="AG35" s="438">
        <v>7.7688509999999998E-4</v>
      </c>
      <c r="AH35" s="438">
        <v>8.7731389399999998E-2</v>
      </c>
      <c r="AI35" s="438">
        <v>8.3002718E-3</v>
      </c>
      <c r="AJ35" s="438">
        <v>2.4784375000000002E-3</v>
      </c>
      <c r="AK35" s="438">
        <v>1.4566853E-3</v>
      </c>
      <c r="AL35" s="438">
        <v>6.7470699999999998E-4</v>
      </c>
      <c r="AM35" s="438">
        <v>4.5924911999999998E-3</v>
      </c>
      <c r="AN35" s="438">
        <v>2.9092739999999999E-3</v>
      </c>
      <c r="AO35" s="438">
        <v>3.9455786000000001E-3</v>
      </c>
      <c r="AP35" s="438">
        <v>1.0346431200000001E-2</v>
      </c>
      <c r="AQ35" s="438">
        <v>4.5510089000000004E-3</v>
      </c>
      <c r="AR35" s="438">
        <v>2.1938968000000001E-3</v>
      </c>
      <c r="AS35" s="438">
        <v>9.2873320000000001E-4</v>
      </c>
      <c r="AT35" s="438">
        <v>7.8914742E-3</v>
      </c>
      <c r="AU35" s="438">
        <v>0</v>
      </c>
      <c r="AV35" s="438">
        <v>9.2762620000000004E-4</v>
      </c>
      <c r="AW35" s="439">
        <v>2.8871202E-3</v>
      </c>
    </row>
    <row r="36" spans="2:49">
      <c r="B36" s="537" t="s">
        <v>311</v>
      </c>
      <c r="C36" s="524" t="s">
        <v>312</v>
      </c>
      <c r="D36" s="10">
        <v>1.5367310000000001E-4</v>
      </c>
      <c r="E36" s="11">
        <v>1.9607842999999998E-3</v>
      </c>
      <c r="F36" s="11">
        <v>1.8033562E-3</v>
      </c>
      <c r="G36" s="11">
        <v>9.6921099999999996E-5</v>
      </c>
      <c r="H36" s="11">
        <v>7.5034020000000002E-4</v>
      </c>
      <c r="I36" s="11">
        <v>3.172785E-4</v>
      </c>
      <c r="J36" s="11">
        <v>5.2805650000000001E-4</v>
      </c>
      <c r="K36" s="11">
        <v>2.4750792999999999E-3</v>
      </c>
      <c r="L36" s="11">
        <v>9.5551990000000003E-4</v>
      </c>
      <c r="M36" s="11">
        <v>5.0641584000000002E-3</v>
      </c>
      <c r="N36" s="11">
        <v>2.84212E-4</v>
      </c>
      <c r="O36" s="11">
        <v>8.4661500000000002E-5</v>
      </c>
      <c r="P36" s="11">
        <v>2.3305130000000001E-4</v>
      </c>
      <c r="Q36" s="11">
        <v>0</v>
      </c>
      <c r="R36" s="11">
        <v>4.6216097000000003E-3</v>
      </c>
      <c r="S36" s="11">
        <v>3.1637780000000001E-4</v>
      </c>
      <c r="T36" s="11">
        <v>1.123112E-4</v>
      </c>
      <c r="U36" s="11">
        <v>1.503737E-4</v>
      </c>
      <c r="V36" s="11">
        <v>3.7833760000000001E-4</v>
      </c>
      <c r="W36" s="11">
        <v>3.8022999999999998E-5</v>
      </c>
      <c r="X36" s="11">
        <v>3.195271E-3</v>
      </c>
      <c r="Y36" s="11">
        <v>1.4316496000000001E-3</v>
      </c>
      <c r="Z36" s="11">
        <v>5.9603849999999997E-4</v>
      </c>
      <c r="AA36" s="11">
        <v>2.329102E-4</v>
      </c>
      <c r="AB36" s="11">
        <v>5.9510199999999998E-5</v>
      </c>
      <c r="AC36" s="11">
        <v>2.3802697999999998E-3</v>
      </c>
      <c r="AD36" s="11">
        <v>5.4347016999999999E-3</v>
      </c>
      <c r="AE36" s="11">
        <v>9.2759199999999998E-5</v>
      </c>
      <c r="AF36" s="11">
        <v>2.8486019E-3</v>
      </c>
      <c r="AG36" s="11">
        <v>1.74298367E-2</v>
      </c>
      <c r="AH36" s="11">
        <v>3.2869449999999999E-3</v>
      </c>
      <c r="AI36" s="11">
        <v>0</v>
      </c>
      <c r="AJ36" s="11">
        <v>1.8250663000000001E-3</v>
      </c>
      <c r="AK36" s="11">
        <v>6.2003246000000003E-3</v>
      </c>
      <c r="AL36" s="11">
        <v>3.1105500000000002E-5</v>
      </c>
      <c r="AM36" s="11">
        <v>7.2112957000000002E-3</v>
      </c>
      <c r="AN36" s="11">
        <v>9.3226130000000004E-3</v>
      </c>
      <c r="AO36" s="11">
        <v>2.7496034799999999E-2</v>
      </c>
      <c r="AP36" s="11">
        <v>9.3867279000000008E-3</v>
      </c>
      <c r="AQ36" s="11">
        <v>5.4715184E-3</v>
      </c>
      <c r="AR36" s="11">
        <v>4.9635700000000003E-5</v>
      </c>
      <c r="AS36" s="11">
        <v>1.9013382999999999E-3</v>
      </c>
      <c r="AT36" s="11">
        <v>2.0967315E-2</v>
      </c>
      <c r="AU36" s="11">
        <v>0</v>
      </c>
      <c r="AV36" s="11">
        <v>1.5637127800000001E-2</v>
      </c>
      <c r="AW36" s="12">
        <v>4.5431999999999998E-3</v>
      </c>
    </row>
    <row r="37" spans="2:49">
      <c r="B37" s="537" t="s">
        <v>313</v>
      </c>
      <c r="C37" s="524" t="s">
        <v>314</v>
      </c>
      <c r="D37" s="10">
        <v>5.2550051299999997E-2</v>
      </c>
      <c r="E37" s="11">
        <v>1.76470588E-2</v>
      </c>
      <c r="F37" s="11">
        <v>7.72343105E-2</v>
      </c>
      <c r="G37" s="11">
        <v>7.5824637400000006E-2</v>
      </c>
      <c r="H37" s="11">
        <v>0.1007236332</v>
      </c>
      <c r="I37" s="11">
        <v>7.9427970000000001E-2</v>
      </c>
      <c r="J37" s="11">
        <v>7.3705566799999997E-2</v>
      </c>
      <c r="K37" s="11">
        <v>7.0088423400000002E-2</v>
      </c>
      <c r="L37" s="11">
        <v>5.1902730799999998E-2</v>
      </c>
      <c r="M37" s="11">
        <v>4.5607953399999998E-2</v>
      </c>
      <c r="N37" s="11">
        <v>1.229217E-2</v>
      </c>
      <c r="O37" s="11">
        <v>5.9686358699999997E-2</v>
      </c>
      <c r="P37" s="11">
        <v>4.15996644E-2</v>
      </c>
      <c r="Q37" s="11">
        <v>0.1074270557</v>
      </c>
      <c r="R37" s="11">
        <v>4.1226051700000002E-2</v>
      </c>
      <c r="S37" s="11">
        <v>1.3908819899999999E-2</v>
      </c>
      <c r="T37" s="11">
        <v>2.6555353800000001E-2</v>
      </c>
      <c r="U37" s="11">
        <v>2.7338678299999999E-2</v>
      </c>
      <c r="V37" s="11">
        <v>3.94318159E-2</v>
      </c>
      <c r="W37" s="11">
        <v>3.3944405300000001E-2</v>
      </c>
      <c r="X37" s="11">
        <v>4.7716046900000003E-2</v>
      </c>
      <c r="Y37" s="11">
        <v>4.5638078999999998E-2</v>
      </c>
      <c r="Z37" s="11">
        <v>5.50215051E-2</v>
      </c>
      <c r="AA37" s="11">
        <v>4.69314079E-2</v>
      </c>
      <c r="AB37" s="11">
        <v>3.3784792199999997E-2</v>
      </c>
      <c r="AC37" s="11">
        <v>6.2524519400000006E-2</v>
      </c>
      <c r="AD37" s="11">
        <v>3.5511680900000002E-2</v>
      </c>
      <c r="AE37" s="11">
        <v>5.3039719499999999E-2</v>
      </c>
      <c r="AF37" s="11">
        <v>4.9367906599999997E-2</v>
      </c>
      <c r="AG37" s="11">
        <v>5.1972800999999999E-3</v>
      </c>
      <c r="AH37" s="11">
        <v>1.66379501E-2</v>
      </c>
      <c r="AI37" s="11">
        <v>1.6540733799999999E-2</v>
      </c>
      <c r="AJ37" s="11">
        <v>1.01885602E-2</v>
      </c>
      <c r="AK37" s="11">
        <v>6.0786929E-3</v>
      </c>
      <c r="AL37" s="11">
        <v>1.6632969E-3</v>
      </c>
      <c r="AM37" s="11">
        <v>2.58748359E-2</v>
      </c>
      <c r="AN37" s="11">
        <v>9.3957316000000003E-3</v>
      </c>
      <c r="AO37" s="11">
        <v>9.5155701000000006E-3</v>
      </c>
      <c r="AP37" s="11">
        <v>1.9819058399999999E-2</v>
      </c>
      <c r="AQ37" s="11">
        <v>4.0096102199999997E-2</v>
      </c>
      <c r="AR37" s="11">
        <v>3.2481585200000003E-2</v>
      </c>
      <c r="AS37" s="11">
        <v>2.1082784100000002E-2</v>
      </c>
      <c r="AT37" s="11">
        <v>5.3278479199999999E-2</v>
      </c>
      <c r="AU37" s="11">
        <v>0.24540461599999999</v>
      </c>
      <c r="AV37" s="11">
        <v>4.3163016E-3</v>
      </c>
      <c r="AW37" s="12">
        <v>2.7963273800000001E-2</v>
      </c>
    </row>
    <row r="38" spans="2:49">
      <c r="B38" s="537" t="s">
        <v>315</v>
      </c>
      <c r="C38" s="524" t="s">
        <v>316</v>
      </c>
      <c r="D38" s="10">
        <v>6.0731607E-3</v>
      </c>
      <c r="E38" s="11">
        <v>8.0392156899999997E-2</v>
      </c>
      <c r="F38" s="11">
        <v>5.6669318000000003E-3</v>
      </c>
      <c r="G38" s="11">
        <v>2.0062675700000001E-2</v>
      </c>
      <c r="H38" s="11">
        <v>2.11112665E-2</v>
      </c>
      <c r="I38" s="11">
        <v>9.8743267999999995E-3</v>
      </c>
      <c r="J38" s="11">
        <v>1.6369750700000001E-2</v>
      </c>
      <c r="K38" s="11">
        <v>8.7064555999999994E-3</v>
      </c>
      <c r="L38" s="11">
        <v>1.1480086400000001E-2</v>
      </c>
      <c r="M38" s="11">
        <v>9.0937767999999999E-3</v>
      </c>
      <c r="N38" s="11">
        <v>4.2022778000000002E-3</v>
      </c>
      <c r="O38" s="11">
        <v>3.9574329999999998E-3</v>
      </c>
      <c r="P38" s="11">
        <v>6.1292502999999998E-3</v>
      </c>
      <c r="Q38" s="11">
        <v>7.2944296999999996E-3</v>
      </c>
      <c r="R38" s="11">
        <v>9.8895984999999992E-3</v>
      </c>
      <c r="S38" s="11">
        <v>4.3093495000000002E-3</v>
      </c>
      <c r="T38" s="11">
        <v>6.8260237000000003E-3</v>
      </c>
      <c r="U38" s="11">
        <v>9.2644891000000004E-3</v>
      </c>
      <c r="V38" s="11">
        <v>8.3149576000000006E-3</v>
      </c>
      <c r="W38" s="11">
        <v>6.3663187E-3</v>
      </c>
      <c r="X38" s="11">
        <v>1.3713038E-2</v>
      </c>
      <c r="Y38" s="11">
        <v>5.5761541000000003E-3</v>
      </c>
      <c r="Z38" s="11">
        <v>6.1701904E-3</v>
      </c>
      <c r="AA38" s="11">
        <v>7.8024920999999999E-3</v>
      </c>
      <c r="AB38" s="11">
        <v>3.8662739999999998E-3</v>
      </c>
      <c r="AC38" s="11">
        <v>1.4673929400000001E-2</v>
      </c>
      <c r="AD38" s="11">
        <v>1.27008234E-2</v>
      </c>
      <c r="AE38" s="11">
        <v>2.61488229E-2</v>
      </c>
      <c r="AF38" s="11">
        <v>1.0243472199999999E-2</v>
      </c>
      <c r="AG38" s="11">
        <v>1.9102711200000001E-2</v>
      </c>
      <c r="AH38" s="11">
        <v>1.58692291E-2</v>
      </c>
      <c r="AI38" s="11">
        <v>2.1883743000000001E-2</v>
      </c>
      <c r="AJ38" s="11">
        <v>1.8914752199999999E-2</v>
      </c>
      <c r="AK38" s="11">
        <v>7.5998140800000002E-2</v>
      </c>
      <c r="AL38" s="11">
        <v>7.9113209899999995E-2</v>
      </c>
      <c r="AM38" s="11">
        <v>2.2180834999999999E-2</v>
      </c>
      <c r="AN38" s="11">
        <v>6.2741326000000002E-3</v>
      </c>
      <c r="AO38" s="11">
        <v>1.9483878400000001E-2</v>
      </c>
      <c r="AP38" s="11">
        <v>8.7982678000000005E-3</v>
      </c>
      <c r="AQ38" s="11">
        <v>6.6383362E-3</v>
      </c>
      <c r="AR38" s="11">
        <v>2.3229495499999999E-2</v>
      </c>
      <c r="AS38" s="11">
        <v>1.26249673E-2</v>
      </c>
      <c r="AT38" s="11">
        <v>9.9949387000000008E-3</v>
      </c>
      <c r="AU38" s="11">
        <v>0</v>
      </c>
      <c r="AV38" s="11">
        <v>3.4672396500000001E-2</v>
      </c>
      <c r="AW38" s="12">
        <v>1.7612303999999999E-2</v>
      </c>
    </row>
    <row r="39" spans="2:49">
      <c r="B39" s="538" t="s">
        <v>317</v>
      </c>
      <c r="C39" s="526" t="s">
        <v>318</v>
      </c>
      <c r="D39" s="434">
        <v>5.5937010000000004E-4</v>
      </c>
      <c r="E39" s="435">
        <v>8.3333333000000006E-3</v>
      </c>
      <c r="F39" s="435">
        <v>3.6757997999999998E-3</v>
      </c>
      <c r="G39" s="435">
        <v>3.9091526000000001E-3</v>
      </c>
      <c r="H39" s="435">
        <v>7.4016608999999999E-3</v>
      </c>
      <c r="I39" s="435">
        <v>1.9501021E-3</v>
      </c>
      <c r="J39" s="435">
        <v>5.7252439000000004E-3</v>
      </c>
      <c r="K39" s="435">
        <v>2.0285944E-3</v>
      </c>
      <c r="L39" s="435">
        <v>5.8577522E-3</v>
      </c>
      <c r="M39" s="435">
        <v>2.957767E-3</v>
      </c>
      <c r="N39" s="435">
        <v>8.5263609999999997E-4</v>
      </c>
      <c r="O39" s="435">
        <v>4.1779466999999999E-3</v>
      </c>
      <c r="P39" s="435">
        <v>3.9269151E-3</v>
      </c>
      <c r="Q39" s="435">
        <v>1.9893899000000001E-3</v>
      </c>
      <c r="R39" s="435">
        <v>4.5052614999999997E-3</v>
      </c>
      <c r="S39" s="435">
        <v>1.136127E-3</v>
      </c>
      <c r="T39" s="435">
        <v>1.6597096000000001E-3</v>
      </c>
      <c r="U39" s="435">
        <v>4.5698943999999998E-3</v>
      </c>
      <c r="V39" s="435">
        <v>4.0459538999999996E-3</v>
      </c>
      <c r="W39" s="435">
        <v>2.3751705E-3</v>
      </c>
      <c r="X39" s="435">
        <v>2.4363941000000002E-3</v>
      </c>
      <c r="Y39" s="435">
        <v>1.4898862E-3</v>
      </c>
      <c r="Z39" s="435">
        <v>2.0360675000000001E-3</v>
      </c>
      <c r="AA39" s="435">
        <v>3.1442878999999998E-3</v>
      </c>
      <c r="AB39" s="435">
        <v>8.0480459999999999E-4</v>
      </c>
      <c r="AC39" s="435">
        <v>1.6069649999999999E-3</v>
      </c>
      <c r="AD39" s="435">
        <v>1.0720507E-3</v>
      </c>
      <c r="AE39" s="435">
        <v>1.4192160000000001E-3</v>
      </c>
      <c r="AF39" s="435">
        <v>4.8078445999999997E-3</v>
      </c>
      <c r="AG39" s="435">
        <v>7.3303305000000001E-3</v>
      </c>
      <c r="AH39" s="435">
        <v>1.1751712000000001E-3</v>
      </c>
      <c r="AI39" s="435">
        <v>1.3158156999999999E-3</v>
      </c>
      <c r="AJ39" s="435">
        <v>3.46685428E-2</v>
      </c>
      <c r="AK39" s="435">
        <v>1.9896931499999999E-2</v>
      </c>
      <c r="AL39" s="435">
        <v>5.3566530500000001E-2</v>
      </c>
      <c r="AM39" s="435">
        <v>2.7265111700000001E-2</v>
      </c>
      <c r="AN39" s="435">
        <v>2.62537719E-2</v>
      </c>
      <c r="AO39" s="435">
        <v>3.6370310000000002E-3</v>
      </c>
      <c r="AP39" s="435">
        <v>9.3551326999999993E-3</v>
      </c>
      <c r="AQ39" s="435">
        <v>1.69251505E-2</v>
      </c>
      <c r="AR39" s="435">
        <v>1.44737626E-2</v>
      </c>
      <c r="AS39" s="435">
        <v>1.18798208E-2</v>
      </c>
      <c r="AT39" s="435">
        <v>2.78650997E-2</v>
      </c>
      <c r="AU39" s="435">
        <v>0</v>
      </c>
      <c r="AV39" s="435">
        <v>1.9167786799999999E-2</v>
      </c>
      <c r="AW39" s="436">
        <v>1.47238024E-2</v>
      </c>
    </row>
    <row r="40" spans="2:49">
      <c r="B40" s="539" t="s">
        <v>319</v>
      </c>
      <c r="C40" s="527" t="s">
        <v>320</v>
      </c>
      <c r="D40" s="16">
        <v>6.4665638100000006E-2</v>
      </c>
      <c r="E40" s="17">
        <v>0.37450980389999999</v>
      </c>
      <c r="F40" s="17">
        <v>3.6393074999999997E-2</v>
      </c>
      <c r="G40" s="17">
        <v>3.5699285999999997E-2</v>
      </c>
      <c r="H40" s="17">
        <v>2.9860996300000001E-2</v>
      </c>
      <c r="I40" s="17">
        <v>5.9625147000000003E-2</v>
      </c>
      <c r="J40" s="17">
        <v>3.6908368300000001E-2</v>
      </c>
      <c r="K40" s="17">
        <v>4.4667902600000003E-2</v>
      </c>
      <c r="L40" s="17">
        <v>3.3484739399999998E-2</v>
      </c>
      <c r="M40" s="17">
        <v>2.6056842E-2</v>
      </c>
      <c r="N40" s="17">
        <v>3.9840435299999997E-2</v>
      </c>
      <c r="O40" s="17">
        <v>1.7845857E-2</v>
      </c>
      <c r="P40" s="17">
        <v>1.6709781199999999E-2</v>
      </c>
      <c r="Q40" s="17">
        <v>4.4429708200000001E-2</v>
      </c>
      <c r="R40" s="17">
        <v>7.3932828300000003E-2</v>
      </c>
      <c r="S40" s="17">
        <v>2.1528803799999999E-2</v>
      </c>
      <c r="T40" s="17">
        <v>3.3381377599999998E-2</v>
      </c>
      <c r="U40" s="17">
        <v>2.5765255599999998E-2</v>
      </c>
      <c r="V40" s="17">
        <v>1.9154048399999998E-2</v>
      </c>
      <c r="W40" s="17">
        <v>1.7081201899999999E-2</v>
      </c>
      <c r="X40" s="17">
        <v>2.7958621199999999E-2</v>
      </c>
      <c r="Y40" s="17">
        <v>1.6068447400000001E-2</v>
      </c>
      <c r="Z40" s="17">
        <v>1.9511916000000001E-2</v>
      </c>
      <c r="AA40" s="17">
        <v>1.54885292E-2</v>
      </c>
      <c r="AB40" s="17">
        <v>1.8350868400000001E-2</v>
      </c>
      <c r="AC40" s="17">
        <v>2.5300268599999998E-2</v>
      </c>
      <c r="AD40" s="17">
        <v>1.24179211E-2</v>
      </c>
      <c r="AE40" s="17">
        <v>0.2576201696</v>
      </c>
      <c r="AF40" s="17">
        <v>4.1811669500000002E-2</v>
      </c>
      <c r="AG40" s="17">
        <v>3.1394819999999997E-2</v>
      </c>
      <c r="AH40" s="17">
        <v>1.9094323E-2</v>
      </c>
      <c r="AI40" s="17">
        <v>6.2660738899999999E-2</v>
      </c>
      <c r="AJ40" s="17">
        <v>4.9718801700000002E-2</v>
      </c>
      <c r="AK40" s="17">
        <v>3.37817781E-2</v>
      </c>
      <c r="AL40" s="17">
        <v>2.9697286999999998E-3</v>
      </c>
      <c r="AM40" s="17">
        <v>0.1264440356</v>
      </c>
      <c r="AN40" s="17">
        <v>2.1633243100000001E-2</v>
      </c>
      <c r="AO40" s="17">
        <v>3.1541437700000001E-2</v>
      </c>
      <c r="AP40" s="17">
        <v>2.70948339E-2</v>
      </c>
      <c r="AQ40" s="17">
        <v>1.5220170200000001E-2</v>
      </c>
      <c r="AR40" s="17">
        <v>3.1876029899999998E-2</v>
      </c>
      <c r="AS40" s="17">
        <v>1.4759163800000001E-2</v>
      </c>
      <c r="AT40" s="17">
        <v>3.2024433599999999E-2</v>
      </c>
      <c r="AU40" s="17">
        <v>6.2668656099999998E-2</v>
      </c>
      <c r="AV40" s="17">
        <v>5.17388259E-2</v>
      </c>
      <c r="AW40" s="18">
        <v>3.2077248500000002E-2</v>
      </c>
    </row>
    <row r="41" spans="2:49">
      <c r="B41" s="537" t="s">
        <v>321</v>
      </c>
      <c r="C41" s="524" t="s">
        <v>322</v>
      </c>
      <c r="D41" s="10">
        <v>3.0119926E-3</v>
      </c>
      <c r="E41" s="11">
        <v>5.3921569000000003E-3</v>
      </c>
      <c r="F41" s="11">
        <v>3.9911214000000004E-3</v>
      </c>
      <c r="G41" s="11">
        <v>3.4891610000000002E-3</v>
      </c>
      <c r="H41" s="11">
        <v>4.6928055999999998E-3</v>
      </c>
      <c r="I41" s="11">
        <v>3.1960006999999999E-3</v>
      </c>
      <c r="J41" s="11">
        <v>3.7519801999999999E-3</v>
      </c>
      <c r="K41" s="11">
        <v>4.2707251E-3</v>
      </c>
      <c r="L41" s="11">
        <v>4.3898521000000001E-3</v>
      </c>
      <c r="M41" s="11">
        <v>6.5600016000000004E-3</v>
      </c>
      <c r="N41" s="11">
        <v>7.5113179999999999E-4</v>
      </c>
      <c r="O41" s="11">
        <v>2.8686467000000001E-3</v>
      </c>
      <c r="P41" s="11">
        <v>3.6705586000000002E-3</v>
      </c>
      <c r="Q41" s="11">
        <v>1.5251989400000001E-2</v>
      </c>
      <c r="R41" s="11">
        <v>4.1368255E-3</v>
      </c>
      <c r="S41" s="11">
        <v>1.5393907000000001E-3</v>
      </c>
      <c r="T41" s="11">
        <v>1.8032183E-3</v>
      </c>
      <c r="U41" s="11">
        <v>5.6298459000000004E-3</v>
      </c>
      <c r="V41" s="11">
        <v>5.9969337999999997E-3</v>
      </c>
      <c r="W41" s="11">
        <v>7.6755775999999996E-3</v>
      </c>
      <c r="X41" s="11">
        <v>6.7899509000000002E-3</v>
      </c>
      <c r="Y41" s="11">
        <v>4.1299453E-3</v>
      </c>
      <c r="Z41" s="11">
        <v>7.7103539000000004E-3</v>
      </c>
      <c r="AA41" s="11">
        <v>9.4328636000000007E-3</v>
      </c>
      <c r="AB41" s="11">
        <v>1.6922624000000001E-3</v>
      </c>
      <c r="AC41" s="11">
        <v>2.8857471000000002E-3</v>
      </c>
      <c r="AD41" s="11">
        <v>3.4692753000000001E-3</v>
      </c>
      <c r="AE41" s="11">
        <v>4.6657885000000003E-3</v>
      </c>
      <c r="AF41" s="11">
        <v>6.9697168000000002E-3</v>
      </c>
      <c r="AG41" s="11">
        <v>8.6946165000000002E-3</v>
      </c>
      <c r="AH41" s="11">
        <v>2.2522641900000001E-2</v>
      </c>
      <c r="AI41" s="11">
        <v>7.5493265E-3</v>
      </c>
      <c r="AJ41" s="11">
        <v>3.3329646300000002E-2</v>
      </c>
      <c r="AK41" s="11">
        <v>4.9229013799999999E-2</v>
      </c>
      <c r="AL41" s="11">
        <v>2.993482E-3</v>
      </c>
      <c r="AM41" s="11">
        <v>7.6151956000000002E-3</v>
      </c>
      <c r="AN41" s="11">
        <v>0.18616400490000001</v>
      </c>
      <c r="AO41" s="11">
        <v>2.4493240699999998E-2</v>
      </c>
      <c r="AP41" s="11">
        <v>2.6946731500000001E-2</v>
      </c>
      <c r="AQ41" s="11">
        <v>1.07195017E-2</v>
      </c>
      <c r="AR41" s="11">
        <v>4.55059861E-2</v>
      </c>
      <c r="AS41" s="11">
        <v>5.1660785600000002E-2</v>
      </c>
      <c r="AT41" s="11">
        <v>2.0952223999999998E-2</v>
      </c>
      <c r="AU41" s="11">
        <v>0</v>
      </c>
      <c r="AV41" s="11">
        <v>4.1099521E-2</v>
      </c>
      <c r="AW41" s="12">
        <v>1.9979447899999999E-2</v>
      </c>
    </row>
    <row r="42" spans="2:49">
      <c r="B42" s="537" t="s">
        <v>323</v>
      </c>
      <c r="C42" s="524" t="s">
        <v>324</v>
      </c>
      <c r="D42" s="10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  <c r="U42" s="11">
        <v>0</v>
      </c>
      <c r="V42" s="11">
        <v>0</v>
      </c>
      <c r="W42" s="11">
        <v>0</v>
      </c>
      <c r="X42" s="11">
        <v>0</v>
      </c>
      <c r="Y42" s="11">
        <v>0</v>
      </c>
      <c r="Z42" s="11">
        <v>0</v>
      </c>
      <c r="AA42" s="11">
        <v>0</v>
      </c>
      <c r="AB42" s="11">
        <v>0</v>
      </c>
      <c r="AC42" s="11">
        <v>0</v>
      </c>
      <c r="AD42" s="11">
        <v>0</v>
      </c>
      <c r="AE42" s="11">
        <v>0</v>
      </c>
      <c r="AF42" s="11">
        <v>0</v>
      </c>
      <c r="AG42" s="11">
        <v>0</v>
      </c>
      <c r="AH42" s="11">
        <v>0</v>
      </c>
      <c r="AI42" s="11">
        <v>0</v>
      </c>
      <c r="AJ42" s="11">
        <v>0</v>
      </c>
      <c r="AK42" s="11">
        <v>0</v>
      </c>
      <c r="AL42" s="11">
        <v>0</v>
      </c>
      <c r="AM42" s="11">
        <v>0</v>
      </c>
      <c r="AN42" s="11">
        <v>0</v>
      </c>
      <c r="AO42" s="11">
        <v>0</v>
      </c>
      <c r="AP42" s="11">
        <v>0</v>
      </c>
      <c r="AQ42" s="11">
        <v>0</v>
      </c>
      <c r="AR42" s="11">
        <v>0</v>
      </c>
      <c r="AS42" s="11">
        <v>0</v>
      </c>
      <c r="AT42" s="11">
        <v>0</v>
      </c>
      <c r="AU42" s="11">
        <v>0</v>
      </c>
      <c r="AV42" s="11">
        <v>0.105626337</v>
      </c>
      <c r="AW42" s="12">
        <v>4.6710799999999999E-4</v>
      </c>
    </row>
    <row r="43" spans="2:49">
      <c r="B43" s="537" t="s">
        <v>325</v>
      </c>
      <c r="C43" s="524" t="s">
        <v>326</v>
      </c>
      <c r="D43" s="10">
        <v>6.7616199999999998E-5</v>
      </c>
      <c r="E43" s="11">
        <v>0</v>
      </c>
      <c r="F43" s="11">
        <v>5.4384120000000005E-4</v>
      </c>
      <c r="G43" s="11">
        <v>0</v>
      </c>
      <c r="H43" s="11">
        <v>2.54353E-5</v>
      </c>
      <c r="I43" s="11">
        <v>2.01201E-4</v>
      </c>
      <c r="J43" s="11">
        <v>6.6701870000000004E-4</v>
      </c>
      <c r="K43" s="11">
        <v>3.0089199999999998E-4</v>
      </c>
      <c r="L43" s="11">
        <v>2.7696200000000001E-5</v>
      </c>
      <c r="M43" s="11">
        <v>5.5288530000000002E-4</v>
      </c>
      <c r="N43" s="11">
        <v>1.218052E-4</v>
      </c>
      <c r="O43" s="11">
        <v>2.9926859999999998E-4</v>
      </c>
      <c r="P43" s="11">
        <v>1.398308E-4</v>
      </c>
      <c r="Q43" s="11">
        <v>0</v>
      </c>
      <c r="R43" s="11">
        <v>3.3611710000000001E-4</v>
      </c>
      <c r="S43" s="11">
        <v>8.3108200000000005E-5</v>
      </c>
      <c r="T43" s="11">
        <v>1.185507E-4</v>
      </c>
      <c r="U43" s="11">
        <v>9.1324539999999995E-4</v>
      </c>
      <c r="V43" s="11">
        <v>1.0051357999999999E-3</v>
      </c>
      <c r="W43" s="11">
        <v>7.832739E-4</v>
      </c>
      <c r="X43" s="11">
        <v>8.3875859999999998E-4</v>
      </c>
      <c r="Y43" s="11">
        <v>1.8053345E-3</v>
      </c>
      <c r="Z43" s="11">
        <v>1.6355295999999999E-3</v>
      </c>
      <c r="AA43" s="11">
        <v>3.4936531999999998E-3</v>
      </c>
      <c r="AB43" s="11">
        <v>2.7204660000000001E-4</v>
      </c>
      <c r="AC43" s="11">
        <v>8.7515469999999997E-4</v>
      </c>
      <c r="AD43" s="11">
        <v>1.488959E-4</v>
      </c>
      <c r="AE43" s="11">
        <v>1.2986289999999999E-4</v>
      </c>
      <c r="AF43" s="11">
        <v>2.6526039999999999E-4</v>
      </c>
      <c r="AG43" s="11">
        <v>1.0827667E-3</v>
      </c>
      <c r="AH43" s="11">
        <v>1.855533E-4</v>
      </c>
      <c r="AI43" s="11">
        <v>3.7214989999999999E-4</v>
      </c>
      <c r="AJ43" s="11">
        <v>3.5712480000000001E-4</v>
      </c>
      <c r="AK43" s="11">
        <v>3.6779130000000001E-4</v>
      </c>
      <c r="AL43" s="11">
        <v>2.8277999999999998E-6</v>
      </c>
      <c r="AM43" s="11">
        <v>9.0129510000000002E-4</v>
      </c>
      <c r="AN43" s="11">
        <v>9.1566901999999995E-3</v>
      </c>
      <c r="AO43" s="11">
        <v>3.3879750000000001E-4</v>
      </c>
      <c r="AP43" s="11">
        <v>1.9746999999999999E-6</v>
      </c>
      <c r="AQ43" s="11">
        <v>1.6840050000000001E-4</v>
      </c>
      <c r="AR43" s="11">
        <v>0</v>
      </c>
      <c r="AS43" s="11">
        <v>9.2198370000000005E-4</v>
      </c>
      <c r="AT43" s="11">
        <v>7.7312769999999999E-4</v>
      </c>
      <c r="AU43" s="11">
        <v>0</v>
      </c>
      <c r="AV43" s="11">
        <v>4.1648524000000003E-3</v>
      </c>
      <c r="AW43" s="12">
        <v>6.8431600000000003E-4</v>
      </c>
    </row>
    <row r="44" spans="2:49">
      <c r="B44" s="538" t="s">
        <v>327</v>
      </c>
      <c r="C44" s="526" t="s">
        <v>328</v>
      </c>
      <c r="D44" s="13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>
        <v>1.38481E-5</v>
      </c>
      <c r="M44" s="14">
        <v>3.3919000000000001E-6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  <c r="S44" s="14">
        <v>1.4165999999999999E-6</v>
      </c>
      <c r="T44" s="14">
        <v>0</v>
      </c>
      <c r="U44" s="14">
        <v>0</v>
      </c>
      <c r="V44" s="14">
        <v>0</v>
      </c>
      <c r="W44" s="14">
        <v>0</v>
      </c>
      <c r="X44" s="14">
        <v>0</v>
      </c>
      <c r="Y44" s="14">
        <v>0</v>
      </c>
      <c r="Z44" s="14">
        <v>0</v>
      </c>
      <c r="AA44" s="14">
        <v>0</v>
      </c>
      <c r="AB44" s="14">
        <v>0</v>
      </c>
      <c r="AC44" s="14">
        <v>0</v>
      </c>
      <c r="AD44" s="14">
        <v>0</v>
      </c>
      <c r="AE44" s="14">
        <v>0</v>
      </c>
      <c r="AF44" s="14">
        <v>7.3679999999999998E-7</v>
      </c>
      <c r="AG44" s="14">
        <v>0</v>
      </c>
      <c r="AH44" s="14">
        <v>8.8358700000000005E-5</v>
      </c>
      <c r="AI44" s="14">
        <v>0</v>
      </c>
      <c r="AJ44" s="14">
        <v>1.50052E-5</v>
      </c>
      <c r="AK44" s="14">
        <v>8.8327799999999998E-5</v>
      </c>
      <c r="AL44" s="14">
        <v>8.4833000000000006E-6</v>
      </c>
      <c r="AM44" s="14">
        <v>6.5259750000000005E-4</v>
      </c>
      <c r="AN44" s="14">
        <v>2.9809859999999999E-4</v>
      </c>
      <c r="AO44" s="14">
        <v>1.61332E-5</v>
      </c>
      <c r="AP44" s="14">
        <v>9.8734999999999996E-6</v>
      </c>
      <c r="AQ44" s="14">
        <v>1.17700572E-2</v>
      </c>
      <c r="AR44" s="14">
        <v>9.9271000000000002E-6</v>
      </c>
      <c r="AS44" s="14">
        <v>2.0248500000000001E-5</v>
      </c>
      <c r="AT44" s="14">
        <v>1.706453E-4</v>
      </c>
      <c r="AU44" s="14">
        <v>0</v>
      </c>
      <c r="AV44" s="14">
        <v>1.041213E-4</v>
      </c>
      <c r="AW44" s="15">
        <v>8.7452470000000003E-4</v>
      </c>
    </row>
    <row r="45" spans="2:49">
      <c r="B45" s="540" t="s">
        <v>329</v>
      </c>
      <c r="C45" s="531" t="s">
        <v>330</v>
      </c>
      <c r="D45" s="437">
        <v>3.2209881000000002E-3</v>
      </c>
      <c r="E45" s="438">
        <v>2.9411764999999999E-3</v>
      </c>
      <c r="F45" s="438">
        <v>1.4100899000000001E-3</v>
      </c>
      <c r="G45" s="438">
        <v>3.876846E-4</v>
      </c>
      <c r="H45" s="438">
        <v>1.6914447999999999E-3</v>
      </c>
      <c r="I45" s="438">
        <v>1.6483006000000001E-3</v>
      </c>
      <c r="J45" s="438">
        <v>5.8364140000000001E-4</v>
      </c>
      <c r="K45" s="438">
        <v>5.0472210000000002E-4</v>
      </c>
      <c r="L45" s="438">
        <v>5.8162079999999998E-4</v>
      </c>
      <c r="M45" s="438">
        <v>9.7009329999999999E-4</v>
      </c>
      <c r="N45" s="438">
        <v>3.0451289999999998E-4</v>
      </c>
      <c r="O45" s="438">
        <v>4.3315189999999998E-4</v>
      </c>
      <c r="P45" s="438">
        <v>4.7775520000000002E-4</v>
      </c>
      <c r="Q45" s="438">
        <v>0</v>
      </c>
      <c r="R45" s="438">
        <v>1.1246994E-3</v>
      </c>
      <c r="S45" s="438">
        <v>7.4277960000000004E-4</v>
      </c>
      <c r="T45" s="438">
        <v>9.4216600000000003E-4</v>
      </c>
      <c r="U45" s="438">
        <v>2.4940029999999998E-4</v>
      </c>
      <c r="V45" s="438">
        <v>1.6347574000000001E-3</v>
      </c>
      <c r="W45" s="438">
        <v>4.5500860000000001E-4</v>
      </c>
      <c r="X45" s="438">
        <v>6.2574060000000005E-4</v>
      </c>
      <c r="Y45" s="438">
        <v>3.6397870000000001E-4</v>
      </c>
      <c r="Z45" s="438">
        <v>7.4862430000000003E-4</v>
      </c>
      <c r="AA45" s="438">
        <v>2.329102E-4</v>
      </c>
      <c r="AB45" s="438">
        <v>5.5259500000000002E-5</v>
      </c>
      <c r="AC45" s="438">
        <v>6.7522709999999996E-4</v>
      </c>
      <c r="AD45" s="438">
        <v>2.5312309999999999E-4</v>
      </c>
      <c r="AE45" s="438">
        <v>1.3913882E-3</v>
      </c>
      <c r="AF45" s="438">
        <v>8.9156969999999996E-4</v>
      </c>
      <c r="AG45" s="438">
        <v>1.7703235E-3</v>
      </c>
      <c r="AH45" s="438">
        <v>7.8815993000000001E-3</v>
      </c>
      <c r="AI45" s="438">
        <v>1.6813201000000001E-3</v>
      </c>
      <c r="AJ45" s="438">
        <v>5.5990990000000002E-4</v>
      </c>
      <c r="AK45" s="438">
        <v>3.3506658999999999E-3</v>
      </c>
      <c r="AL45" s="438">
        <v>2.6015519999999999E-4</v>
      </c>
      <c r="AM45" s="438">
        <v>1.2154393999999999E-3</v>
      </c>
      <c r="AN45" s="438">
        <v>1.2078619000000001E-3</v>
      </c>
      <c r="AO45" s="438">
        <v>3.0249999999999998E-6</v>
      </c>
      <c r="AP45" s="438">
        <v>2.4130812000000001E-3</v>
      </c>
      <c r="AQ45" s="438">
        <v>9.8463359999999994E-4</v>
      </c>
      <c r="AR45" s="438">
        <v>0</v>
      </c>
      <c r="AS45" s="438">
        <v>1.9600591000000001E-3</v>
      </c>
      <c r="AT45" s="438">
        <v>3.6984755999999999E-3</v>
      </c>
      <c r="AU45" s="438">
        <v>0</v>
      </c>
      <c r="AV45" s="438">
        <v>2.4610490000000001E-4</v>
      </c>
      <c r="AW45" s="439">
        <v>1.0664915000000001E-3</v>
      </c>
    </row>
    <row r="46" spans="2:49">
      <c r="B46" s="540" t="s">
        <v>331</v>
      </c>
      <c r="C46" s="531" t="s">
        <v>332</v>
      </c>
      <c r="D46" s="10">
        <v>2.3807035800000001E-2</v>
      </c>
      <c r="E46" s="11">
        <v>4.3137254899999998E-2</v>
      </c>
      <c r="F46" s="11">
        <v>3.7066233499999997E-2</v>
      </c>
      <c r="G46" s="11">
        <v>2.2356475899999999E-2</v>
      </c>
      <c r="H46" s="11">
        <v>5.5830397699999999E-2</v>
      </c>
      <c r="I46" s="11">
        <v>2.7185352600000001E-2</v>
      </c>
      <c r="J46" s="11">
        <v>4.00489147E-2</v>
      </c>
      <c r="K46" s="11">
        <v>1.41225116E-2</v>
      </c>
      <c r="L46" s="11">
        <v>3.8650085899999999E-2</v>
      </c>
      <c r="M46" s="11">
        <v>3.3586936999999997E-2</v>
      </c>
      <c r="N46" s="11">
        <v>1.24444264E-2</v>
      </c>
      <c r="O46" s="11">
        <v>3.7361317599999999E-2</v>
      </c>
      <c r="P46" s="11">
        <v>4.7181243999999997E-2</v>
      </c>
      <c r="Q46" s="11">
        <v>2.5862069000000001E-2</v>
      </c>
      <c r="R46" s="11">
        <v>5.9479794199999998E-2</v>
      </c>
      <c r="S46" s="11">
        <v>8.4260390999999994E-3</v>
      </c>
      <c r="T46" s="11">
        <v>2.0484310799999999E-2</v>
      </c>
      <c r="U46" s="11">
        <v>2.9869358200000001E-2</v>
      </c>
      <c r="V46" s="11">
        <v>3.7012149199999997E-2</v>
      </c>
      <c r="W46" s="11">
        <v>3.5664312599999998E-2</v>
      </c>
      <c r="X46" s="11">
        <v>3.4868394800000001E-2</v>
      </c>
      <c r="Y46" s="11">
        <v>4.5419691700000001E-2</v>
      </c>
      <c r="Z46" s="11">
        <v>4.61572206E-2</v>
      </c>
      <c r="AA46" s="11">
        <v>3.7731454499999997E-2</v>
      </c>
      <c r="AB46" s="11">
        <v>2.4479474599999999E-2</v>
      </c>
      <c r="AC46" s="11">
        <v>2.22938105E-2</v>
      </c>
      <c r="AD46" s="11">
        <v>4.30309257E-2</v>
      </c>
      <c r="AE46" s="11">
        <v>4.6361055999999998E-2</v>
      </c>
      <c r="AF46" s="11">
        <v>9.7822875300000001E-2</v>
      </c>
      <c r="AG46" s="11">
        <v>7.6446034900000001E-2</v>
      </c>
      <c r="AH46" s="11">
        <v>0.1198232825</v>
      </c>
      <c r="AI46" s="11">
        <v>5.4686098199999998E-2</v>
      </c>
      <c r="AJ46" s="11">
        <v>6.6628853500000002E-2</v>
      </c>
      <c r="AK46" s="11">
        <v>0.1119403309</v>
      </c>
      <c r="AL46" s="11">
        <v>2.4871407000000002E-2</v>
      </c>
      <c r="AM46" s="11">
        <v>0.1210932971</v>
      </c>
      <c r="AN46" s="11">
        <v>0.14979175280000001</v>
      </c>
      <c r="AO46" s="11">
        <v>8.4774987100000004E-2</v>
      </c>
      <c r="AP46" s="11">
        <v>9.1122448100000003E-2</v>
      </c>
      <c r="AQ46" s="11">
        <v>4.0085314900000002E-2</v>
      </c>
      <c r="AR46" s="11">
        <v>5.8421188499999999E-2</v>
      </c>
      <c r="AS46" s="11">
        <v>0.1480816529</v>
      </c>
      <c r="AT46" s="11">
        <v>3.1729577100000003E-2</v>
      </c>
      <c r="AU46" s="11">
        <v>0</v>
      </c>
      <c r="AV46" s="11">
        <v>2.4847131000000001E-2</v>
      </c>
      <c r="AW46" s="12">
        <v>6.0056261399999998E-2</v>
      </c>
    </row>
    <row r="47" spans="2:49">
      <c r="B47" s="540" t="s">
        <v>333</v>
      </c>
      <c r="C47" s="531" t="s">
        <v>334</v>
      </c>
      <c r="D47" s="10">
        <v>1.2170909E-3</v>
      </c>
      <c r="E47" s="11">
        <v>0</v>
      </c>
      <c r="F47" s="11">
        <v>3.7732310000000003E-4</v>
      </c>
      <c r="G47" s="11">
        <v>1.6153519999999999E-4</v>
      </c>
      <c r="H47" s="11">
        <v>2.5435259999999999E-4</v>
      </c>
      <c r="I47" s="11">
        <v>2.32155E-4</v>
      </c>
      <c r="J47" s="11">
        <v>1.389622E-4</v>
      </c>
      <c r="K47" s="11">
        <v>9.7061900000000007E-5</v>
      </c>
      <c r="L47" s="11">
        <v>1.6617739999999999E-4</v>
      </c>
      <c r="M47" s="11">
        <v>2.0690800000000001E-4</v>
      </c>
      <c r="N47" s="11">
        <v>5.0752099999999998E-5</v>
      </c>
      <c r="O47" s="11">
        <v>1.043502E-4</v>
      </c>
      <c r="P47" s="11">
        <v>1.1652569999999999E-4</v>
      </c>
      <c r="Q47" s="11">
        <v>0</v>
      </c>
      <c r="R47" s="11">
        <v>1.874499E-4</v>
      </c>
      <c r="S47" s="11">
        <v>5.9497899999999998E-5</v>
      </c>
      <c r="T47" s="11">
        <v>4.3676600000000001E-5</v>
      </c>
      <c r="U47" s="11">
        <v>9.9026599999999998E-5</v>
      </c>
      <c r="V47" s="11">
        <v>1.2705370000000001E-4</v>
      </c>
      <c r="W47" s="11">
        <v>1.660338E-4</v>
      </c>
      <c r="X47" s="11">
        <v>1.331363E-4</v>
      </c>
      <c r="Y47" s="11">
        <v>2.9603600000000001E-4</v>
      </c>
      <c r="Z47" s="11">
        <v>1.2397600000000001E-4</v>
      </c>
      <c r="AA47" s="11">
        <v>1.164551E-4</v>
      </c>
      <c r="AB47" s="11">
        <v>9.6822200000000003E-5</v>
      </c>
      <c r="AC47" s="11">
        <v>2.3387749999999999E-4</v>
      </c>
      <c r="AD47" s="11">
        <v>1.6378550000000001E-4</v>
      </c>
      <c r="AE47" s="11">
        <v>2.5044990000000001E-4</v>
      </c>
      <c r="AF47" s="11">
        <v>2.8810229999999998E-4</v>
      </c>
      <c r="AG47" s="11">
        <v>1.1098360000000001E-4</v>
      </c>
      <c r="AH47" s="11">
        <v>3.2692730000000002E-4</v>
      </c>
      <c r="AI47" s="11">
        <v>7.3100899999999997E-5</v>
      </c>
      <c r="AJ47" s="11">
        <v>6.696626E-4</v>
      </c>
      <c r="AK47" s="11">
        <v>2.953915E-4</v>
      </c>
      <c r="AL47" s="11">
        <v>7.793346E-4</v>
      </c>
      <c r="AM47" s="11">
        <v>4.5532230000000002E-4</v>
      </c>
      <c r="AN47" s="11">
        <v>1.67328952E-2</v>
      </c>
      <c r="AO47" s="11">
        <v>4.850047E-4</v>
      </c>
      <c r="AP47" s="11">
        <v>9.5960459000000008E-3</v>
      </c>
      <c r="AQ47" s="11">
        <v>2.3886503999999999E-2</v>
      </c>
      <c r="AR47" s="11">
        <v>1.9357913E-3</v>
      </c>
      <c r="AS47" s="11">
        <v>3.0534805000000001E-3</v>
      </c>
      <c r="AT47" s="11">
        <v>2.8695109100000001E-2</v>
      </c>
      <c r="AU47" s="11">
        <v>0</v>
      </c>
      <c r="AV47" s="11">
        <v>4.2879049000000002E-3</v>
      </c>
      <c r="AW47" s="12">
        <v>4.0750036999999996E-3</v>
      </c>
    </row>
    <row r="48" spans="2:49">
      <c r="B48" s="537" t="s">
        <v>335</v>
      </c>
      <c r="C48" s="524" t="s">
        <v>336</v>
      </c>
      <c r="D48" s="10">
        <v>7.4377779999999999E-4</v>
      </c>
      <c r="E48" s="11">
        <v>4.9019609999999996E-4</v>
      </c>
      <c r="F48" s="11">
        <v>8.3790519999999997E-4</v>
      </c>
      <c r="G48" s="11">
        <v>9.0459730000000003E-4</v>
      </c>
      <c r="H48" s="11">
        <v>1.5515508999999999E-3</v>
      </c>
      <c r="I48" s="11">
        <v>8.7445060000000002E-4</v>
      </c>
      <c r="J48" s="11">
        <v>1.0561129E-3</v>
      </c>
      <c r="K48" s="11">
        <v>5.7266540000000001E-4</v>
      </c>
      <c r="L48" s="11">
        <v>8.8627930000000001E-4</v>
      </c>
      <c r="M48" s="11">
        <v>5.7662890000000002E-4</v>
      </c>
      <c r="N48" s="11">
        <v>5.0752099999999998E-5</v>
      </c>
      <c r="O48" s="11">
        <v>1.299456E-4</v>
      </c>
      <c r="P48" s="11">
        <v>3.379244E-4</v>
      </c>
      <c r="Q48" s="11">
        <v>1.3262599000000001E-3</v>
      </c>
      <c r="R48" s="11">
        <v>1.137627E-3</v>
      </c>
      <c r="S48" s="11">
        <v>1.208847E-4</v>
      </c>
      <c r="T48" s="11">
        <v>2.8077789999999999E-4</v>
      </c>
      <c r="U48" s="11">
        <v>6.4183909999999999E-4</v>
      </c>
      <c r="V48" s="11">
        <v>7.2279430000000001E-4</v>
      </c>
      <c r="W48" s="11">
        <v>7.4651839999999997E-4</v>
      </c>
      <c r="X48" s="11">
        <v>5.9911329999999996E-4</v>
      </c>
      <c r="Y48" s="11">
        <v>8.7354890000000001E-4</v>
      </c>
      <c r="Z48" s="11">
        <v>9.250517E-4</v>
      </c>
      <c r="AA48" s="11">
        <v>1.0480960000000001E-3</v>
      </c>
      <c r="AB48" s="11">
        <v>2.0923029999999999E-4</v>
      </c>
      <c r="AC48" s="11">
        <v>5.0547730000000005E-4</v>
      </c>
      <c r="AD48" s="11">
        <v>1.2060571E-3</v>
      </c>
      <c r="AE48" s="11">
        <v>8.6266070000000003E-4</v>
      </c>
      <c r="AF48" s="11">
        <v>7.7514979999999999E-4</v>
      </c>
      <c r="AG48" s="11">
        <v>4.8724499999999997E-5</v>
      </c>
      <c r="AH48" s="11">
        <v>8.0406450000000001E-4</v>
      </c>
      <c r="AI48" s="11">
        <v>2.6249859000000001E-3</v>
      </c>
      <c r="AJ48" s="11">
        <v>1.9601135E-3</v>
      </c>
      <c r="AK48" s="11">
        <v>3.7720331000000002E-3</v>
      </c>
      <c r="AL48" s="11">
        <v>4.1172399999999998E-4</v>
      </c>
      <c r="AM48" s="11">
        <v>2.0727916999999998E-3</v>
      </c>
      <c r="AN48" s="11">
        <v>2.1134067999999998E-3</v>
      </c>
      <c r="AO48" s="11">
        <v>2.4038485999999999E-3</v>
      </c>
      <c r="AP48" s="11">
        <v>4.1676005000000002E-3</v>
      </c>
      <c r="AQ48" s="11">
        <v>2.1694301E-3</v>
      </c>
      <c r="AR48" s="11">
        <v>3.9609268000000003E-3</v>
      </c>
      <c r="AS48" s="11">
        <v>1.5537382999999999E-3</v>
      </c>
      <c r="AT48" s="11">
        <v>1.6391235000000001E-3</v>
      </c>
      <c r="AU48" s="11">
        <v>0</v>
      </c>
      <c r="AV48" s="11">
        <v>1.2305249999999999E-4</v>
      </c>
      <c r="AW48" s="12">
        <v>1.3185263999999999E-3</v>
      </c>
    </row>
    <row r="49" spans="2:49">
      <c r="B49" s="541" t="s">
        <v>337</v>
      </c>
      <c r="C49" s="528" t="s">
        <v>338</v>
      </c>
      <c r="D49" s="434">
        <v>5.1572689999999999E-3</v>
      </c>
      <c r="E49" s="435">
        <v>1.2745098E-2</v>
      </c>
      <c r="F49" s="435">
        <v>2.8060081000000001E-3</v>
      </c>
      <c r="G49" s="435">
        <v>2.8107129999999998E-3</v>
      </c>
      <c r="H49" s="435">
        <v>5.2778165999999996E-3</v>
      </c>
      <c r="I49" s="435">
        <v>1.4176933100000001E-2</v>
      </c>
      <c r="J49" s="435">
        <v>2.2789806000000001E-3</v>
      </c>
      <c r="K49" s="435">
        <v>1.9024139E-3</v>
      </c>
      <c r="L49" s="435">
        <v>2.1603057999999998E-3</v>
      </c>
      <c r="M49" s="435">
        <v>2.2793801000000002E-3</v>
      </c>
      <c r="N49" s="435">
        <v>2.0605371999999999E-3</v>
      </c>
      <c r="O49" s="435">
        <v>1.3841171000000001E-3</v>
      </c>
      <c r="P49" s="435">
        <v>5.4184437E-3</v>
      </c>
      <c r="Q49" s="435">
        <v>1.5251989400000001E-2</v>
      </c>
      <c r="R49" s="435">
        <v>1.20355767E-2</v>
      </c>
      <c r="S49" s="435">
        <v>3.5127384999999998E-3</v>
      </c>
      <c r="T49" s="435">
        <v>3.1072758999999999E-3</v>
      </c>
      <c r="U49" s="435">
        <v>4.1407791999999999E-3</v>
      </c>
      <c r="V49" s="435">
        <v>8.2246083000000001E-3</v>
      </c>
      <c r="W49" s="435">
        <v>6.0012978999999999E-3</v>
      </c>
      <c r="X49" s="435">
        <v>1.9970444E-3</v>
      </c>
      <c r="Y49" s="435">
        <v>6.2119040000000001E-4</v>
      </c>
      <c r="Z49" s="435">
        <v>3.4617914999999998E-3</v>
      </c>
      <c r="AA49" s="435">
        <v>2.4455572000000002E-3</v>
      </c>
      <c r="AB49" s="435">
        <v>3.5281050000000001E-4</v>
      </c>
      <c r="AC49" s="435">
        <v>3.0253190999999999E-3</v>
      </c>
      <c r="AD49" s="435">
        <v>8.1148285000000007E-3</v>
      </c>
      <c r="AE49" s="435">
        <v>1.2893531000000001E-3</v>
      </c>
      <c r="AF49" s="435">
        <v>1.43211139E-2</v>
      </c>
      <c r="AG49" s="435">
        <v>3.0831780999999998E-3</v>
      </c>
      <c r="AH49" s="435">
        <v>6.6445769999999996E-3</v>
      </c>
      <c r="AI49" s="435">
        <v>6.9911015999999998E-3</v>
      </c>
      <c r="AJ49" s="435">
        <v>4.6203288000000002E-3</v>
      </c>
      <c r="AK49" s="435">
        <v>1.08266762E-2</v>
      </c>
      <c r="AL49" s="435">
        <v>4.1036661999999998E-3</v>
      </c>
      <c r="AM49" s="435">
        <v>3.3050603E-3</v>
      </c>
      <c r="AN49" s="435">
        <v>5.2251629000000001E-3</v>
      </c>
      <c r="AO49" s="435">
        <v>1.3017485000000001E-3</v>
      </c>
      <c r="AP49" s="435">
        <v>5.7888278000000001E-3</v>
      </c>
      <c r="AQ49" s="435">
        <v>2.5883338999999998E-3</v>
      </c>
      <c r="AR49" s="435">
        <v>1.1227589499999999E-2</v>
      </c>
      <c r="AS49" s="435">
        <v>4.1752498000000001E-3</v>
      </c>
      <c r="AT49" s="435">
        <v>3.6578457000000001E-3</v>
      </c>
      <c r="AU49" s="435">
        <v>5.3969969999999995E-4</v>
      </c>
      <c r="AV49" s="435">
        <v>0</v>
      </c>
      <c r="AW49" s="436">
        <v>4.4460864000000003E-3</v>
      </c>
    </row>
    <row r="50" spans="2:49" ht="13.5" thickBot="1">
      <c r="B50" s="542" t="s">
        <v>339</v>
      </c>
      <c r="C50" s="532" t="s">
        <v>340</v>
      </c>
      <c r="D50" s="440">
        <v>0.52978491910000003</v>
      </c>
      <c r="E50" s="441">
        <v>0.64950980390000002</v>
      </c>
      <c r="F50" s="441">
        <v>0.6727191884</v>
      </c>
      <c r="G50" s="441">
        <v>0.60853552160000002</v>
      </c>
      <c r="H50" s="441">
        <v>0.56457376859999997</v>
      </c>
      <c r="I50" s="441">
        <v>0.55390639509999995</v>
      </c>
      <c r="J50" s="441">
        <v>0.56338067309999995</v>
      </c>
      <c r="K50" s="441">
        <v>0.68818853310000005</v>
      </c>
      <c r="L50" s="441">
        <v>0.3965130449</v>
      </c>
      <c r="M50" s="441">
        <v>0.65006088520000005</v>
      </c>
      <c r="N50" s="441">
        <v>0.73729673770000004</v>
      </c>
      <c r="O50" s="441">
        <v>0.58675342829999999</v>
      </c>
      <c r="P50" s="441">
        <v>0.43208883920000002</v>
      </c>
      <c r="Q50" s="441">
        <v>0.54045092839999997</v>
      </c>
      <c r="R50" s="441">
        <v>0.50961165549999998</v>
      </c>
      <c r="S50" s="441">
        <v>0.77077717040000004</v>
      </c>
      <c r="T50" s="441">
        <v>0.78343285350000003</v>
      </c>
      <c r="U50" s="441">
        <v>0.46682241959999998</v>
      </c>
      <c r="V50" s="441">
        <v>0.53182130039999997</v>
      </c>
      <c r="W50" s="441">
        <v>0.53655024870000001</v>
      </c>
      <c r="X50" s="441">
        <v>0.54404814209999997</v>
      </c>
      <c r="Y50" s="441">
        <v>0.58060430169999999</v>
      </c>
      <c r="Z50" s="441">
        <v>0.61874994039999998</v>
      </c>
      <c r="AA50" s="441">
        <v>0.62524746710000001</v>
      </c>
      <c r="AB50" s="441">
        <v>0.79337538090000004</v>
      </c>
      <c r="AC50" s="441">
        <v>0.75179180369999998</v>
      </c>
      <c r="AD50" s="441">
        <v>0.65104748290000003</v>
      </c>
      <c r="AE50" s="441">
        <v>0.66761590260000003</v>
      </c>
      <c r="AF50" s="441">
        <v>0.50203108409999997</v>
      </c>
      <c r="AG50" s="441">
        <v>0.55634176449999995</v>
      </c>
      <c r="AH50" s="441">
        <v>0.46982990940000002</v>
      </c>
      <c r="AI50" s="441">
        <v>0.30742904230000001</v>
      </c>
      <c r="AJ50" s="441">
        <v>0.27889645439999999</v>
      </c>
      <c r="AK50" s="441">
        <v>0.35822440770000002</v>
      </c>
      <c r="AL50" s="441">
        <v>0.19277503639999999</v>
      </c>
      <c r="AM50" s="441">
        <v>0.48456485399999999</v>
      </c>
      <c r="AN50" s="441">
        <v>0.49232396010000001</v>
      </c>
      <c r="AO50" s="441">
        <v>0.28381344759999999</v>
      </c>
      <c r="AP50" s="441">
        <v>0.30481342560000002</v>
      </c>
      <c r="AQ50" s="441">
        <v>0.37920858950000003</v>
      </c>
      <c r="AR50" s="441">
        <v>0.31526594790000001</v>
      </c>
      <c r="AS50" s="441">
        <v>0.38358167050000003</v>
      </c>
      <c r="AT50" s="441">
        <v>0.40450596449999998</v>
      </c>
      <c r="AU50" s="441">
        <v>1</v>
      </c>
      <c r="AV50" s="441">
        <v>0.35674800750000002</v>
      </c>
      <c r="AW50" s="442">
        <v>0.48231638859999998</v>
      </c>
    </row>
    <row r="51" spans="2:49">
      <c r="B51" s="543" t="s">
        <v>341</v>
      </c>
      <c r="C51" s="533" t="s">
        <v>342</v>
      </c>
      <c r="D51" s="7">
        <v>5.4092929000000003E-3</v>
      </c>
      <c r="E51" s="8">
        <v>1.7156862700000001E-2</v>
      </c>
      <c r="F51" s="8">
        <v>6.2904891999999999E-3</v>
      </c>
      <c r="G51" s="8">
        <v>9.6598068000000002E-3</v>
      </c>
      <c r="H51" s="8">
        <v>8.0884129999999992E-3</v>
      </c>
      <c r="I51" s="8">
        <v>5.2157493999999997E-3</v>
      </c>
      <c r="J51" s="8">
        <v>1.2034129100000001E-2</v>
      </c>
      <c r="K51" s="8">
        <v>9.9876731000000003E-3</v>
      </c>
      <c r="L51" s="8">
        <v>1.32387969E-2</v>
      </c>
      <c r="M51" s="8">
        <v>7.8048416000000001E-3</v>
      </c>
      <c r="N51" s="8">
        <v>3.7455084E-3</v>
      </c>
      <c r="O51" s="8">
        <v>1.39573345E-2</v>
      </c>
      <c r="P51" s="8">
        <v>1.2293458199999999E-2</v>
      </c>
      <c r="Q51" s="8">
        <v>1.7241379300000002E-2</v>
      </c>
      <c r="R51" s="8">
        <v>1.29598986E-2</v>
      </c>
      <c r="S51" s="8">
        <v>4.6573652000000002E-3</v>
      </c>
      <c r="T51" s="8">
        <v>5.9587319E-3</v>
      </c>
      <c r="U51" s="8">
        <v>1.16227893E-2</v>
      </c>
      <c r="V51" s="8">
        <v>1.0559572600000001E-2</v>
      </c>
      <c r="W51" s="8">
        <v>8.2991548999999994E-3</v>
      </c>
      <c r="X51" s="8">
        <v>1.6349136600000001E-2</v>
      </c>
      <c r="Y51" s="8">
        <v>1.28169041E-2</v>
      </c>
      <c r="Z51" s="8">
        <v>8.4208318000000004E-3</v>
      </c>
      <c r="AA51" s="8">
        <v>9.7822289999999999E-3</v>
      </c>
      <c r="AB51" s="8">
        <v>4.8685012999999996E-3</v>
      </c>
      <c r="AC51" s="8">
        <v>7.2237982000000001E-3</v>
      </c>
      <c r="AD51" s="8">
        <v>8.1297181000000007E-3</v>
      </c>
      <c r="AE51" s="8">
        <v>1.1919559200000001E-2</v>
      </c>
      <c r="AF51" s="8">
        <v>1.19698753E-2</v>
      </c>
      <c r="AG51" s="8">
        <v>5.0862965000000003E-3</v>
      </c>
      <c r="AH51" s="8">
        <v>8.1908549000000008E-3</v>
      </c>
      <c r="AI51" s="8">
        <v>1.5065425299999999E-2</v>
      </c>
      <c r="AJ51" s="8">
        <v>1.35608814E-2</v>
      </c>
      <c r="AK51" s="8">
        <v>2.3467693000000001E-2</v>
      </c>
      <c r="AL51" s="8">
        <v>1.9585165000000002E-3</v>
      </c>
      <c r="AM51" s="8">
        <v>6.8466639000000001E-3</v>
      </c>
      <c r="AN51" s="8">
        <v>6.4091206999999997E-3</v>
      </c>
      <c r="AO51" s="8">
        <v>1.00640993E-2</v>
      </c>
      <c r="AP51" s="8">
        <v>3.7282302E-3</v>
      </c>
      <c r="AQ51" s="8">
        <v>8.0310863999999999E-3</v>
      </c>
      <c r="AR51" s="8">
        <v>2.9701987400000001E-2</v>
      </c>
      <c r="AS51" s="8">
        <v>8.6218301000000001E-3</v>
      </c>
      <c r="AT51" s="8">
        <v>1.34937476E-2</v>
      </c>
      <c r="AU51" s="8">
        <v>0</v>
      </c>
      <c r="AV51" s="8">
        <v>2.0350983E-3</v>
      </c>
      <c r="AW51" s="9">
        <v>8.5664655999999999E-3</v>
      </c>
    </row>
    <row r="52" spans="2:49">
      <c r="B52" s="537" t="s">
        <v>343</v>
      </c>
      <c r="C52" s="524" t="s">
        <v>1</v>
      </c>
      <c r="D52" s="10">
        <v>0.20362299689999999</v>
      </c>
      <c r="E52" s="11">
        <v>0.37990196079999999</v>
      </c>
      <c r="F52" s="11">
        <v>0.13915426489999999</v>
      </c>
      <c r="G52" s="11">
        <v>0.24146286310000001</v>
      </c>
      <c r="H52" s="11">
        <v>0.26484465410000002</v>
      </c>
      <c r="I52" s="11">
        <v>0.14815359380000001</v>
      </c>
      <c r="J52" s="11">
        <v>0.22203385119999999</v>
      </c>
      <c r="K52" s="11">
        <v>0.11975501569999999</v>
      </c>
      <c r="L52" s="11">
        <v>0.26224173270000001</v>
      </c>
      <c r="M52" s="11">
        <v>0.1033929522</v>
      </c>
      <c r="N52" s="11">
        <v>1.9245214100000001E-2</v>
      </c>
      <c r="O52" s="11">
        <v>0.2042291373</v>
      </c>
      <c r="P52" s="11">
        <v>0.25747512179999998</v>
      </c>
      <c r="Q52" s="11">
        <v>0.37732095490000001</v>
      </c>
      <c r="R52" s="11">
        <v>0.1993885255</v>
      </c>
      <c r="S52" s="11">
        <v>5.2642439700000002E-2</v>
      </c>
      <c r="T52" s="11">
        <v>0.12650606170000001</v>
      </c>
      <c r="U52" s="11">
        <v>0.29093649830000001</v>
      </c>
      <c r="V52" s="11">
        <v>0.19145013429999999</v>
      </c>
      <c r="W52" s="11">
        <v>0.24223316719999999</v>
      </c>
      <c r="X52" s="11">
        <v>0.216306533</v>
      </c>
      <c r="Y52" s="11">
        <v>0.16414469849999999</v>
      </c>
      <c r="Z52" s="11">
        <v>0.1836180013</v>
      </c>
      <c r="AA52" s="11">
        <v>0.2013508792</v>
      </c>
      <c r="AB52" s="11">
        <v>0.12156186889999999</v>
      </c>
      <c r="AC52" s="11">
        <v>0.16228460629999999</v>
      </c>
      <c r="AD52" s="11">
        <v>0.17673947679999999</v>
      </c>
      <c r="AE52" s="11">
        <v>0.24493070889999999</v>
      </c>
      <c r="AF52" s="11">
        <v>0.40245454279999998</v>
      </c>
      <c r="AG52" s="11">
        <v>9.1355732199999998E-2</v>
      </c>
      <c r="AH52" s="11">
        <v>0.13707090790000001</v>
      </c>
      <c r="AI52" s="11">
        <v>0.50312007820000004</v>
      </c>
      <c r="AJ52" s="11">
        <v>0.44344566689999998</v>
      </c>
      <c r="AK52" s="11">
        <v>0.22250506440000001</v>
      </c>
      <c r="AL52" s="11">
        <v>6.2872170500000005E-2</v>
      </c>
      <c r="AM52" s="11">
        <v>0.38023340179999998</v>
      </c>
      <c r="AN52" s="11">
        <v>0.19268139719999999</v>
      </c>
      <c r="AO52" s="11">
        <v>0.35325684169999999</v>
      </c>
      <c r="AP52" s="11">
        <v>0.49524048370000001</v>
      </c>
      <c r="AQ52" s="11">
        <v>0.53040468259999995</v>
      </c>
      <c r="AR52" s="11">
        <v>0.63186213199999997</v>
      </c>
      <c r="AS52" s="11">
        <v>0.3171286485</v>
      </c>
      <c r="AT52" s="11">
        <v>0.37201254649999999</v>
      </c>
      <c r="AU52" s="11">
        <v>0</v>
      </c>
      <c r="AV52" s="11">
        <v>1.04783901E-2</v>
      </c>
      <c r="AW52" s="12">
        <v>0.26764389729999999</v>
      </c>
    </row>
    <row r="53" spans="2:49">
      <c r="B53" s="537" t="s">
        <v>344</v>
      </c>
      <c r="C53" s="524" t="s">
        <v>345</v>
      </c>
      <c r="D53" s="10">
        <v>0.1375005379</v>
      </c>
      <c r="E53" s="11">
        <v>-0.23480392159999999</v>
      </c>
      <c r="F53" s="11">
        <v>7.8141303100000004E-2</v>
      </c>
      <c r="G53" s="11">
        <v>9.9182631999999993E-3</v>
      </c>
      <c r="H53" s="11">
        <v>-2.3514898699999998E-2</v>
      </c>
      <c r="I53" s="11">
        <v>0.1203414226</v>
      </c>
      <c r="J53" s="11">
        <v>7.8930546700000007E-2</v>
      </c>
      <c r="K53" s="11">
        <v>4.6240305900000001E-2</v>
      </c>
      <c r="L53" s="11">
        <v>0.13565612360000001</v>
      </c>
      <c r="M53" s="11">
        <v>7.2282127599999996E-2</v>
      </c>
      <c r="N53" s="11">
        <v>0.1172273087</v>
      </c>
      <c r="O53" s="11">
        <v>4.2919443600000003E-2</v>
      </c>
      <c r="P53" s="11">
        <v>6.4275559900000001E-2</v>
      </c>
      <c r="Q53" s="11">
        <v>-3.3156498700000002E-2</v>
      </c>
      <c r="R53" s="11">
        <v>0.1105049513</v>
      </c>
      <c r="S53" s="11">
        <v>8.6186518399999995E-2</v>
      </c>
      <c r="T53" s="11">
        <v>2.11831359E-2</v>
      </c>
      <c r="U53" s="11">
        <v>5.00194386E-2</v>
      </c>
      <c r="V53" s="11">
        <v>0.138319108</v>
      </c>
      <c r="W53" s="11">
        <v>6.4244939099999995E-2</v>
      </c>
      <c r="X53" s="11">
        <v>2.68269628E-2</v>
      </c>
      <c r="Y53" s="11">
        <v>3.6689055399999997E-2</v>
      </c>
      <c r="Z53" s="11">
        <v>1.9407013000000001E-3</v>
      </c>
      <c r="AA53" s="11">
        <v>-1.2810062E-3</v>
      </c>
      <c r="AB53" s="11">
        <v>-5.542478E-3</v>
      </c>
      <c r="AC53" s="11">
        <v>-1.35498084E-2</v>
      </c>
      <c r="AD53" s="11">
        <v>3.1223477900000001E-2</v>
      </c>
      <c r="AE53" s="11">
        <v>-5.7056193499999998E-2</v>
      </c>
      <c r="AF53" s="11">
        <v>-2.0314525000000002E-3</v>
      </c>
      <c r="AG53" s="11">
        <v>2.9250941999999999E-2</v>
      </c>
      <c r="AH53" s="11">
        <v>0.13065606360000001</v>
      </c>
      <c r="AI53" s="11">
        <v>5.2652564800000003E-2</v>
      </c>
      <c r="AJ53" s="11">
        <v>0.12657608640000001</v>
      </c>
      <c r="AK53" s="11">
        <v>0.31945427879999999</v>
      </c>
      <c r="AL53" s="11">
        <v>0.40365574669999998</v>
      </c>
      <c r="AM53" s="11">
        <v>-8.8240903999999998E-3</v>
      </c>
      <c r="AN53" s="11">
        <v>0.13575721269999999</v>
      </c>
      <c r="AO53" s="11">
        <v>0</v>
      </c>
      <c r="AP53" s="11">
        <v>1.26884232E-2</v>
      </c>
      <c r="AQ53" s="11">
        <v>1.5227361700000001E-2</v>
      </c>
      <c r="AR53" s="11">
        <v>-7.3758612000000001E-3</v>
      </c>
      <c r="AS53" s="11">
        <v>0.1354364371</v>
      </c>
      <c r="AT53" s="11">
        <v>5.0458768799999998E-2</v>
      </c>
      <c r="AU53" s="11">
        <v>0</v>
      </c>
      <c r="AV53" s="11">
        <v>0.58682770760000003</v>
      </c>
      <c r="AW53" s="12">
        <v>9.0229957900000005E-2</v>
      </c>
    </row>
    <row r="54" spans="2:49">
      <c r="B54" s="537" t="s">
        <v>346</v>
      </c>
      <c r="C54" s="524" t="s">
        <v>347</v>
      </c>
      <c r="D54" s="10">
        <v>0.14284221459999999</v>
      </c>
      <c r="E54" s="11">
        <v>0.11029411760000001</v>
      </c>
      <c r="F54" s="11">
        <v>6.3101524699999995E-2</v>
      </c>
      <c r="G54" s="11">
        <v>0.15310309180000001</v>
      </c>
      <c r="H54" s="11">
        <v>0.12854980860000001</v>
      </c>
      <c r="I54" s="11">
        <v>9.3643595600000004E-2</v>
      </c>
      <c r="J54" s="11">
        <v>5.80028348E-2</v>
      </c>
      <c r="K54" s="11">
        <v>8.69869063E-2</v>
      </c>
      <c r="L54" s="11">
        <v>0.1471223619</v>
      </c>
      <c r="M54" s="11">
        <v>0.16392881009999999</v>
      </c>
      <c r="N54" s="11">
        <v>8.1660204200000003E-2</v>
      </c>
      <c r="O54" s="11">
        <v>0.1050097951</v>
      </c>
      <c r="P54" s="11">
        <v>0.1755109651</v>
      </c>
      <c r="Q54" s="11">
        <v>5.0397878E-2</v>
      </c>
      <c r="R54" s="11">
        <v>0.1116942886</v>
      </c>
      <c r="S54" s="11">
        <v>5.9642417500000003E-2</v>
      </c>
      <c r="T54" s="11">
        <v>5.2049990999999997E-2</v>
      </c>
      <c r="U54" s="11">
        <v>0.10172232940000001</v>
      </c>
      <c r="V54" s="11">
        <v>0.10599100459999999</v>
      </c>
      <c r="W54" s="11">
        <v>0.13939487649999999</v>
      </c>
      <c r="X54" s="11">
        <v>0.20826510100000001</v>
      </c>
      <c r="Y54" s="11">
        <v>0.2683882051</v>
      </c>
      <c r="Z54" s="11">
        <v>0.1972887401</v>
      </c>
      <c r="AA54" s="11">
        <v>0.2173052288</v>
      </c>
      <c r="AB54" s="11">
        <v>0.1114739449</v>
      </c>
      <c r="AC54" s="11">
        <v>0.13367610220000001</v>
      </c>
      <c r="AD54" s="11">
        <v>0.12243712869999999</v>
      </c>
      <c r="AE54" s="11">
        <v>0.11222937500000001</v>
      </c>
      <c r="AF54" s="11">
        <v>5.2331454700000002E-2</v>
      </c>
      <c r="AG54" s="11">
        <v>0.27944042619999998</v>
      </c>
      <c r="AH54" s="11">
        <v>0.2593328915</v>
      </c>
      <c r="AI54" s="11">
        <v>8.1593864799999999E-2</v>
      </c>
      <c r="AJ54" s="11">
        <v>7.5663724799999998E-2</v>
      </c>
      <c r="AK54" s="11">
        <v>6.5617447800000006E-2</v>
      </c>
      <c r="AL54" s="11">
        <v>0.268721139</v>
      </c>
      <c r="AM54" s="11">
        <v>0.1093802007</v>
      </c>
      <c r="AN54" s="11">
        <v>0.14211149449999999</v>
      </c>
      <c r="AO54" s="11">
        <v>0.35106877489999999</v>
      </c>
      <c r="AP54" s="11">
        <v>0.172317101</v>
      </c>
      <c r="AQ54" s="11">
        <v>6.7375187399999995E-2</v>
      </c>
      <c r="AR54" s="11">
        <v>3.1260547600000001E-2</v>
      </c>
      <c r="AS54" s="11">
        <v>0.1178748748</v>
      </c>
      <c r="AT54" s="11">
        <v>0.1059208113</v>
      </c>
      <c r="AU54" s="11">
        <v>0</v>
      </c>
      <c r="AV54" s="11">
        <v>2.9390606400000002E-2</v>
      </c>
      <c r="AW54" s="12">
        <v>0.12573916739999999</v>
      </c>
    </row>
    <row r="55" spans="2:49">
      <c r="B55" s="537" t="s">
        <v>348</v>
      </c>
      <c r="C55" s="525" t="s">
        <v>349</v>
      </c>
      <c r="D55" s="10">
        <v>3.1681245099999998E-2</v>
      </c>
      <c r="E55" s="11">
        <v>7.7941176500000001E-2</v>
      </c>
      <c r="F55" s="11">
        <v>4.1597653200000001E-2</v>
      </c>
      <c r="G55" s="11">
        <v>-2.26795464E-2</v>
      </c>
      <c r="H55" s="11">
        <v>5.7458254399999999E-2</v>
      </c>
      <c r="I55" s="11">
        <v>7.8746981999999993E-2</v>
      </c>
      <c r="J55" s="11">
        <v>6.5617965E-2</v>
      </c>
      <c r="K55" s="11">
        <v>4.88415658E-2</v>
      </c>
      <c r="L55" s="11">
        <v>4.5227940000000001E-2</v>
      </c>
      <c r="M55" s="11">
        <v>2.5303832999999999E-3</v>
      </c>
      <c r="N55" s="11">
        <v>4.0946832099999997E-2</v>
      </c>
      <c r="O55" s="11">
        <v>4.7132830000000001E-2</v>
      </c>
      <c r="P55" s="11">
        <v>5.8356055800000001E-2</v>
      </c>
      <c r="Q55" s="11">
        <v>4.7745358100000003E-2</v>
      </c>
      <c r="R55" s="11">
        <v>5.5840680500000003E-2</v>
      </c>
      <c r="S55" s="11">
        <v>2.6095977699999998E-2</v>
      </c>
      <c r="T55" s="11">
        <v>1.0869226100000001E-2</v>
      </c>
      <c r="U55" s="11">
        <v>7.8880192500000001E-2</v>
      </c>
      <c r="V55" s="11">
        <v>2.1858880099999999E-2</v>
      </c>
      <c r="W55" s="11">
        <v>9.2826833000000004E-3</v>
      </c>
      <c r="X55" s="11">
        <v>-1.1795875399999999E-2</v>
      </c>
      <c r="Y55" s="11">
        <v>-6.2638311899999993E-2</v>
      </c>
      <c r="Z55" s="11">
        <v>-1.00134466E-2</v>
      </c>
      <c r="AA55" s="11">
        <v>-5.2404798000000002E-2</v>
      </c>
      <c r="AB55" s="11">
        <v>-2.5735328799999999E-2</v>
      </c>
      <c r="AC55" s="11">
        <v>-4.1422729899999997E-2</v>
      </c>
      <c r="AD55" s="11">
        <v>1.04822739E-2</v>
      </c>
      <c r="AE55" s="11">
        <v>2.0360647799999999E-2</v>
      </c>
      <c r="AF55" s="11">
        <v>3.7868131700000002E-2</v>
      </c>
      <c r="AG55" s="11">
        <v>3.8646649900000003E-2</v>
      </c>
      <c r="AH55" s="11">
        <v>3.3700022099999997E-2</v>
      </c>
      <c r="AI55" s="11">
        <v>4.0139024600000003E-2</v>
      </c>
      <c r="AJ55" s="11">
        <v>6.2481832899999999E-2</v>
      </c>
      <c r="AK55" s="11">
        <v>2.04312426E-2</v>
      </c>
      <c r="AL55" s="11">
        <v>7.0232301699999999E-2</v>
      </c>
      <c r="AM55" s="11">
        <v>3.0654317800000001E-2</v>
      </c>
      <c r="AN55" s="11">
        <v>3.07210331E-2</v>
      </c>
      <c r="AO55" s="11">
        <v>1.7968365E-3</v>
      </c>
      <c r="AP55" s="11">
        <v>1.26104227E-2</v>
      </c>
      <c r="AQ55" s="11">
        <v>1.2932080699999999E-2</v>
      </c>
      <c r="AR55" s="11">
        <v>1.49899736E-2</v>
      </c>
      <c r="AS55" s="11">
        <v>3.7386236900000001E-2</v>
      </c>
      <c r="AT55" s="11">
        <v>5.3611643799999997E-2</v>
      </c>
      <c r="AU55" s="11">
        <v>0</v>
      </c>
      <c r="AV55" s="11">
        <v>1.7861537600000001E-2</v>
      </c>
      <c r="AW55" s="12">
        <v>2.7871811199999999E-2</v>
      </c>
    </row>
    <row r="56" spans="2:49">
      <c r="B56" s="538" t="s">
        <v>350</v>
      </c>
      <c r="C56" s="529" t="s">
        <v>351</v>
      </c>
      <c r="D56" s="434">
        <v>-5.08412065E-2</v>
      </c>
      <c r="E56" s="435">
        <v>0</v>
      </c>
      <c r="F56" s="435">
        <v>-1.0044234000000001E-3</v>
      </c>
      <c r="G56" s="435">
        <v>0</v>
      </c>
      <c r="H56" s="435">
        <v>0</v>
      </c>
      <c r="I56" s="435">
        <v>-7.7385000000000005E-6</v>
      </c>
      <c r="J56" s="435">
        <v>0</v>
      </c>
      <c r="K56" s="435">
        <v>0</v>
      </c>
      <c r="L56" s="435">
        <v>0</v>
      </c>
      <c r="M56" s="435">
        <v>0</v>
      </c>
      <c r="N56" s="435">
        <v>-1.218052E-4</v>
      </c>
      <c r="O56" s="435">
        <v>-1.9688999999999999E-6</v>
      </c>
      <c r="P56" s="435">
        <v>0</v>
      </c>
      <c r="Q56" s="435">
        <v>0</v>
      </c>
      <c r="R56" s="435">
        <v>0</v>
      </c>
      <c r="S56" s="435">
        <v>-1.8888E-6</v>
      </c>
      <c r="T56" s="435">
        <v>0</v>
      </c>
      <c r="U56" s="435">
        <v>-3.6677000000000001E-6</v>
      </c>
      <c r="V56" s="435">
        <v>0</v>
      </c>
      <c r="W56" s="435">
        <v>-5.0696999999999999E-6</v>
      </c>
      <c r="X56" s="435">
        <v>0</v>
      </c>
      <c r="Y56" s="435">
        <v>-4.853E-6</v>
      </c>
      <c r="Z56" s="435">
        <v>-4.7682999999999997E-6</v>
      </c>
      <c r="AA56" s="435">
        <v>0</v>
      </c>
      <c r="AB56" s="435">
        <v>-1.8892000000000001E-6</v>
      </c>
      <c r="AC56" s="435">
        <v>-3.7722000000000001E-6</v>
      </c>
      <c r="AD56" s="435">
        <v>-5.9558400000000002E-5</v>
      </c>
      <c r="AE56" s="435">
        <v>0</v>
      </c>
      <c r="AF56" s="435">
        <v>-4.6236360000000004E-3</v>
      </c>
      <c r="AG56" s="435">
        <v>-1.218113E-4</v>
      </c>
      <c r="AH56" s="435">
        <v>-3.8780649399999999E-2</v>
      </c>
      <c r="AI56" s="435">
        <v>0</v>
      </c>
      <c r="AJ56" s="435">
        <v>-6.2464680000000002E-4</v>
      </c>
      <c r="AK56" s="435">
        <v>-9.7001342000000001E-3</v>
      </c>
      <c r="AL56" s="435">
        <v>-2.149109E-4</v>
      </c>
      <c r="AM56" s="435">
        <v>-2.8553477000000001E-3</v>
      </c>
      <c r="AN56" s="435">
        <v>-4.2184000000000001E-6</v>
      </c>
      <c r="AO56" s="435">
        <v>0</v>
      </c>
      <c r="AP56" s="435">
        <v>-1.3980863000000001E-3</v>
      </c>
      <c r="AQ56" s="435">
        <v>-1.31789882E-2</v>
      </c>
      <c r="AR56" s="435">
        <v>-1.5704727299999999E-2</v>
      </c>
      <c r="AS56" s="435">
        <v>-2.9697899999999999E-5</v>
      </c>
      <c r="AT56" s="435">
        <v>-3.4825999999999999E-6</v>
      </c>
      <c r="AU56" s="435">
        <v>0</v>
      </c>
      <c r="AV56" s="435">
        <v>-3.3413474999999999E-3</v>
      </c>
      <c r="AW56" s="436">
        <v>-2.3676881000000002E-3</v>
      </c>
    </row>
    <row r="57" spans="2:49" ht="13.5" thickBot="1">
      <c r="B57" s="544" t="s">
        <v>352</v>
      </c>
      <c r="C57" s="534" t="s">
        <v>353</v>
      </c>
      <c r="D57" s="26">
        <v>0.47021508090000003</v>
      </c>
      <c r="E57" s="27">
        <v>0.35049019609999998</v>
      </c>
      <c r="F57" s="27">
        <v>0.3272808116</v>
      </c>
      <c r="G57" s="27">
        <v>0.39146447839999998</v>
      </c>
      <c r="H57" s="27">
        <v>0.43542623139999997</v>
      </c>
      <c r="I57" s="27">
        <v>0.4460936049</v>
      </c>
      <c r="J57" s="27">
        <v>0.43661932689999999</v>
      </c>
      <c r="K57" s="27">
        <v>0.3118114669</v>
      </c>
      <c r="L57" s="27">
        <v>0.60348695510000006</v>
      </c>
      <c r="M57" s="27">
        <v>0.34993911480000001</v>
      </c>
      <c r="N57" s="27">
        <v>0.26270326230000002</v>
      </c>
      <c r="O57" s="27">
        <v>0.41324657170000001</v>
      </c>
      <c r="P57" s="27">
        <v>0.56791116080000004</v>
      </c>
      <c r="Q57" s="27">
        <v>0.45954907160000003</v>
      </c>
      <c r="R57" s="27">
        <v>0.49038834450000002</v>
      </c>
      <c r="S57" s="27">
        <v>0.22922282960000001</v>
      </c>
      <c r="T57" s="27">
        <v>0.2165671465</v>
      </c>
      <c r="U57" s="27">
        <v>0.53317758039999996</v>
      </c>
      <c r="V57" s="27">
        <v>0.46817869960000003</v>
      </c>
      <c r="W57" s="27">
        <v>0.46344975129999999</v>
      </c>
      <c r="X57" s="27">
        <v>0.45595185789999998</v>
      </c>
      <c r="Y57" s="27">
        <v>0.41939569830000001</v>
      </c>
      <c r="Z57" s="27">
        <v>0.38125005960000002</v>
      </c>
      <c r="AA57" s="27">
        <v>0.37475253289999999</v>
      </c>
      <c r="AB57" s="27">
        <v>0.20662461909999999</v>
      </c>
      <c r="AC57" s="27">
        <v>0.24820819629999999</v>
      </c>
      <c r="AD57" s="27">
        <v>0.34895251710000003</v>
      </c>
      <c r="AE57" s="27">
        <v>0.33238409740000002</v>
      </c>
      <c r="AF57" s="27">
        <v>0.49796891589999998</v>
      </c>
      <c r="AG57" s="27">
        <v>0.4436582355</v>
      </c>
      <c r="AH57" s="27">
        <v>0.53017009059999998</v>
      </c>
      <c r="AI57" s="27">
        <v>0.69257095769999999</v>
      </c>
      <c r="AJ57" s="27">
        <v>0.72110354560000001</v>
      </c>
      <c r="AK57" s="27">
        <v>0.64177559230000003</v>
      </c>
      <c r="AL57" s="27">
        <v>0.80722496359999996</v>
      </c>
      <c r="AM57" s="27">
        <v>0.51543514599999996</v>
      </c>
      <c r="AN57" s="27">
        <v>0.50767603989999999</v>
      </c>
      <c r="AO57" s="27">
        <v>0.71618655239999995</v>
      </c>
      <c r="AP57" s="27">
        <v>0.69518657439999998</v>
      </c>
      <c r="AQ57" s="27">
        <v>0.62079141049999997</v>
      </c>
      <c r="AR57" s="27">
        <v>0.68473405210000005</v>
      </c>
      <c r="AS57" s="27">
        <v>0.61641832949999997</v>
      </c>
      <c r="AT57" s="27">
        <v>0.59549403550000002</v>
      </c>
      <c r="AU57" s="27">
        <v>0</v>
      </c>
      <c r="AV57" s="27">
        <v>0.64325199249999998</v>
      </c>
      <c r="AW57" s="28">
        <v>0.51768361139999997</v>
      </c>
    </row>
    <row r="58" spans="2:49" ht="13.5" thickBot="1">
      <c r="B58" s="545" t="s">
        <v>354</v>
      </c>
      <c r="C58" s="535" t="s">
        <v>355</v>
      </c>
      <c r="D58" s="19">
        <v>1</v>
      </c>
      <c r="E58" s="451">
        <v>1</v>
      </c>
      <c r="F58" s="451">
        <v>1</v>
      </c>
      <c r="G58" s="451">
        <v>1</v>
      </c>
      <c r="H58" s="451">
        <v>1</v>
      </c>
      <c r="I58" s="451">
        <v>1</v>
      </c>
      <c r="J58" s="451">
        <v>1</v>
      </c>
      <c r="K58" s="451">
        <v>1</v>
      </c>
      <c r="L58" s="451">
        <v>1</v>
      </c>
      <c r="M58" s="451">
        <v>1</v>
      </c>
      <c r="N58" s="451">
        <v>1</v>
      </c>
      <c r="O58" s="451">
        <v>1</v>
      </c>
      <c r="P58" s="451">
        <v>1</v>
      </c>
      <c r="Q58" s="451">
        <v>1</v>
      </c>
      <c r="R58" s="451">
        <v>1</v>
      </c>
      <c r="S58" s="451">
        <v>1</v>
      </c>
      <c r="T58" s="451">
        <v>1</v>
      </c>
      <c r="U58" s="451">
        <v>1</v>
      </c>
      <c r="V58" s="451">
        <v>1</v>
      </c>
      <c r="W58" s="451">
        <v>1</v>
      </c>
      <c r="X58" s="451">
        <v>1</v>
      </c>
      <c r="Y58" s="451">
        <v>1</v>
      </c>
      <c r="Z58" s="451">
        <v>1</v>
      </c>
      <c r="AA58" s="451">
        <v>1</v>
      </c>
      <c r="AB58" s="451">
        <v>1</v>
      </c>
      <c r="AC58" s="451">
        <v>1</v>
      </c>
      <c r="AD58" s="451">
        <v>1</v>
      </c>
      <c r="AE58" s="451">
        <v>1</v>
      </c>
      <c r="AF58" s="451">
        <v>1</v>
      </c>
      <c r="AG58" s="451">
        <v>1</v>
      </c>
      <c r="AH58" s="451">
        <v>1</v>
      </c>
      <c r="AI58" s="451">
        <v>1</v>
      </c>
      <c r="AJ58" s="451">
        <v>1</v>
      </c>
      <c r="AK58" s="451">
        <v>1</v>
      </c>
      <c r="AL58" s="451">
        <v>1</v>
      </c>
      <c r="AM58" s="451">
        <v>1</v>
      </c>
      <c r="AN58" s="451">
        <v>1</v>
      </c>
      <c r="AO58" s="451">
        <v>1</v>
      </c>
      <c r="AP58" s="451">
        <v>1</v>
      </c>
      <c r="AQ58" s="451">
        <v>1</v>
      </c>
      <c r="AR58" s="451">
        <v>1</v>
      </c>
      <c r="AS58" s="451">
        <v>1</v>
      </c>
      <c r="AT58" s="451">
        <v>1</v>
      </c>
      <c r="AU58" s="451">
        <v>1</v>
      </c>
      <c r="AV58" s="451">
        <v>1</v>
      </c>
      <c r="AW58" s="20">
        <v>1</v>
      </c>
    </row>
  </sheetData>
  <phoneticPr fontId="1"/>
  <pageMargins left="0.7" right="0.7" top="0.75" bottom="0.75" header="0.3" footer="0.3"/>
  <pageSetup paperSize="9" scale="66" fitToWidth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pageSetUpPr fitToPage="1"/>
  </sheetPr>
  <dimension ref="B1:AX51"/>
  <sheetViews>
    <sheetView showGridLines="0" zoomScale="70" zoomScaleNormal="70" workbookViewId="0"/>
  </sheetViews>
  <sheetFormatPr defaultColWidth="10.08984375" defaultRowHeight="14"/>
  <cols>
    <col min="1" max="1" width="1.6328125" style="2" customWidth="1"/>
    <col min="2" max="2" width="3" style="2" bestFit="1" customWidth="1"/>
    <col min="3" max="3" width="26.6328125" style="2" bestFit="1" customWidth="1"/>
    <col min="4" max="46" width="9.7265625" style="2" customWidth="1"/>
    <col min="47" max="47" width="9.90625" style="2" customWidth="1"/>
    <col min="48" max="48" width="9.7265625" style="2" customWidth="1"/>
    <col min="49" max="49" width="10.08984375" style="2" customWidth="1"/>
    <col min="50" max="50" width="11.7265625" style="2" bestFit="1" customWidth="1"/>
    <col min="51" max="16384" width="10.08984375" style="2"/>
  </cols>
  <sheetData>
    <row r="1" spans="2:50">
      <c r="B1" s="1" t="s">
        <v>0</v>
      </c>
    </row>
    <row r="2" spans="2:50" ht="14.5" thickBot="1"/>
    <row r="3" spans="2:50">
      <c r="B3" s="3"/>
      <c r="C3" s="4"/>
      <c r="D3" s="506" t="s">
        <v>249</v>
      </c>
      <c r="E3" s="507" t="s">
        <v>251</v>
      </c>
      <c r="F3" s="507" t="s">
        <v>253</v>
      </c>
      <c r="G3" s="507" t="s">
        <v>255</v>
      </c>
      <c r="H3" s="507" t="s">
        <v>257</v>
      </c>
      <c r="I3" s="508" t="s">
        <v>259</v>
      </c>
      <c r="J3" s="507" t="s">
        <v>261</v>
      </c>
      <c r="K3" s="507" t="s">
        <v>263</v>
      </c>
      <c r="L3" s="507" t="s">
        <v>265</v>
      </c>
      <c r="M3" s="507" t="s">
        <v>267</v>
      </c>
      <c r="N3" s="507" t="s">
        <v>269</v>
      </c>
      <c r="O3" s="507" t="s">
        <v>271</v>
      </c>
      <c r="P3" s="507" t="s">
        <v>273</v>
      </c>
      <c r="Q3" s="507" t="s">
        <v>275</v>
      </c>
      <c r="R3" s="508" t="s">
        <v>277</v>
      </c>
      <c r="S3" s="507" t="s">
        <v>279</v>
      </c>
      <c r="T3" s="507" t="s">
        <v>281</v>
      </c>
      <c r="U3" s="507" t="s">
        <v>283</v>
      </c>
      <c r="V3" s="507" t="s">
        <v>285</v>
      </c>
      <c r="W3" s="507" t="s">
        <v>287</v>
      </c>
      <c r="X3" s="508" t="s">
        <v>289</v>
      </c>
      <c r="Y3" s="507" t="s">
        <v>291</v>
      </c>
      <c r="Z3" s="507" t="s">
        <v>293</v>
      </c>
      <c r="AA3" s="507" t="s">
        <v>295</v>
      </c>
      <c r="AB3" s="507" t="s">
        <v>297</v>
      </c>
      <c r="AC3" s="507" t="s">
        <v>299</v>
      </c>
      <c r="AD3" s="507" t="s">
        <v>301</v>
      </c>
      <c r="AE3" s="507" t="s">
        <v>303</v>
      </c>
      <c r="AF3" s="507" t="s">
        <v>305</v>
      </c>
      <c r="AG3" s="508" t="s">
        <v>307</v>
      </c>
      <c r="AH3" s="507" t="s">
        <v>309</v>
      </c>
      <c r="AI3" s="507" t="s">
        <v>311</v>
      </c>
      <c r="AJ3" s="507" t="s">
        <v>313</v>
      </c>
      <c r="AK3" s="507" t="s">
        <v>315</v>
      </c>
      <c r="AL3" s="507" t="s">
        <v>317</v>
      </c>
      <c r="AM3" s="508" t="s">
        <v>319</v>
      </c>
      <c r="AN3" s="507" t="s">
        <v>321</v>
      </c>
      <c r="AO3" s="507" t="s">
        <v>323</v>
      </c>
      <c r="AP3" s="507" t="s">
        <v>325</v>
      </c>
      <c r="AQ3" s="507" t="s">
        <v>327</v>
      </c>
      <c r="AR3" s="507" t="s">
        <v>329</v>
      </c>
      <c r="AS3" s="507" t="s">
        <v>331</v>
      </c>
      <c r="AT3" s="507" t="s">
        <v>333</v>
      </c>
      <c r="AU3" s="507" t="s">
        <v>335</v>
      </c>
      <c r="AV3" s="508" t="s">
        <v>337</v>
      </c>
      <c r="AW3" s="697" t="s">
        <v>356</v>
      </c>
      <c r="AX3" s="699" t="s">
        <v>357</v>
      </c>
    </row>
    <row r="4" spans="2:50" ht="54" customHeight="1" thickBot="1">
      <c r="B4" s="5"/>
      <c r="C4" s="6"/>
      <c r="D4" s="510" t="s">
        <v>250</v>
      </c>
      <c r="E4" s="511" t="s">
        <v>252</v>
      </c>
      <c r="F4" s="509" t="s">
        <v>254</v>
      </c>
      <c r="G4" s="511" t="s">
        <v>256</v>
      </c>
      <c r="H4" s="511" t="s">
        <v>258</v>
      </c>
      <c r="I4" s="512" t="s">
        <v>260</v>
      </c>
      <c r="J4" s="511" t="s">
        <v>262</v>
      </c>
      <c r="K4" s="511" t="s">
        <v>264</v>
      </c>
      <c r="L4" s="511" t="s">
        <v>266</v>
      </c>
      <c r="M4" s="509" t="s">
        <v>268</v>
      </c>
      <c r="N4" s="511" t="s">
        <v>270</v>
      </c>
      <c r="O4" s="511" t="s">
        <v>272</v>
      </c>
      <c r="P4" s="511" t="s">
        <v>274</v>
      </c>
      <c r="Q4" s="509" t="s">
        <v>276</v>
      </c>
      <c r="R4" s="512" t="s">
        <v>278</v>
      </c>
      <c r="S4" s="511" t="s">
        <v>280</v>
      </c>
      <c r="T4" s="509" t="s">
        <v>282</v>
      </c>
      <c r="U4" s="509" t="s">
        <v>284</v>
      </c>
      <c r="V4" s="509" t="s">
        <v>286</v>
      </c>
      <c r="W4" s="509" t="s">
        <v>288</v>
      </c>
      <c r="X4" s="512" t="s">
        <v>290</v>
      </c>
      <c r="Y4" s="509" t="s">
        <v>292</v>
      </c>
      <c r="Z4" s="511" t="s">
        <v>294</v>
      </c>
      <c r="AA4" s="511" t="s">
        <v>296</v>
      </c>
      <c r="AB4" s="509" t="s">
        <v>298</v>
      </c>
      <c r="AC4" s="511" t="s">
        <v>300</v>
      </c>
      <c r="AD4" s="511" t="s">
        <v>302</v>
      </c>
      <c r="AE4" s="511" t="s">
        <v>304</v>
      </c>
      <c r="AF4" s="511" t="s">
        <v>306</v>
      </c>
      <c r="AG4" s="512" t="s">
        <v>308</v>
      </c>
      <c r="AH4" s="511" t="s">
        <v>310</v>
      </c>
      <c r="AI4" s="511" t="s">
        <v>312</v>
      </c>
      <c r="AJ4" s="511" t="s">
        <v>314</v>
      </c>
      <c r="AK4" s="511" t="s">
        <v>316</v>
      </c>
      <c r="AL4" s="509" t="s">
        <v>318</v>
      </c>
      <c r="AM4" s="513" t="s">
        <v>320</v>
      </c>
      <c r="AN4" s="509" t="s">
        <v>322</v>
      </c>
      <c r="AO4" s="511" t="s">
        <v>324</v>
      </c>
      <c r="AP4" s="509" t="s">
        <v>326</v>
      </c>
      <c r="AQ4" s="509" t="s">
        <v>328</v>
      </c>
      <c r="AR4" s="509" t="s">
        <v>330</v>
      </c>
      <c r="AS4" s="509" t="s">
        <v>332</v>
      </c>
      <c r="AT4" s="509" t="s">
        <v>334</v>
      </c>
      <c r="AU4" s="511" t="s">
        <v>336</v>
      </c>
      <c r="AV4" s="513" t="s">
        <v>338</v>
      </c>
      <c r="AW4" s="698"/>
      <c r="AX4" s="700"/>
    </row>
    <row r="5" spans="2:50">
      <c r="B5" s="536" t="s">
        <v>249</v>
      </c>
      <c r="C5" s="551" t="s">
        <v>250</v>
      </c>
      <c r="D5" s="7">
        <v>1.0600788668000001</v>
      </c>
      <c r="E5" s="8">
        <v>7.4263000000000004E-5</v>
      </c>
      <c r="F5" s="8">
        <v>8.3806136899999994E-2</v>
      </c>
      <c r="G5" s="8">
        <v>5.4067838999999999E-3</v>
      </c>
      <c r="H5" s="8">
        <v>6.350924E-4</v>
      </c>
      <c r="I5" s="8">
        <v>6.1216382600000001E-2</v>
      </c>
      <c r="J5" s="8">
        <v>4.5395562000000002E-3</v>
      </c>
      <c r="K5" s="8">
        <v>3.8867878999999999E-3</v>
      </c>
      <c r="L5" s="8">
        <v>1.5296710000000001E-4</v>
      </c>
      <c r="M5" s="8">
        <v>4.8919359999999995E-4</v>
      </c>
      <c r="N5" s="8">
        <v>3.7678100000000001E-5</v>
      </c>
      <c r="O5" s="8">
        <v>6.0634599999999997E-5</v>
      </c>
      <c r="P5" s="8">
        <v>6.7239374000000003E-3</v>
      </c>
      <c r="Q5" s="8">
        <v>4.6408546999999996E-3</v>
      </c>
      <c r="R5" s="8">
        <v>4.2699509999999998E-4</v>
      </c>
      <c r="S5" s="8">
        <v>5.5852E-5</v>
      </c>
      <c r="T5" s="8">
        <v>9.6560399999999998E-5</v>
      </c>
      <c r="U5" s="8">
        <v>5.47332E-5</v>
      </c>
      <c r="V5" s="8">
        <v>3.6108300000000001E-5</v>
      </c>
      <c r="W5" s="8">
        <v>5.3115799999999997E-5</v>
      </c>
      <c r="X5" s="8">
        <v>7.1055699999999998E-5</v>
      </c>
      <c r="Y5" s="8">
        <v>4.0553000000000003E-5</v>
      </c>
      <c r="Z5" s="8">
        <v>5.7515800000000003E-5</v>
      </c>
      <c r="AA5" s="8">
        <v>4.1183999999999997E-5</v>
      </c>
      <c r="AB5" s="8">
        <v>4.5156900000000001E-5</v>
      </c>
      <c r="AC5" s="8">
        <v>1.791319E-4</v>
      </c>
      <c r="AD5" s="8">
        <v>6.7343300000000003E-5</v>
      </c>
      <c r="AE5" s="8">
        <v>5.7643657999999999E-3</v>
      </c>
      <c r="AF5" s="8">
        <v>1.0818036000000001E-3</v>
      </c>
      <c r="AG5" s="8">
        <v>1.5821880000000001E-4</v>
      </c>
      <c r="AH5" s="8">
        <v>9.8747999999999997E-5</v>
      </c>
      <c r="AI5" s="8">
        <v>5.6364399999999999E-5</v>
      </c>
      <c r="AJ5" s="8">
        <v>9.8188099999999996E-5</v>
      </c>
      <c r="AK5" s="8">
        <v>5.0942400000000002E-5</v>
      </c>
      <c r="AL5" s="8">
        <v>3.2434400000000002E-5</v>
      </c>
      <c r="AM5" s="8">
        <v>9.7199299999999996E-5</v>
      </c>
      <c r="AN5" s="8">
        <v>2.188422E-4</v>
      </c>
      <c r="AO5" s="8">
        <v>6.8566900000000002E-5</v>
      </c>
      <c r="AP5" s="8">
        <v>9.6156900000000001E-4</v>
      </c>
      <c r="AQ5" s="8">
        <v>1.2172630999999999E-3</v>
      </c>
      <c r="AR5" s="8">
        <v>9.4013389999999999E-4</v>
      </c>
      <c r="AS5" s="8">
        <v>8.3381799999999995E-5</v>
      </c>
      <c r="AT5" s="8">
        <v>8.2468069000000005E-3</v>
      </c>
      <c r="AU5" s="8">
        <v>8.2901389999999995E-4</v>
      </c>
      <c r="AV5" s="9">
        <v>1.4570030000000001E-4</v>
      </c>
      <c r="AW5" s="7">
        <v>1.2531239833000001</v>
      </c>
      <c r="AX5" s="444">
        <v>0.89384982850000005</v>
      </c>
    </row>
    <row r="6" spans="2:50">
      <c r="B6" s="537" t="s">
        <v>251</v>
      </c>
      <c r="C6" s="546" t="s">
        <v>252</v>
      </c>
      <c r="D6" s="10">
        <v>2.1243600000000001E-5</v>
      </c>
      <c r="E6" s="11">
        <v>1.0000625385999999</v>
      </c>
      <c r="F6" s="11">
        <v>2.21689E-5</v>
      </c>
      <c r="G6" s="11">
        <v>5.2658599999999998E-5</v>
      </c>
      <c r="H6" s="11">
        <v>2.7596299999999999E-5</v>
      </c>
      <c r="I6" s="11">
        <v>2.57212E-5</v>
      </c>
      <c r="J6" s="11">
        <v>3.9676799999999999E-5</v>
      </c>
      <c r="K6" s="11">
        <v>1.1450040000000001E-4</v>
      </c>
      <c r="L6" s="11">
        <v>2.89398E-5</v>
      </c>
      <c r="M6" s="11">
        <v>9.1710000000000001E-5</v>
      </c>
      <c r="N6" s="11">
        <v>2.9710067999999998E-3</v>
      </c>
      <c r="O6" s="11">
        <v>3.0966100000000002E-5</v>
      </c>
      <c r="P6" s="11">
        <v>3.7280000000000002E-5</v>
      </c>
      <c r="Q6" s="11">
        <v>3.2369100000000002E-5</v>
      </c>
      <c r="R6" s="11">
        <v>1.6819639999999999E-4</v>
      </c>
      <c r="S6" s="11">
        <v>9.3165730000000001E-4</v>
      </c>
      <c r="T6" s="11">
        <v>8.9642780000000004E-4</v>
      </c>
      <c r="U6" s="11">
        <v>1.9256039999999999E-4</v>
      </c>
      <c r="V6" s="11">
        <v>8.8145299999999998E-5</v>
      </c>
      <c r="W6" s="11">
        <v>8.1170199999999997E-5</v>
      </c>
      <c r="X6" s="11">
        <v>4.3865600000000002E-5</v>
      </c>
      <c r="Y6" s="11">
        <v>4.0803799999999997E-5</v>
      </c>
      <c r="Z6" s="11">
        <v>6.2332699999999994E-5</v>
      </c>
      <c r="AA6" s="11">
        <v>2.76508E-5</v>
      </c>
      <c r="AB6" s="11">
        <v>5.8575400000000002E-5</v>
      </c>
      <c r="AC6" s="11">
        <v>2.2768509999999999E-4</v>
      </c>
      <c r="AD6" s="11">
        <v>6.5886199999999999E-5</v>
      </c>
      <c r="AE6" s="11">
        <v>4.8546800000000001E-5</v>
      </c>
      <c r="AF6" s="11">
        <v>4.3315600000000002E-5</v>
      </c>
      <c r="AG6" s="11">
        <v>1.2160367E-3</v>
      </c>
      <c r="AH6" s="11">
        <v>5.6264000000000002E-5</v>
      </c>
      <c r="AI6" s="11">
        <v>6.3173E-5</v>
      </c>
      <c r="AJ6" s="11">
        <v>2.29303E-5</v>
      </c>
      <c r="AK6" s="11">
        <v>1.01064E-5</v>
      </c>
      <c r="AL6" s="11">
        <v>6.8751999999999998E-6</v>
      </c>
      <c r="AM6" s="11">
        <v>6.12634E-5</v>
      </c>
      <c r="AN6" s="11">
        <v>1.31055E-5</v>
      </c>
      <c r="AO6" s="11">
        <v>2.0423100000000001E-5</v>
      </c>
      <c r="AP6" s="11">
        <v>1.9677000000000002E-5</v>
      </c>
      <c r="AQ6" s="11">
        <v>1.5695599999999999E-5</v>
      </c>
      <c r="AR6" s="11">
        <v>9.5115000000000003E-6</v>
      </c>
      <c r="AS6" s="11">
        <v>1.07166E-5</v>
      </c>
      <c r="AT6" s="11">
        <v>2.9683999999999999E-5</v>
      </c>
      <c r="AU6" s="11">
        <v>2.63591E-5</v>
      </c>
      <c r="AV6" s="12">
        <v>1.8128800000000002E-5</v>
      </c>
      <c r="AW6" s="10">
        <v>1.0081351459000001</v>
      </c>
      <c r="AX6" s="445">
        <v>0.71909997680000004</v>
      </c>
    </row>
    <row r="7" spans="2:50">
      <c r="B7" s="537" t="s">
        <v>253</v>
      </c>
      <c r="C7" s="546" t="s">
        <v>254</v>
      </c>
      <c r="D7" s="10">
        <v>3.0215406E-2</v>
      </c>
      <c r="E7" s="11">
        <v>3.64724E-5</v>
      </c>
      <c r="F7" s="11">
        <v>1.0517381670999999</v>
      </c>
      <c r="G7" s="11">
        <v>3.3834760000000001E-4</v>
      </c>
      <c r="H7" s="11">
        <v>2.012184E-4</v>
      </c>
      <c r="I7" s="11">
        <v>2.0770628E-3</v>
      </c>
      <c r="J7" s="11">
        <v>1.767886E-4</v>
      </c>
      <c r="K7" s="11">
        <v>6.6266860000000003E-4</v>
      </c>
      <c r="L7" s="11">
        <v>4.0525100000000003E-5</v>
      </c>
      <c r="M7" s="11">
        <v>1.0981954000000001E-3</v>
      </c>
      <c r="N7" s="11">
        <v>1.07392E-5</v>
      </c>
      <c r="O7" s="11">
        <v>3.8067300000000001E-5</v>
      </c>
      <c r="P7" s="11">
        <v>2.192661E-4</v>
      </c>
      <c r="Q7" s="11">
        <v>1.7564379999999999E-3</v>
      </c>
      <c r="R7" s="11">
        <v>1.300258E-4</v>
      </c>
      <c r="S7" s="11">
        <v>1.91216E-5</v>
      </c>
      <c r="T7" s="11">
        <v>2.03653E-5</v>
      </c>
      <c r="U7" s="11">
        <v>2.0011299999999999E-5</v>
      </c>
      <c r="V7" s="11">
        <v>2.1875700000000001E-5</v>
      </c>
      <c r="W7" s="11">
        <v>2.0817899999999999E-5</v>
      </c>
      <c r="X7" s="11">
        <v>2.1950099999999998E-5</v>
      </c>
      <c r="Y7" s="11">
        <v>2.1738499999999999E-5</v>
      </c>
      <c r="Z7" s="11">
        <v>2.3657799999999999E-5</v>
      </c>
      <c r="AA7" s="11">
        <v>2.26972E-5</v>
      </c>
      <c r="AB7" s="11">
        <v>1.3671399999999999E-5</v>
      </c>
      <c r="AC7" s="11">
        <v>2.8692199999999999E-5</v>
      </c>
      <c r="AD7" s="11">
        <v>2.2830799999999998E-5</v>
      </c>
      <c r="AE7" s="11">
        <v>7.9736360000000003E-4</v>
      </c>
      <c r="AF7" s="11">
        <v>7.3332999999999997E-5</v>
      </c>
      <c r="AG7" s="11">
        <v>2.63375E-5</v>
      </c>
      <c r="AH7" s="11">
        <v>4.2261500000000002E-5</v>
      </c>
      <c r="AI7" s="11">
        <v>2.30447E-5</v>
      </c>
      <c r="AJ7" s="11">
        <v>6.7764500000000005E-5</v>
      </c>
      <c r="AK7" s="11">
        <v>4.5447E-5</v>
      </c>
      <c r="AL7" s="11">
        <v>2.51124E-5</v>
      </c>
      <c r="AM7" s="11">
        <v>4.4669899999999997E-5</v>
      </c>
      <c r="AN7" s="11">
        <v>3.6501470000000001E-4</v>
      </c>
      <c r="AO7" s="11">
        <v>1.655332E-4</v>
      </c>
      <c r="AP7" s="11">
        <v>1.3869536E-3</v>
      </c>
      <c r="AQ7" s="11">
        <v>1.7619794E-3</v>
      </c>
      <c r="AR7" s="11">
        <v>4.0789279999999998E-4</v>
      </c>
      <c r="AS7" s="11">
        <v>8.8715700000000002E-5</v>
      </c>
      <c r="AT7" s="11">
        <v>1.7821229800000001E-2</v>
      </c>
      <c r="AU7" s="11">
        <v>1.41779E-4</v>
      </c>
      <c r="AV7" s="12">
        <v>9.3913880000000001E-4</v>
      </c>
      <c r="AW7" s="10">
        <v>1.1132203892000001</v>
      </c>
      <c r="AX7" s="445">
        <v>0.79405698660000001</v>
      </c>
    </row>
    <row r="8" spans="2:50">
      <c r="B8" s="537" t="s">
        <v>255</v>
      </c>
      <c r="C8" s="547" t="s">
        <v>256</v>
      </c>
      <c r="D8" s="10">
        <v>5.6359840000000003E-4</v>
      </c>
      <c r="E8" s="11">
        <v>1.6838420000000001E-4</v>
      </c>
      <c r="F8" s="11">
        <v>9.9202000000000003E-5</v>
      </c>
      <c r="G8" s="11">
        <v>1.0588512506000001</v>
      </c>
      <c r="H8" s="11">
        <v>6.8091250500000006E-2</v>
      </c>
      <c r="I8" s="11">
        <v>4.8879969999999996E-4</v>
      </c>
      <c r="J8" s="11">
        <v>1.3126736999999999E-3</v>
      </c>
      <c r="K8" s="11">
        <v>2.434192E-4</v>
      </c>
      <c r="L8" s="11">
        <v>1.256021E-4</v>
      </c>
      <c r="M8" s="11">
        <v>4.060399E-4</v>
      </c>
      <c r="N8" s="11">
        <v>2.5958200000000002E-5</v>
      </c>
      <c r="O8" s="11">
        <v>1.392904E-4</v>
      </c>
      <c r="P8" s="11">
        <v>2.3700983999999999E-3</v>
      </c>
      <c r="Q8" s="11">
        <v>1.21133683E-2</v>
      </c>
      <c r="R8" s="11">
        <v>7.5792440000000002E-4</v>
      </c>
      <c r="S8" s="11">
        <v>3.6667500000000001E-5</v>
      </c>
      <c r="T8" s="11">
        <v>1.297169E-4</v>
      </c>
      <c r="U8" s="11">
        <v>1.0399069999999999E-4</v>
      </c>
      <c r="V8" s="11">
        <v>6.0847899999999997E-5</v>
      </c>
      <c r="W8" s="11">
        <v>2.2790129999999999E-4</v>
      </c>
      <c r="X8" s="11">
        <v>1.6856280000000001E-4</v>
      </c>
      <c r="Y8" s="11">
        <v>5.6551270000000002E-4</v>
      </c>
      <c r="Z8" s="11">
        <v>7.6094599999999995E-5</v>
      </c>
      <c r="AA8" s="11">
        <v>1.194399E-4</v>
      </c>
      <c r="AB8" s="11">
        <v>2.9457399999999998E-4</v>
      </c>
      <c r="AC8" s="11">
        <v>1.1105599E-3</v>
      </c>
      <c r="AD8" s="11">
        <v>2.7627670000000002E-4</v>
      </c>
      <c r="AE8" s="11">
        <v>1.1948656E-3</v>
      </c>
      <c r="AF8" s="11">
        <v>4.0901840000000001E-4</v>
      </c>
      <c r="AG8" s="11">
        <v>4.38491E-5</v>
      </c>
      <c r="AH8" s="11">
        <v>1.0337520000000001E-4</v>
      </c>
      <c r="AI8" s="11">
        <v>1.107048E-4</v>
      </c>
      <c r="AJ8" s="11">
        <v>1.9015629999999999E-4</v>
      </c>
      <c r="AK8" s="11">
        <v>8.5840800000000007E-5</v>
      </c>
      <c r="AL8" s="11">
        <v>2.1874399999999998E-5</v>
      </c>
      <c r="AM8" s="11">
        <v>3.2777830000000003E-4</v>
      </c>
      <c r="AN8" s="11">
        <v>1.333223E-4</v>
      </c>
      <c r="AO8" s="11">
        <v>1.2651700000000001E-4</v>
      </c>
      <c r="AP8" s="11">
        <v>7.1666899999999996E-5</v>
      </c>
      <c r="AQ8" s="11">
        <v>1.209269E-4</v>
      </c>
      <c r="AR8" s="11">
        <v>3.0806190000000003E-4</v>
      </c>
      <c r="AS8" s="11">
        <v>1.589727E-4</v>
      </c>
      <c r="AT8" s="11">
        <v>3.4435569999999999E-4</v>
      </c>
      <c r="AU8" s="11">
        <v>4.9601999000000001E-3</v>
      </c>
      <c r="AV8" s="12">
        <v>7.1994099999999996E-5</v>
      </c>
      <c r="AW8" s="10">
        <v>1.1577104851</v>
      </c>
      <c r="AX8" s="445">
        <v>0.8257916474</v>
      </c>
    </row>
    <row r="9" spans="2:50">
      <c r="B9" s="538" t="s">
        <v>257</v>
      </c>
      <c r="C9" s="548" t="s">
        <v>258</v>
      </c>
      <c r="D9" s="434">
        <v>6.3225409999999999E-4</v>
      </c>
      <c r="E9" s="435">
        <v>8.6908600000000003E-4</v>
      </c>
      <c r="F9" s="435">
        <v>3.4148199999999999E-4</v>
      </c>
      <c r="G9" s="435">
        <v>6.1779399999999996E-4</v>
      </c>
      <c r="H9" s="435">
        <v>1.0022762673000001</v>
      </c>
      <c r="I9" s="435">
        <v>4.5917899999999999E-4</v>
      </c>
      <c r="J9" s="435">
        <v>4.8155780000000003E-4</v>
      </c>
      <c r="K9" s="435">
        <v>4.3176050000000001E-4</v>
      </c>
      <c r="L9" s="435">
        <v>2.2061889999999999E-4</v>
      </c>
      <c r="M9" s="435">
        <v>2.6180989999999998E-4</v>
      </c>
      <c r="N9" s="435">
        <v>8.1903099999999999E-5</v>
      </c>
      <c r="O9" s="435">
        <v>2.7515349999999999E-4</v>
      </c>
      <c r="P9" s="435">
        <v>4.8101360000000001E-4</v>
      </c>
      <c r="Q9" s="435">
        <v>3.9041409999999999E-4</v>
      </c>
      <c r="R9" s="435">
        <v>3.5408459999999999E-4</v>
      </c>
      <c r="S9" s="435">
        <v>1.415082E-4</v>
      </c>
      <c r="T9" s="435">
        <v>2.9474619999999999E-4</v>
      </c>
      <c r="U9" s="435">
        <v>2.524871E-4</v>
      </c>
      <c r="V9" s="435">
        <v>2.5878989999999997E-4</v>
      </c>
      <c r="W9" s="435">
        <v>2.0840569999999999E-4</v>
      </c>
      <c r="X9" s="435">
        <v>3.9689860000000001E-4</v>
      </c>
      <c r="Y9" s="435">
        <v>4.8335199999999999E-4</v>
      </c>
      <c r="Z9" s="435">
        <v>4.0430259999999998E-4</v>
      </c>
      <c r="AA9" s="435">
        <v>3.4471909999999998E-4</v>
      </c>
      <c r="AB9" s="435">
        <v>3.4972369999999999E-4</v>
      </c>
      <c r="AC9" s="435">
        <v>3.2360789999999999E-4</v>
      </c>
      <c r="AD9" s="435">
        <v>1.770121E-4</v>
      </c>
      <c r="AE9" s="435">
        <v>9.0280329999999998E-4</v>
      </c>
      <c r="AF9" s="435">
        <v>6.4240010000000004E-4</v>
      </c>
      <c r="AG9" s="435">
        <v>1.3205479999999999E-4</v>
      </c>
      <c r="AH9" s="435">
        <v>3.0208470000000001E-4</v>
      </c>
      <c r="AI9" s="435">
        <v>5.4462949999999999E-4</v>
      </c>
      <c r="AJ9" s="435">
        <v>8.4968640000000002E-4</v>
      </c>
      <c r="AK9" s="435">
        <v>4.3373970000000001E-4</v>
      </c>
      <c r="AL9" s="435">
        <v>7.1574200000000003E-5</v>
      </c>
      <c r="AM9" s="435">
        <v>4.305035E-4</v>
      </c>
      <c r="AN9" s="435">
        <v>2.7926330000000002E-4</v>
      </c>
      <c r="AO9" s="435">
        <v>8.0943509999999998E-4</v>
      </c>
      <c r="AP9" s="435">
        <v>2.028543E-4</v>
      </c>
      <c r="AQ9" s="435">
        <v>6.7704500000000003E-4</v>
      </c>
      <c r="AR9" s="435">
        <v>3.3157604000000002E-3</v>
      </c>
      <c r="AS9" s="435">
        <v>4.6505670000000001E-4</v>
      </c>
      <c r="AT9" s="435">
        <v>7.3498680000000003E-4</v>
      </c>
      <c r="AU9" s="435">
        <v>1.3212026E-3</v>
      </c>
      <c r="AV9" s="436">
        <v>1.9242660000000001E-4</v>
      </c>
      <c r="AW9" s="434">
        <v>1.0241174386</v>
      </c>
      <c r="AX9" s="447">
        <v>0.73050010139999999</v>
      </c>
    </row>
    <row r="10" spans="2:50">
      <c r="B10" s="539" t="s">
        <v>259</v>
      </c>
      <c r="C10" s="549" t="s">
        <v>260</v>
      </c>
      <c r="D10" s="16">
        <v>2.5192311999999999E-3</v>
      </c>
      <c r="E10" s="17">
        <v>6.9593330000000003E-4</v>
      </c>
      <c r="F10" s="17">
        <v>8.1699989999999998E-4</v>
      </c>
      <c r="G10" s="17">
        <v>4.2085119999999999E-4</v>
      </c>
      <c r="H10" s="17">
        <v>4.7035110000000002E-4</v>
      </c>
      <c r="I10" s="17">
        <v>1.0598347846</v>
      </c>
      <c r="J10" s="17">
        <v>7.7644682199999995E-2</v>
      </c>
      <c r="K10" s="17">
        <v>3.7324202700000003E-2</v>
      </c>
      <c r="L10" s="17">
        <v>1.4255412000000001E-3</v>
      </c>
      <c r="M10" s="17">
        <v>4.2572649999999998E-4</v>
      </c>
      <c r="N10" s="17">
        <v>1.605919E-4</v>
      </c>
      <c r="O10" s="17">
        <v>4.7096740000000001E-4</v>
      </c>
      <c r="P10" s="17">
        <v>3.3520609999999998E-4</v>
      </c>
      <c r="Q10" s="17">
        <v>9.8868799999999994E-4</v>
      </c>
      <c r="R10" s="17">
        <v>7.1181409999999999E-4</v>
      </c>
      <c r="S10" s="17">
        <v>3.2056499999999998E-4</v>
      </c>
      <c r="T10" s="17">
        <v>6.2735739999999996E-4</v>
      </c>
      <c r="U10" s="17">
        <v>5.8388989999999996E-4</v>
      </c>
      <c r="V10" s="17">
        <v>2.02182E-4</v>
      </c>
      <c r="W10" s="17">
        <v>2.1126399999999999E-4</v>
      </c>
      <c r="X10" s="17">
        <v>6.30191E-4</v>
      </c>
      <c r="Y10" s="17">
        <v>2.5250320000000002E-4</v>
      </c>
      <c r="Z10" s="17">
        <v>4.569547E-4</v>
      </c>
      <c r="AA10" s="17">
        <v>2.250474E-4</v>
      </c>
      <c r="AB10" s="17">
        <v>1.8646649999999999E-4</v>
      </c>
      <c r="AC10" s="17">
        <v>2.3456846E-3</v>
      </c>
      <c r="AD10" s="17">
        <v>6.9922620000000002E-4</v>
      </c>
      <c r="AE10" s="17">
        <v>1.4018186199999999E-2</v>
      </c>
      <c r="AF10" s="17">
        <v>1.3828142999999999E-2</v>
      </c>
      <c r="AG10" s="17">
        <v>2.2017040000000001E-3</v>
      </c>
      <c r="AH10" s="17">
        <v>9.2844490000000004E-4</v>
      </c>
      <c r="AI10" s="17">
        <v>3.200516E-4</v>
      </c>
      <c r="AJ10" s="17">
        <v>6.5358039999999999E-4</v>
      </c>
      <c r="AK10" s="17">
        <v>3.5668979999999999E-4</v>
      </c>
      <c r="AL10" s="17">
        <v>2.642821E-4</v>
      </c>
      <c r="AM10" s="17">
        <v>9.728928E-4</v>
      </c>
      <c r="AN10" s="17">
        <v>4.3988030000000002E-4</v>
      </c>
      <c r="AO10" s="17">
        <v>2.6414819999999998E-4</v>
      </c>
      <c r="AP10" s="17">
        <v>4.5775939999999999E-4</v>
      </c>
      <c r="AQ10" s="17">
        <v>2.553481E-4</v>
      </c>
      <c r="AR10" s="17">
        <v>5.5196230000000002E-4</v>
      </c>
      <c r="AS10" s="17">
        <v>3.2721809999999998E-4</v>
      </c>
      <c r="AT10" s="17">
        <v>5.907016E-4</v>
      </c>
      <c r="AU10" s="17">
        <v>5.8129261E-3</v>
      </c>
      <c r="AV10" s="18">
        <v>3.5000070000000002E-4</v>
      </c>
      <c r="AW10" s="16">
        <v>1.2335808225</v>
      </c>
      <c r="AX10" s="448">
        <v>0.8799097467</v>
      </c>
    </row>
    <row r="11" spans="2:50">
      <c r="B11" s="537" t="s">
        <v>261</v>
      </c>
      <c r="C11" s="546" t="s">
        <v>262</v>
      </c>
      <c r="D11" s="10">
        <v>1.160217E-4</v>
      </c>
      <c r="E11" s="11">
        <v>2.5858389999999998E-4</v>
      </c>
      <c r="F11" s="11">
        <v>2.146429E-4</v>
      </c>
      <c r="G11" s="11">
        <v>5.2443990000000001E-4</v>
      </c>
      <c r="H11" s="11">
        <v>4.7118730000000002E-4</v>
      </c>
      <c r="I11" s="11">
        <v>3.3669119999999998E-4</v>
      </c>
      <c r="J11" s="11">
        <v>1.0078919424999999</v>
      </c>
      <c r="K11" s="11">
        <v>5.6328200000000002E-4</v>
      </c>
      <c r="L11" s="11">
        <v>2.6653290000000002E-4</v>
      </c>
      <c r="M11" s="11">
        <v>3.1613810000000002E-4</v>
      </c>
      <c r="N11" s="11">
        <v>1.070767E-4</v>
      </c>
      <c r="O11" s="11">
        <v>3.1146199999999998E-4</v>
      </c>
      <c r="P11" s="11">
        <v>4.3596169999999998E-4</v>
      </c>
      <c r="Q11" s="11">
        <v>4.6440320000000002E-4</v>
      </c>
      <c r="R11" s="11">
        <v>3.0938690000000002E-4</v>
      </c>
      <c r="S11" s="11">
        <v>1.4286830000000001E-4</v>
      </c>
      <c r="T11" s="11">
        <v>4.2668639999999999E-4</v>
      </c>
      <c r="U11" s="11">
        <v>1.6264E-4</v>
      </c>
      <c r="V11" s="11">
        <v>1.9270959999999999E-4</v>
      </c>
      <c r="W11" s="11">
        <v>1.9716619999999999E-4</v>
      </c>
      <c r="X11" s="11">
        <v>2.7698669999999998E-4</v>
      </c>
      <c r="Y11" s="11">
        <v>3.731001E-4</v>
      </c>
      <c r="Z11" s="11">
        <v>2.9553020000000003E-4</v>
      </c>
      <c r="AA11" s="11">
        <v>5.2732460000000001E-4</v>
      </c>
      <c r="AB11" s="11">
        <v>2.2574450000000001E-4</v>
      </c>
      <c r="AC11" s="11">
        <v>1.9472714999999999E-3</v>
      </c>
      <c r="AD11" s="11">
        <v>3.9834910000000002E-4</v>
      </c>
      <c r="AE11" s="11">
        <v>8.4072059999999998E-4</v>
      </c>
      <c r="AF11" s="11">
        <v>2.3538450999999998E-3</v>
      </c>
      <c r="AG11" s="11">
        <v>3.5265729999999998E-4</v>
      </c>
      <c r="AH11" s="11">
        <v>1.1122416999999999E-3</v>
      </c>
      <c r="AI11" s="11">
        <v>8.6464259999999998E-4</v>
      </c>
      <c r="AJ11" s="11">
        <v>3.951631E-4</v>
      </c>
      <c r="AK11" s="11">
        <v>9.3244949999999997E-4</v>
      </c>
      <c r="AL11" s="11">
        <v>2.7848690000000003E-4</v>
      </c>
      <c r="AM11" s="11">
        <v>4.1852300000000002E-4</v>
      </c>
      <c r="AN11" s="11">
        <v>9.3620029999999998E-4</v>
      </c>
      <c r="AO11" s="11">
        <v>3.4063680000000001E-4</v>
      </c>
      <c r="AP11" s="11">
        <v>1.0695606E-3</v>
      </c>
      <c r="AQ11" s="11">
        <v>8.7204559999999999E-4</v>
      </c>
      <c r="AR11" s="11">
        <v>3.6675225000000001E-3</v>
      </c>
      <c r="AS11" s="11">
        <v>5.8016820000000001E-4</v>
      </c>
      <c r="AT11" s="11">
        <v>7.2549449999999998E-4</v>
      </c>
      <c r="AU11" s="11">
        <v>2.154697E-4</v>
      </c>
      <c r="AV11" s="12">
        <v>2.1129419999999999E-4</v>
      </c>
      <c r="AW11" s="10">
        <v>1.0339212526999999</v>
      </c>
      <c r="AX11" s="445">
        <v>0.73749313459999999</v>
      </c>
    </row>
    <row r="12" spans="2:50">
      <c r="B12" s="537" t="s">
        <v>263</v>
      </c>
      <c r="C12" s="546" t="s">
        <v>264</v>
      </c>
      <c r="D12" s="10">
        <v>8.2835866999999997E-3</v>
      </c>
      <c r="E12" s="11">
        <v>1.0597212000000001E-3</v>
      </c>
      <c r="F12" s="11">
        <v>6.6877380000000004E-3</v>
      </c>
      <c r="G12" s="11">
        <v>2.2768632000000001E-3</v>
      </c>
      <c r="H12" s="11">
        <v>1.9786662000000001E-3</v>
      </c>
      <c r="I12" s="11">
        <v>3.0730207999999999E-3</v>
      </c>
      <c r="J12" s="11">
        <v>4.4780591E-3</v>
      </c>
      <c r="K12" s="11">
        <v>1.1032539403999999</v>
      </c>
      <c r="L12" s="11">
        <v>3.69011442E-2</v>
      </c>
      <c r="M12" s="11">
        <v>4.3546415999999996E-3</v>
      </c>
      <c r="N12" s="11">
        <v>1.862779E-4</v>
      </c>
      <c r="O12" s="11">
        <v>1.9503414999999999E-3</v>
      </c>
      <c r="P12" s="11">
        <v>2.6799904999999999E-3</v>
      </c>
      <c r="Q12" s="11">
        <v>3.3682839E-3</v>
      </c>
      <c r="R12" s="11">
        <v>2.9880713999999998E-3</v>
      </c>
      <c r="S12" s="11">
        <v>3.3152019999999998E-4</v>
      </c>
      <c r="T12" s="11">
        <v>5.1845329999999998E-4</v>
      </c>
      <c r="U12" s="11">
        <v>1.0737673000000001E-3</v>
      </c>
      <c r="V12" s="11">
        <v>5.7925350000000001E-4</v>
      </c>
      <c r="W12" s="11">
        <v>5.4329910000000005E-4</v>
      </c>
      <c r="X12" s="11">
        <v>1.3296177E-3</v>
      </c>
      <c r="Y12" s="11">
        <v>1.1985549E-3</v>
      </c>
      <c r="Z12" s="11">
        <v>2.7231861999999999E-3</v>
      </c>
      <c r="AA12" s="11">
        <v>1.8064636999999999E-3</v>
      </c>
      <c r="AB12" s="11">
        <v>5.1356429999999998E-4</v>
      </c>
      <c r="AC12" s="11">
        <v>5.3533979999999997E-4</v>
      </c>
      <c r="AD12" s="11">
        <v>6.3014400000000002E-4</v>
      </c>
      <c r="AE12" s="11">
        <v>5.8332773000000001E-3</v>
      </c>
      <c r="AF12" s="11">
        <v>1.5563739000000001E-3</v>
      </c>
      <c r="AG12" s="11">
        <v>4.3451059999999997E-4</v>
      </c>
      <c r="AH12" s="11">
        <v>7.9686579999999996E-4</v>
      </c>
      <c r="AI12" s="11">
        <v>1.3047810000000001E-3</v>
      </c>
      <c r="AJ12" s="11">
        <v>2.8933804999999998E-3</v>
      </c>
      <c r="AK12" s="11">
        <v>2.3012987E-3</v>
      </c>
      <c r="AL12" s="11">
        <v>3.5563640000000002E-4</v>
      </c>
      <c r="AM12" s="11">
        <v>2.1430247000000001E-3</v>
      </c>
      <c r="AN12" s="11">
        <v>4.1404284E-3</v>
      </c>
      <c r="AO12" s="11">
        <v>9.9139800000000011E-4</v>
      </c>
      <c r="AP12" s="11">
        <v>3.0846877999999999E-3</v>
      </c>
      <c r="AQ12" s="11">
        <v>1.7368215999999999E-3</v>
      </c>
      <c r="AR12" s="11">
        <v>2.8079685999999999E-3</v>
      </c>
      <c r="AS12" s="11">
        <v>2.002832E-3</v>
      </c>
      <c r="AT12" s="11">
        <v>1.5092534E-3</v>
      </c>
      <c r="AU12" s="11">
        <v>0.15009444599999999</v>
      </c>
      <c r="AV12" s="12">
        <v>7.2991750000000002E-4</v>
      </c>
      <c r="AW12" s="10">
        <v>1.3800204128</v>
      </c>
      <c r="AX12" s="445">
        <v>0.98436469650000002</v>
      </c>
    </row>
    <row r="13" spans="2:50">
      <c r="B13" s="537" t="s">
        <v>265</v>
      </c>
      <c r="C13" s="546" t="s">
        <v>266</v>
      </c>
      <c r="D13" s="10">
        <v>6.8990779999999997E-4</v>
      </c>
      <c r="E13" s="11">
        <v>1.874836E-3</v>
      </c>
      <c r="F13" s="11">
        <v>4.5272224999999998E-3</v>
      </c>
      <c r="G13" s="11">
        <v>7.4065790000000002E-4</v>
      </c>
      <c r="H13" s="11">
        <v>1.2044340999999999E-3</v>
      </c>
      <c r="I13" s="11">
        <v>1.0932928999999999E-3</v>
      </c>
      <c r="J13" s="11">
        <v>9.5180709999999997E-4</v>
      </c>
      <c r="K13" s="11">
        <v>1.1040513000000001E-3</v>
      </c>
      <c r="L13" s="11">
        <v>1.0229423103999999</v>
      </c>
      <c r="M13" s="11">
        <v>1.3089460000000001E-3</v>
      </c>
      <c r="N13" s="11">
        <v>2.5721350000000001E-4</v>
      </c>
      <c r="O13" s="11">
        <v>8.5294060000000004E-4</v>
      </c>
      <c r="P13" s="11">
        <v>5.308887E-4</v>
      </c>
      <c r="Q13" s="11">
        <v>6.8116909999999995E-4</v>
      </c>
      <c r="R13" s="11">
        <v>7.4261719999999995E-4</v>
      </c>
      <c r="S13" s="11">
        <v>4.3848850000000001E-4</v>
      </c>
      <c r="T13" s="11">
        <v>9.4274219999999995E-4</v>
      </c>
      <c r="U13" s="11">
        <v>6.6338580000000001E-4</v>
      </c>
      <c r="V13" s="11">
        <v>9.915283999999999E-4</v>
      </c>
      <c r="W13" s="11">
        <v>1.0136651E-3</v>
      </c>
      <c r="X13" s="11">
        <v>1.4704797E-3</v>
      </c>
      <c r="Y13" s="11">
        <v>1.4746596999999999E-3</v>
      </c>
      <c r="Z13" s="11">
        <v>8.206477E-4</v>
      </c>
      <c r="AA13" s="11">
        <v>2.8423692E-3</v>
      </c>
      <c r="AB13" s="11">
        <v>6.9731000000000003E-4</v>
      </c>
      <c r="AC13" s="11">
        <v>9.4669280000000001E-4</v>
      </c>
      <c r="AD13" s="11">
        <v>2.2981907000000001E-3</v>
      </c>
      <c r="AE13" s="11">
        <v>3.9801556999999998E-3</v>
      </c>
      <c r="AF13" s="11">
        <v>1.0191998E-3</v>
      </c>
      <c r="AG13" s="11">
        <v>1.7320377999999999E-3</v>
      </c>
      <c r="AH13" s="11">
        <v>2.4424437000000001E-3</v>
      </c>
      <c r="AI13" s="11">
        <v>3.0842624000000001E-3</v>
      </c>
      <c r="AJ13" s="11">
        <v>3.3718653E-3</v>
      </c>
      <c r="AK13" s="11">
        <v>1.03766555E-2</v>
      </c>
      <c r="AL13" s="11">
        <v>9.6203599999999999E-4</v>
      </c>
      <c r="AM13" s="11">
        <v>1.7438725E-3</v>
      </c>
      <c r="AN13" s="11">
        <v>8.6365633000000004E-3</v>
      </c>
      <c r="AO13" s="11">
        <v>3.7880509000000001E-3</v>
      </c>
      <c r="AP13" s="11">
        <v>7.3830229000000002E-3</v>
      </c>
      <c r="AQ13" s="11">
        <v>1.9533927000000002E-3</v>
      </c>
      <c r="AR13" s="11">
        <v>1.85365072E-2</v>
      </c>
      <c r="AS13" s="11">
        <v>3.0679217000000002E-3</v>
      </c>
      <c r="AT13" s="11">
        <v>1.7412160000000001E-3</v>
      </c>
      <c r="AU13" s="11">
        <v>1.0461770999999999E-3</v>
      </c>
      <c r="AV13" s="12">
        <v>1.2981219E-3</v>
      </c>
      <c r="AW13" s="10">
        <v>1.1302659576</v>
      </c>
      <c r="AX13" s="445">
        <v>0.80621554279999996</v>
      </c>
    </row>
    <row r="14" spans="2:50">
      <c r="B14" s="538" t="s">
        <v>267</v>
      </c>
      <c r="C14" s="548" t="s">
        <v>268</v>
      </c>
      <c r="D14" s="13">
        <v>3.6496048000000001E-3</v>
      </c>
      <c r="E14" s="14">
        <v>5.9881419999999999E-4</v>
      </c>
      <c r="F14" s="14">
        <v>1.5797908E-3</v>
      </c>
      <c r="G14" s="14">
        <v>1.6959799399999999E-2</v>
      </c>
      <c r="H14" s="14">
        <v>6.3931502000000003E-3</v>
      </c>
      <c r="I14" s="14">
        <v>4.6687079999999997E-3</v>
      </c>
      <c r="J14" s="14">
        <v>3.2297595000000002E-3</v>
      </c>
      <c r="K14" s="14">
        <v>3.4974058000000001E-3</v>
      </c>
      <c r="L14" s="14">
        <v>3.5510957E-3</v>
      </c>
      <c r="M14" s="14">
        <v>1.0336150698</v>
      </c>
      <c r="N14" s="14">
        <v>1.7628349999999999E-4</v>
      </c>
      <c r="O14" s="14">
        <v>1.62606595E-2</v>
      </c>
      <c r="P14" s="14">
        <v>1.01153845E-2</v>
      </c>
      <c r="Q14" s="14">
        <v>2.4363751000000002E-3</v>
      </c>
      <c r="R14" s="14">
        <v>2.9749961999999998E-3</v>
      </c>
      <c r="S14" s="14">
        <v>6.6975110000000004E-4</v>
      </c>
      <c r="T14" s="14">
        <v>5.4434489999999997E-4</v>
      </c>
      <c r="U14" s="14">
        <v>1.1346435E-3</v>
      </c>
      <c r="V14" s="14">
        <v>4.290516E-4</v>
      </c>
      <c r="W14" s="14">
        <v>5.2094580000000004E-4</v>
      </c>
      <c r="X14" s="14">
        <v>3.2287540999999999E-3</v>
      </c>
      <c r="Y14" s="14">
        <v>1.5290445E-3</v>
      </c>
      <c r="Z14" s="14">
        <v>1.2748923E-3</v>
      </c>
      <c r="AA14" s="14">
        <v>1.1601712000000001E-3</v>
      </c>
      <c r="AB14" s="14">
        <v>1.527619E-3</v>
      </c>
      <c r="AC14" s="14">
        <v>2.4242090000000001E-3</v>
      </c>
      <c r="AD14" s="14">
        <v>6.2347940000000005E-4</v>
      </c>
      <c r="AE14" s="14">
        <v>3.7474416E-3</v>
      </c>
      <c r="AF14" s="14">
        <v>7.5467860000000004E-4</v>
      </c>
      <c r="AG14" s="14">
        <v>2.2634559999999999E-4</v>
      </c>
      <c r="AH14" s="14">
        <v>1.1322171000000001E-3</v>
      </c>
      <c r="AI14" s="14">
        <v>1.3557246E-3</v>
      </c>
      <c r="AJ14" s="14">
        <v>1.3031070000000001E-4</v>
      </c>
      <c r="AK14" s="14">
        <v>1.6908019999999999E-4</v>
      </c>
      <c r="AL14" s="14">
        <v>5.1839399999999997E-5</v>
      </c>
      <c r="AM14" s="14">
        <v>2.0422029999999999E-4</v>
      </c>
      <c r="AN14" s="14">
        <v>3.0179799999999999E-4</v>
      </c>
      <c r="AO14" s="14">
        <v>2.2804370000000001E-4</v>
      </c>
      <c r="AP14" s="14">
        <v>1.1115764999999999E-3</v>
      </c>
      <c r="AQ14" s="14">
        <v>1.27992747E-2</v>
      </c>
      <c r="AR14" s="14">
        <v>3.6246949999999998E-4</v>
      </c>
      <c r="AS14" s="14">
        <v>5.0084510000000001E-4</v>
      </c>
      <c r="AT14" s="14">
        <v>9.0245470000000004E-4</v>
      </c>
      <c r="AU14" s="14">
        <v>1.8286943E-3</v>
      </c>
      <c r="AV14" s="15">
        <v>4.5740430000000001E-4</v>
      </c>
      <c r="AW14" s="13">
        <v>1.1510382223</v>
      </c>
      <c r="AX14" s="450">
        <v>0.82103234110000001</v>
      </c>
    </row>
    <row r="15" spans="2:50">
      <c r="B15" s="539" t="s">
        <v>269</v>
      </c>
      <c r="C15" s="549" t="s">
        <v>270</v>
      </c>
      <c r="D15" s="437">
        <v>2.8105288999999999E-3</v>
      </c>
      <c r="E15" s="438">
        <v>1.0264966E-2</v>
      </c>
      <c r="F15" s="438">
        <v>1.4679682999999999E-3</v>
      </c>
      <c r="G15" s="438">
        <v>2.3557393E-3</v>
      </c>
      <c r="H15" s="438">
        <v>1.2491626E-3</v>
      </c>
      <c r="I15" s="438">
        <v>1.7366339000000001E-3</v>
      </c>
      <c r="J15" s="438">
        <v>1.3458189E-3</v>
      </c>
      <c r="K15" s="438">
        <v>2.5596548E-3</v>
      </c>
      <c r="L15" s="438">
        <v>9.8266450000000002E-4</v>
      </c>
      <c r="M15" s="438">
        <v>2.2778755000000001E-3</v>
      </c>
      <c r="N15" s="438">
        <v>1.0132574661</v>
      </c>
      <c r="O15" s="438">
        <v>7.2847999999999999E-4</v>
      </c>
      <c r="P15" s="438">
        <v>1.1040206E-3</v>
      </c>
      <c r="Q15" s="438">
        <v>1.2089220999999999E-3</v>
      </c>
      <c r="R15" s="438">
        <v>3.6739692000000001E-3</v>
      </c>
      <c r="S15" s="438">
        <v>1.2943732899999999E-2</v>
      </c>
      <c r="T15" s="438">
        <v>2.2700127999999999E-3</v>
      </c>
      <c r="U15" s="438">
        <v>3.4355263E-3</v>
      </c>
      <c r="V15" s="438">
        <v>1.5956745E-3</v>
      </c>
      <c r="W15" s="438">
        <v>1.4585347000000001E-3</v>
      </c>
      <c r="X15" s="438">
        <v>1.0292671E-3</v>
      </c>
      <c r="Y15" s="438">
        <v>7.883651E-4</v>
      </c>
      <c r="Z15" s="438">
        <v>1.1798659999999999E-3</v>
      </c>
      <c r="AA15" s="438">
        <v>6.0434080000000003E-4</v>
      </c>
      <c r="AB15" s="438">
        <v>1.2302572999999999E-3</v>
      </c>
      <c r="AC15" s="438">
        <v>3.63278E-3</v>
      </c>
      <c r="AD15" s="438">
        <v>2.0928027000000002E-3</v>
      </c>
      <c r="AE15" s="438">
        <v>4.3025088000000003E-3</v>
      </c>
      <c r="AF15" s="438">
        <v>3.1119425000000001E-3</v>
      </c>
      <c r="AG15" s="438">
        <v>6.8590702000000002E-3</v>
      </c>
      <c r="AH15" s="438">
        <v>2.6657796999999999E-3</v>
      </c>
      <c r="AI15" s="438">
        <v>3.1731456999999999E-3</v>
      </c>
      <c r="AJ15" s="438">
        <v>1.1293242E-3</v>
      </c>
      <c r="AK15" s="438">
        <v>8.053674E-4</v>
      </c>
      <c r="AL15" s="438">
        <v>2.942086E-4</v>
      </c>
      <c r="AM15" s="438">
        <v>1.6873050399999999E-2</v>
      </c>
      <c r="AN15" s="438">
        <v>8.2209120000000001E-4</v>
      </c>
      <c r="AO15" s="438">
        <v>2.6387487E-3</v>
      </c>
      <c r="AP15" s="438">
        <v>1.2541239999999999E-3</v>
      </c>
      <c r="AQ15" s="438">
        <v>7.6175889999999995E-4</v>
      </c>
      <c r="AR15" s="438">
        <v>1.1165792E-3</v>
      </c>
      <c r="AS15" s="438">
        <v>8.2469240000000005E-4</v>
      </c>
      <c r="AT15" s="438">
        <v>1.4650316000000001E-3</v>
      </c>
      <c r="AU15" s="438">
        <v>1.592911E-3</v>
      </c>
      <c r="AV15" s="439">
        <v>2.7778290999999999E-3</v>
      </c>
      <c r="AW15" s="437">
        <v>1.1317531944000001</v>
      </c>
      <c r="AX15" s="449">
        <v>0.80727638469999996</v>
      </c>
    </row>
    <row r="16" spans="2:50">
      <c r="B16" s="537" t="s">
        <v>271</v>
      </c>
      <c r="C16" s="546" t="s">
        <v>272</v>
      </c>
      <c r="D16" s="10">
        <v>4.7367310999999997E-3</v>
      </c>
      <c r="E16" s="11">
        <v>7.5384210000000004E-4</v>
      </c>
      <c r="F16" s="11">
        <v>1.28430742E-2</v>
      </c>
      <c r="G16" s="11">
        <v>3.5572690000000001E-3</v>
      </c>
      <c r="H16" s="11">
        <v>3.2660772000000001E-3</v>
      </c>
      <c r="I16" s="11">
        <v>6.9284252999999999E-3</v>
      </c>
      <c r="J16" s="11">
        <v>2.2948314399999999E-2</v>
      </c>
      <c r="K16" s="11">
        <v>4.0488761999999999E-3</v>
      </c>
      <c r="L16" s="11">
        <v>1.8292231799999999E-2</v>
      </c>
      <c r="M16" s="11">
        <v>6.9386487999999998E-3</v>
      </c>
      <c r="N16" s="11">
        <v>2.9484219999999998E-4</v>
      </c>
      <c r="O16" s="11">
        <v>1.1042293889000001</v>
      </c>
      <c r="P16" s="11">
        <v>1.6309112099999998E-2</v>
      </c>
      <c r="Q16" s="11">
        <v>1.9033118000000002E-2</v>
      </c>
      <c r="R16" s="11">
        <v>2.3489292000000001E-3</v>
      </c>
      <c r="S16" s="11">
        <v>4.4961520000000001E-4</v>
      </c>
      <c r="T16" s="11">
        <v>2.5630550999999999E-3</v>
      </c>
      <c r="U16" s="11">
        <v>1.0754319E-3</v>
      </c>
      <c r="V16" s="11">
        <v>1.860619E-3</v>
      </c>
      <c r="W16" s="11">
        <v>3.0893538999999999E-3</v>
      </c>
      <c r="X16" s="11">
        <v>1.09626189E-2</v>
      </c>
      <c r="Y16" s="11">
        <v>9.4531719999999993E-3</v>
      </c>
      <c r="Z16" s="11">
        <v>2.64643533E-2</v>
      </c>
      <c r="AA16" s="11">
        <v>1.7590254999999999E-2</v>
      </c>
      <c r="AB16" s="11">
        <v>1.9910391699999998E-2</v>
      </c>
      <c r="AC16" s="11">
        <v>2.4133180999999998E-3</v>
      </c>
      <c r="AD16" s="11">
        <v>9.2710226999999992E-3</v>
      </c>
      <c r="AE16" s="11">
        <v>2.6680335699999998E-2</v>
      </c>
      <c r="AF16" s="11">
        <v>6.6317425999999997E-3</v>
      </c>
      <c r="AG16" s="11">
        <v>5.4704999999999999E-4</v>
      </c>
      <c r="AH16" s="11">
        <v>1.7387973899999999E-2</v>
      </c>
      <c r="AI16" s="11">
        <v>1.6217053000000001E-3</v>
      </c>
      <c r="AJ16" s="11">
        <v>2.7128300999999999E-3</v>
      </c>
      <c r="AK16" s="11">
        <v>2.0837428999999998E-3</v>
      </c>
      <c r="AL16" s="11">
        <v>7.2744780000000005E-4</v>
      </c>
      <c r="AM16" s="11">
        <v>1.2066554E-3</v>
      </c>
      <c r="AN16" s="11">
        <v>2.5664077E-3</v>
      </c>
      <c r="AO16" s="11">
        <v>8.7197290000000003E-4</v>
      </c>
      <c r="AP16" s="11">
        <v>2.9052914000000001E-3</v>
      </c>
      <c r="AQ16" s="11">
        <v>1.0455040000000001E-3</v>
      </c>
      <c r="AR16" s="11">
        <v>2.0671866000000001E-3</v>
      </c>
      <c r="AS16" s="11">
        <v>1.7385161000000001E-3</v>
      </c>
      <c r="AT16" s="11">
        <v>1.8769928999999999E-3</v>
      </c>
      <c r="AU16" s="11">
        <v>1.9101328899999999E-2</v>
      </c>
      <c r="AV16" s="12">
        <v>1.4612833E-3</v>
      </c>
      <c r="AW16" s="10">
        <v>1.4248660549000001</v>
      </c>
      <c r="AX16" s="445">
        <v>1.0163529674</v>
      </c>
    </row>
    <row r="17" spans="2:50">
      <c r="B17" s="537" t="s">
        <v>273</v>
      </c>
      <c r="C17" s="546" t="s">
        <v>274</v>
      </c>
      <c r="D17" s="10">
        <v>2.0491579999999999E-4</v>
      </c>
      <c r="E17" s="11">
        <v>1.1306878000000001E-3</v>
      </c>
      <c r="F17" s="11">
        <v>1.615558E-4</v>
      </c>
      <c r="G17" s="11">
        <v>1.4251490000000001E-4</v>
      </c>
      <c r="H17" s="11">
        <v>4.748315E-4</v>
      </c>
      <c r="I17" s="11">
        <v>3.63531E-4</v>
      </c>
      <c r="J17" s="11">
        <v>3.317673E-4</v>
      </c>
      <c r="K17" s="11">
        <v>1.3334579999999999E-4</v>
      </c>
      <c r="L17" s="11">
        <v>1.4537919999999999E-4</v>
      </c>
      <c r="M17" s="11">
        <v>2.5725599999999998E-4</v>
      </c>
      <c r="N17" s="11">
        <v>7.1958600000000006E-5</v>
      </c>
      <c r="O17" s="11">
        <v>2.650296E-4</v>
      </c>
      <c r="P17" s="11">
        <v>1.0101994423</v>
      </c>
      <c r="Q17" s="11">
        <v>1.7569419700000002E-2</v>
      </c>
      <c r="R17" s="11">
        <v>2.5765050000000001E-4</v>
      </c>
      <c r="S17" s="11">
        <v>2.4768199999999999E-4</v>
      </c>
      <c r="T17" s="11">
        <v>1.3197959999999999E-4</v>
      </c>
      <c r="U17" s="11">
        <v>3.2567909999999998E-4</v>
      </c>
      <c r="V17" s="11">
        <v>1.3755493999999999E-3</v>
      </c>
      <c r="W17" s="11">
        <v>3.8496008000000002E-3</v>
      </c>
      <c r="X17" s="11">
        <v>2.1799918999999999E-3</v>
      </c>
      <c r="Y17" s="11">
        <v>6.5165959999999995E-4</v>
      </c>
      <c r="Z17" s="11">
        <v>1.1885781000000001E-3</v>
      </c>
      <c r="AA17" s="11">
        <v>1.0758994999999999E-3</v>
      </c>
      <c r="AB17" s="11">
        <v>3.1479181E-3</v>
      </c>
      <c r="AC17" s="11">
        <v>2.4596650000000002E-3</v>
      </c>
      <c r="AD17" s="11">
        <v>1.6693592000000001E-3</v>
      </c>
      <c r="AE17" s="11">
        <v>1.4049881000000001E-3</v>
      </c>
      <c r="AF17" s="11">
        <v>4.3981430000000001E-4</v>
      </c>
      <c r="AG17" s="11">
        <v>2.0166420000000001E-4</v>
      </c>
      <c r="AH17" s="11">
        <v>4.827643E-4</v>
      </c>
      <c r="AI17" s="11">
        <v>3.2440309000000001E-3</v>
      </c>
      <c r="AJ17" s="11">
        <v>1.6000969999999999E-4</v>
      </c>
      <c r="AK17" s="11">
        <v>2.1705920000000001E-4</v>
      </c>
      <c r="AL17" s="11">
        <v>5.9045700000000003E-5</v>
      </c>
      <c r="AM17" s="11">
        <v>7.8212249999999996E-4</v>
      </c>
      <c r="AN17" s="11">
        <v>3.0067309999999998E-4</v>
      </c>
      <c r="AO17" s="11">
        <v>4.9111200000000004E-4</v>
      </c>
      <c r="AP17" s="11">
        <v>2.401367E-4</v>
      </c>
      <c r="AQ17" s="11">
        <v>3.290217E-4</v>
      </c>
      <c r="AR17" s="11">
        <v>8.4975009999999995E-4</v>
      </c>
      <c r="AS17" s="11">
        <v>1.2323835E-3</v>
      </c>
      <c r="AT17" s="11">
        <v>3.0370899999999999E-4</v>
      </c>
      <c r="AU17" s="11">
        <v>2.0566801E-3</v>
      </c>
      <c r="AV17" s="12">
        <v>2.1655310000000001E-4</v>
      </c>
      <c r="AW17" s="10">
        <v>1.0630243666000001</v>
      </c>
      <c r="AX17" s="445">
        <v>0.75825230430000001</v>
      </c>
    </row>
    <row r="18" spans="2:50">
      <c r="B18" s="537" t="s">
        <v>275</v>
      </c>
      <c r="C18" s="546" t="s">
        <v>276</v>
      </c>
      <c r="D18" s="10">
        <v>1.5391E-6</v>
      </c>
      <c r="E18" s="11">
        <v>1.875732E-4</v>
      </c>
      <c r="F18" s="11">
        <v>1.4861000000000001E-6</v>
      </c>
      <c r="G18" s="11">
        <v>1.5515000000000001E-6</v>
      </c>
      <c r="H18" s="11">
        <v>4.9851900000000003E-5</v>
      </c>
      <c r="I18" s="11">
        <v>1.8189299999999999E-5</v>
      </c>
      <c r="J18" s="11">
        <v>1.5259000000000001E-5</v>
      </c>
      <c r="K18" s="11">
        <v>3.6366999999999998E-6</v>
      </c>
      <c r="L18" s="11">
        <v>2.2639E-6</v>
      </c>
      <c r="M18" s="11">
        <v>3.298E-6</v>
      </c>
      <c r="N18" s="11">
        <v>3.4305999999999998E-6</v>
      </c>
      <c r="O18" s="11">
        <v>2.0265999999999998E-6</v>
      </c>
      <c r="P18" s="11">
        <v>3.0604E-6</v>
      </c>
      <c r="Q18" s="11">
        <v>1.0047145101999999</v>
      </c>
      <c r="R18" s="11">
        <v>7.8737000000000005E-6</v>
      </c>
      <c r="S18" s="11">
        <v>2.2069E-6</v>
      </c>
      <c r="T18" s="11">
        <v>3.3554000000000001E-6</v>
      </c>
      <c r="U18" s="11">
        <v>9.4554999999999995E-6</v>
      </c>
      <c r="V18" s="11">
        <v>1.3569000000000001E-6</v>
      </c>
      <c r="W18" s="11">
        <v>8.4625999999999992E-6</v>
      </c>
      <c r="X18" s="11">
        <v>1.023E-5</v>
      </c>
      <c r="Y18" s="11">
        <v>5.5233000000000001E-6</v>
      </c>
      <c r="Z18" s="11">
        <v>2.3956E-6</v>
      </c>
      <c r="AA18" s="11">
        <v>1.2036E-6</v>
      </c>
      <c r="AB18" s="11">
        <v>3.3718999999999999E-6</v>
      </c>
      <c r="AC18" s="11">
        <v>4.0276000000000002E-6</v>
      </c>
      <c r="AD18" s="11">
        <v>3.6830999999999999E-6</v>
      </c>
      <c r="AE18" s="11">
        <v>2.3195699999999999E-5</v>
      </c>
      <c r="AF18" s="11">
        <v>2.3319999999999999E-6</v>
      </c>
      <c r="AG18" s="11">
        <v>2.2262499999999999E-5</v>
      </c>
      <c r="AH18" s="11">
        <v>4.7338999999999997E-6</v>
      </c>
      <c r="AI18" s="11">
        <v>5.9058000000000003E-6</v>
      </c>
      <c r="AJ18" s="11">
        <v>4.5202000000000004E-6</v>
      </c>
      <c r="AK18" s="11">
        <v>3.6132E-6</v>
      </c>
      <c r="AL18" s="11">
        <v>6.7250000000000002E-7</v>
      </c>
      <c r="AM18" s="11">
        <v>2.9845E-6</v>
      </c>
      <c r="AN18" s="11">
        <v>1.38787E-5</v>
      </c>
      <c r="AO18" s="11">
        <v>1.09731E-5</v>
      </c>
      <c r="AP18" s="11">
        <v>6.6625000000000002E-6</v>
      </c>
      <c r="AQ18" s="11">
        <v>1.8444000000000001E-6</v>
      </c>
      <c r="AR18" s="11">
        <v>1.8900299999999999E-5</v>
      </c>
      <c r="AS18" s="11">
        <v>6.8349000000000004E-6</v>
      </c>
      <c r="AT18" s="11">
        <v>7.9611000000000007E-6</v>
      </c>
      <c r="AU18" s="11">
        <v>2.6008999999999999E-6</v>
      </c>
      <c r="AV18" s="12">
        <v>1.37319E-5</v>
      </c>
      <c r="AW18" s="10">
        <v>1.0052244308</v>
      </c>
      <c r="AX18" s="445">
        <v>0.7170237719</v>
      </c>
    </row>
    <row r="19" spans="2:50">
      <c r="B19" s="538" t="s">
        <v>277</v>
      </c>
      <c r="C19" s="548" t="s">
        <v>278</v>
      </c>
      <c r="D19" s="434">
        <v>8.243336E-4</v>
      </c>
      <c r="E19" s="435">
        <v>2.5182699999999999E-4</v>
      </c>
      <c r="F19" s="435">
        <v>7.4361139999999995E-4</v>
      </c>
      <c r="G19" s="435">
        <v>3.1924360000000002E-4</v>
      </c>
      <c r="H19" s="435">
        <v>2.794289E-4</v>
      </c>
      <c r="I19" s="435">
        <v>2.7394330000000001E-4</v>
      </c>
      <c r="J19" s="435">
        <v>2.3761897000000001E-3</v>
      </c>
      <c r="K19" s="435">
        <v>5.7177360000000002E-4</v>
      </c>
      <c r="L19" s="435">
        <v>1.4507769999999999E-4</v>
      </c>
      <c r="M19" s="435">
        <v>1.6920158999999999E-3</v>
      </c>
      <c r="N19" s="435">
        <v>9.870771999999999E-4</v>
      </c>
      <c r="O19" s="435">
        <v>1.3506912000000001E-3</v>
      </c>
      <c r="P19" s="435">
        <v>5.2319270000000004E-4</v>
      </c>
      <c r="Q19" s="435">
        <v>1.4858760000000001E-4</v>
      </c>
      <c r="R19" s="435">
        <v>1.0467861427</v>
      </c>
      <c r="S19" s="435">
        <v>6.062582E-4</v>
      </c>
      <c r="T19" s="435">
        <v>1.6370917E-3</v>
      </c>
      <c r="U19" s="435">
        <v>2.1288265000000001E-3</v>
      </c>
      <c r="V19" s="435">
        <v>1.7273119999999999E-3</v>
      </c>
      <c r="W19" s="435">
        <v>1.5116232E-3</v>
      </c>
      <c r="X19" s="435">
        <v>2.0632494999999998E-3</v>
      </c>
      <c r="Y19" s="435">
        <v>8.7391537999999998E-3</v>
      </c>
      <c r="Z19" s="435">
        <v>2.5020450000000001E-3</v>
      </c>
      <c r="AA19" s="435">
        <v>1.6170685999999999E-3</v>
      </c>
      <c r="AB19" s="435">
        <v>4.1788203000000003E-3</v>
      </c>
      <c r="AC19" s="435">
        <v>1.2414463999999999E-3</v>
      </c>
      <c r="AD19" s="435">
        <v>4.9706124000000003E-3</v>
      </c>
      <c r="AE19" s="435">
        <v>3.2225422000000002E-3</v>
      </c>
      <c r="AF19" s="435">
        <v>1.7401657000000001E-2</v>
      </c>
      <c r="AG19" s="435">
        <v>5.0235350000000004E-4</v>
      </c>
      <c r="AH19" s="435">
        <v>2.5969843000000002E-3</v>
      </c>
      <c r="AI19" s="435">
        <v>2.9940480000000002E-4</v>
      </c>
      <c r="AJ19" s="435">
        <v>2.2202269999999999E-4</v>
      </c>
      <c r="AK19" s="435">
        <v>1.8570420000000001E-4</v>
      </c>
      <c r="AL19" s="435">
        <v>3.0848920000000002E-4</v>
      </c>
      <c r="AM19" s="435">
        <v>3.2558640000000002E-4</v>
      </c>
      <c r="AN19" s="435">
        <v>2.384655E-4</v>
      </c>
      <c r="AO19" s="435">
        <v>2.8887360000000003E-4</v>
      </c>
      <c r="AP19" s="435">
        <v>9.784819000000001E-4</v>
      </c>
      <c r="AQ19" s="435">
        <v>3.4197729999999998E-4</v>
      </c>
      <c r="AR19" s="435">
        <v>2.344259E-4</v>
      </c>
      <c r="AS19" s="435">
        <v>3.96659E-4</v>
      </c>
      <c r="AT19" s="435">
        <v>5.1232489999999996E-4</v>
      </c>
      <c r="AU19" s="435">
        <v>2.1859717999999999E-3</v>
      </c>
      <c r="AV19" s="436">
        <v>1.3010182E-3</v>
      </c>
      <c r="AW19" s="434">
        <v>1.1217395858999999</v>
      </c>
      <c r="AX19" s="447">
        <v>0.80013370579999998</v>
      </c>
    </row>
    <row r="20" spans="2:50">
      <c r="B20" s="539" t="s">
        <v>279</v>
      </c>
      <c r="C20" s="549" t="s">
        <v>280</v>
      </c>
      <c r="D20" s="16">
        <v>1.5279390000000001E-3</v>
      </c>
      <c r="E20" s="17">
        <v>6.8533876000000001E-3</v>
      </c>
      <c r="F20" s="17">
        <v>1.1590295E-3</v>
      </c>
      <c r="G20" s="17">
        <v>7.2205879999999998E-4</v>
      </c>
      <c r="H20" s="17">
        <v>9.9411399999999994E-4</v>
      </c>
      <c r="I20" s="17">
        <v>1.8368207000000001E-3</v>
      </c>
      <c r="J20" s="17">
        <v>4.0545505799999999E-2</v>
      </c>
      <c r="K20" s="17">
        <v>9.1903649999999998E-4</v>
      </c>
      <c r="L20" s="17">
        <v>4.3970089999999999E-4</v>
      </c>
      <c r="M20" s="17">
        <v>1.5072767999999999E-3</v>
      </c>
      <c r="N20" s="17">
        <v>4.3081610000000002E-4</v>
      </c>
      <c r="O20" s="17">
        <v>3.2579454000000001E-3</v>
      </c>
      <c r="P20" s="17">
        <v>1.0427993599999999E-2</v>
      </c>
      <c r="Q20" s="17">
        <v>1.3162957999999999E-3</v>
      </c>
      <c r="R20" s="17">
        <v>8.3603490999999992E-3</v>
      </c>
      <c r="S20" s="17">
        <v>1.7902115244000001</v>
      </c>
      <c r="T20" s="17">
        <v>3.0681471999999999E-3</v>
      </c>
      <c r="U20" s="17">
        <v>0.31795605459999998</v>
      </c>
      <c r="V20" s="17">
        <v>0.1361040567</v>
      </c>
      <c r="W20" s="17">
        <v>0.12896367110000001</v>
      </c>
      <c r="X20" s="17">
        <v>4.2275411800000003E-2</v>
      </c>
      <c r="Y20" s="17">
        <v>6.0567253000000003E-3</v>
      </c>
      <c r="Z20" s="17">
        <v>7.8598338700000006E-2</v>
      </c>
      <c r="AA20" s="17">
        <v>1.9891173700000001E-2</v>
      </c>
      <c r="AB20" s="17">
        <v>7.7068428199999997E-2</v>
      </c>
      <c r="AC20" s="17">
        <v>0.3935941812</v>
      </c>
      <c r="AD20" s="17">
        <v>7.5897253400000003E-2</v>
      </c>
      <c r="AE20" s="17">
        <v>1.2823466400000001E-2</v>
      </c>
      <c r="AF20" s="17">
        <v>3.70611307E-2</v>
      </c>
      <c r="AG20" s="17">
        <v>1.2383349000000001E-3</v>
      </c>
      <c r="AH20" s="17">
        <v>2.5925365000000001E-3</v>
      </c>
      <c r="AI20" s="17">
        <v>5.4527320000000005E-4</v>
      </c>
      <c r="AJ20" s="17">
        <v>7.8543649999999999E-4</v>
      </c>
      <c r="AK20" s="17">
        <v>6.134755E-4</v>
      </c>
      <c r="AL20" s="17">
        <v>6.9403360000000003E-4</v>
      </c>
      <c r="AM20" s="17">
        <v>2.6938646E-3</v>
      </c>
      <c r="AN20" s="17">
        <v>7.7854029999999998E-4</v>
      </c>
      <c r="AO20" s="17">
        <v>1.5955092E-3</v>
      </c>
      <c r="AP20" s="17">
        <v>7.8315060000000002E-4</v>
      </c>
      <c r="AQ20" s="17">
        <v>4.5158930000000001E-4</v>
      </c>
      <c r="AR20" s="17">
        <v>7.2439879999999996E-4</v>
      </c>
      <c r="AS20" s="17">
        <v>1.8646807999999999E-3</v>
      </c>
      <c r="AT20" s="17">
        <v>7.6725450000000004E-4</v>
      </c>
      <c r="AU20" s="17">
        <v>1.2411634999999999E-3</v>
      </c>
      <c r="AV20" s="18">
        <v>5.1499880000000003E-3</v>
      </c>
      <c r="AW20" s="16">
        <v>3.2223870629000002</v>
      </c>
      <c r="AX20" s="448">
        <v>2.2985196694000001</v>
      </c>
    </row>
    <row r="21" spans="2:50">
      <c r="B21" s="537" t="s">
        <v>281</v>
      </c>
      <c r="C21" s="546" t="s">
        <v>282</v>
      </c>
      <c r="D21" s="10">
        <v>6.5516800000000003E-5</v>
      </c>
      <c r="E21" s="11">
        <v>1.066965E-4</v>
      </c>
      <c r="F21" s="11">
        <v>3.6935990000000002E-4</v>
      </c>
      <c r="G21" s="11">
        <v>7.1904199999999995E-5</v>
      </c>
      <c r="H21" s="11">
        <v>9.6217800000000006E-5</v>
      </c>
      <c r="I21" s="11">
        <v>2.0678029999999999E-4</v>
      </c>
      <c r="J21" s="11">
        <v>1.6527857E-3</v>
      </c>
      <c r="K21" s="11">
        <v>1.028705E-4</v>
      </c>
      <c r="L21" s="11">
        <v>2.9367759999999999E-4</v>
      </c>
      <c r="M21" s="11">
        <v>1.4132541000000001E-3</v>
      </c>
      <c r="N21" s="11">
        <v>4.1586299999999999E-5</v>
      </c>
      <c r="O21" s="11">
        <v>6.9382470000000003E-4</v>
      </c>
      <c r="P21" s="11">
        <v>3.4224510000000001E-4</v>
      </c>
      <c r="Q21" s="11">
        <v>2.0593900000000001E-4</v>
      </c>
      <c r="R21" s="11">
        <v>3.3582552000000002E-3</v>
      </c>
      <c r="S21" s="11">
        <v>3.0239816E-3</v>
      </c>
      <c r="T21" s="11">
        <v>1.0844221434000001</v>
      </c>
      <c r="U21" s="11">
        <v>7.7137087000000003E-3</v>
      </c>
      <c r="V21" s="11">
        <v>5.8990500000000003E-3</v>
      </c>
      <c r="W21" s="11">
        <v>3.6007701000000001E-3</v>
      </c>
      <c r="X21" s="11">
        <v>1.27241E-2</v>
      </c>
      <c r="Y21" s="11">
        <v>7.8517440000000008E-3</v>
      </c>
      <c r="Z21" s="11">
        <v>1.0037881800000001E-2</v>
      </c>
      <c r="AA21" s="11">
        <v>8.7380309000000007E-3</v>
      </c>
      <c r="AB21" s="11">
        <v>5.2978870999999999E-3</v>
      </c>
      <c r="AC21" s="11">
        <v>6.5497956E-3</v>
      </c>
      <c r="AD21" s="11">
        <v>4.6795828000000001E-3</v>
      </c>
      <c r="AE21" s="11">
        <v>4.5746744999999997E-3</v>
      </c>
      <c r="AF21" s="11">
        <v>2.2212290999999999E-3</v>
      </c>
      <c r="AG21" s="11">
        <v>1.8920419999999999E-4</v>
      </c>
      <c r="AH21" s="11">
        <v>2.2250629999999999E-4</v>
      </c>
      <c r="AI21" s="11">
        <v>4.5574000000000001E-5</v>
      </c>
      <c r="AJ21" s="11">
        <v>5.2429000000000002E-5</v>
      </c>
      <c r="AK21" s="11">
        <v>5.6033699999999999E-5</v>
      </c>
      <c r="AL21" s="11">
        <v>4.6281600000000001E-5</v>
      </c>
      <c r="AM21" s="11">
        <v>1.016827E-4</v>
      </c>
      <c r="AN21" s="11">
        <v>9.4173599999999996E-5</v>
      </c>
      <c r="AO21" s="11">
        <v>1.485228E-4</v>
      </c>
      <c r="AP21" s="11">
        <v>9.4152600000000004E-5</v>
      </c>
      <c r="AQ21" s="11">
        <v>3.8659520000000001E-4</v>
      </c>
      <c r="AR21" s="11">
        <v>9.0904399999999997E-5</v>
      </c>
      <c r="AS21" s="11">
        <v>2.1468419999999999E-4</v>
      </c>
      <c r="AT21" s="11">
        <v>1.1875240000000001E-4</v>
      </c>
      <c r="AU21" s="11">
        <v>5.0279869999999996E-4</v>
      </c>
      <c r="AV21" s="12">
        <v>5.5300640000000001E-4</v>
      </c>
      <c r="AW21" s="10">
        <v>1.1792727945999999</v>
      </c>
      <c r="AX21" s="445">
        <v>0.84117198250000003</v>
      </c>
    </row>
    <row r="22" spans="2:50">
      <c r="B22" s="537" t="s">
        <v>283</v>
      </c>
      <c r="C22" s="546" t="s">
        <v>284</v>
      </c>
      <c r="D22" s="10">
        <v>1.0285683E-3</v>
      </c>
      <c r="E22" s="11">
        <v>4.3619899999999996E-3</v>
      </c>
      <c r="F22" s="11">
        <v>2.5699595999999999E-3</v>
      </c>
      <c r="G22" s="11">
        <v>4.8499900000000001E-4</v>
      </c>
      <c r="H22" s="11">
        <v>1.2605101999999999E-3</v>
      </c>
      <c r="I22" s="11">
        <v>2.9630889999999999E-3</v>
      </c>
      <c r="J22" s="11">
        <v>1.2421574499999999E-2</v>
      </c>
      <c r="K22" s="11">
        <v>8.9877879999999998E-4</v>
      </c>
      <c r="L22" s="11">
        <v>4.019289E-4</v>
      </c>
      <c r="M22" s="11">
        <v>3.1301317000000002E-3</v>
      </c>
      <c r="N22" s="11">
        <v>5.8013170000000003E-4</v>
      </c>
      <c r="O22" s="11">
        <v>1.0471365999999999E-3</v>
      </c>
      <c r="P22" s="11">
        <v>9.2000300999999993E-3</v>
      </c>
      <c r="Q22" s="11">
        <v>2.6215561000000002E-3</v>
      </c>
      <c r="R22" s="11">
        <v>2.3118150000000001E-3</v>
      </c>
      <c r="S22" s="11">
        <v>6.3757630000000004E-4</v>
      </c>
      <c r="T22" s="11">
        <v>1.508155E-3</v>
      </c>
      <c r="U22" s="11">
        <v>1.0186261628</v>
      </c>
      <c r="V22" s="11">
        <v>9.7303908000000005E-3</v>
      </c>
      <c r="W22" s="11">
        <v>9.5257771000000005E-3</v>
      </c>
      <c r="X22" s="11">
        <v>9.4118110000000008E-3</v>
      </c>
      <c r="Y22" s="11">
        <v>4.4733815999999996E-3</v>
      </c>
      <c r="Z22" s="11">
        <v>9.3220432999999991E-3</v>
      </c>
      <c r="AA22" s="11">
        <v>9.0318805000000005E-3</v>
      </c>
      <c r="AB22" s="11">
        <v>2.661339E-3</v>
      </c>
      <c r="AC22" s="11">
        <v>2.18534087E-2</v>
      </c>
      <c r="AD22" s="11">
        <v>4.1801538000000001E-3</v>
      </c>
      <c r="AE22" s="11">
        <v>8.022029E-3</v>
      </c>
      <c r="AF22" s="11">
        <v>2.7785114699999999E-2</v>
      </c>
      <c r="AG22" s="11">
        <v>9.810156E-4</v>
      </c>
      <c r="AH22" s="11">
        <v>1.8296202E-3</v>
      </c>
      <c r="AI22" s="11">
        <v>3.4880909999999998E-4</v>
      </c>
      <c r="AJ22" s="11">
        <v>1.2113006E-3</v>
      </c>
      <c r="AK22" s="11">
        <v>3.6266009999999998E-4</v>
      </c>
      <c r="AL22" s="11">
        <v>5.5513640000000005E-4</v>
      </c>
      <c r="AM22" s="11">
        <v>1.1316643E-3</v>
      </c>
      <c r="AN22" s="11">
        <v>5.7255930000000004E-4</v>
      </c>
      <c r="AO22" s="11">
        <v>1.8790440000000001E-3</v>
      </c>
      <c r="AP22" s="11">
        <v>5.2109460000000004E-4</v>
      </c>
      <c r="AQ22" s="11">
        <v>3.9497369999999998E-4</v>
      </c>
      <c r="AR22" s="11">
        <v>8.5152760000000002E-4</v>
      </c>
      <c r="AS22" s="11">
        <v>7.4808410000000002E-4</v>
      </c>
      <c r="AT22" s="11">
        <v>1.0273916999999999E-3</v>
      </c>
      <c r="AU22" s="11">
        <v>9.3515350000000004E-4</v>
      </c>
      <c r="AV22" s="12">
        <v>1.702657E-3</v>
      </c>
      <c r="AW22" s="10">
        <v>1.1971041147999999</v>
      </c>
      <c r="AX22" s="445">
        <v>0.85389101329999995</v>
      </c>
    </row>
    <row r="23" spans="2:50">
      <c r="B23" s="537" t="s">
        <v>285</v>
      </c>
      <c r="C23" s="546" t="s">
        <v>286</v>
      </c>
      <c r="D23" s="10">
        <v>6.2756599999999995E-5</v>
      </c>
      <c r="E23" s="11">
        <v>7.4621340000000005E-4</v>
      </c>
      <c r="F23" s="11">
        <v>7.0883299999999999E-5</v>
      </c>
      <c r="G23" s="11">
        <v>5.8097199999999997E-5</v>
      </c>
      <c r="H23" s="11">
        <v>9.2875199999999995E-5</v>
      </c>
      <c r="I23" s="11">
        <v>6.8922299999999996E-5</v>
      </c>
      <c r="J23" s="11">
        <v>1.321862E-4</v>
      </c>
      <c r="K23" s="11">
        <v>6.1802800000000004E-5</v>
      </c>
      <c r="L23" s="11">
        <v>6.6169300000000004E-5</v>
      </c>
      <c r="M23" s="11">
        <v>6.7837199999999995E-5</v>
      </c>
      <c r="N23" s="11">
        <v>3.1773000000000002E-5</v>
      </c>
      <c r="O23" s="11">
        <v>1.201437E-4</v>
      </c>
      <c r="P23" s="11">
        <v>7.3620400000000004E-5</v>
      </c>
      <c r="Q23" s="11">
        <v>5.8485900000000002E-5</v>
      </c>
      <c r="R23" s="11">
        <v>1.434776E-4</v>
      </c>
      <c r="S23" s="11">
        <v>5.2362199999999998E-5</v>
      </c>
      <c r="T23" s="11">
        <v>4.8778600000000001E-5</v>
      </c>
      <c r="U23" s="11">
        <v>1.3875660000000001E-4</v>
      </c>
      <c r="V23" s="11">
        <v>1.0207825238999999</v>
      </c>
      <c r="W23" s="11">
        <v>3.7289466000000001E-3</v>
      </c>
      <c r="X23" s="11">
        <v>1.3330512000000001E-3</v>
      </c>
      <c r="Y23" s="11">
        <v>2.6217349999999999E-4</v>
      </c>
      <c r="Z23" s="11">
        <v>6.1754789999999996E-4</v>
      </c>
      <c r="AA23" s="11">
        <v>3.4166680000000002E-4</v>
      </c>
      <c r="AB23" s="11">
        <v>7.3916979999999997E-4</v>
      </c>
      <c r="AC23" s="11">
        <v>4.7059336E-3</v>
      </c>
      <c r="AD23" s="11">
        <v>1.1998927E-3</v>
      </c>
      <c r="AE23" s="11">
        <v>1.3024670000000001E-4</v>
      </c>
      <c r="AF23" s="11">
        <v>8.519539E-4</v>
      </c>
      <c r="AG23" s="11">
        <v>1.2876080000000001E-4</v>
      </c>
      <c r="AH23" s="11">
        <v>1.311551E-3</v>
      </c>
      <c r="AI23" s="11">
        <v>9.7979600000000006E-5</v>
      </c>
      <c r="AJ23" s="11">
        <v>1.0477E-4</v>
      </c>
      <c r="AK23" s="11">
        <v>1.615229E-4</v>
      </c>
      <c r="AL23" s="11">
        <v>5.7212100000000001E-5</v>
      </c>
      <c r="AM23" s="11">
        <v>2.0351120000000001E-4</v>
      </c>
      <c r="AN23" s="11">
        <v>2.207593E-4</v>
      </c>
      <c r="AO23" s="11">
        <v>1.7834090000000001E-4</v>
      </c>
      <c r="AP23" s="11">
        <v>1.415113E-4</v>
      </c>
      <c r="AQ23" s="11">
        <v>7.0149199999999996E-5</v>
      </c>
      <c r="AR23" s="11">
        <v>9.3350999999999994E-5</v>
      </c>
      <c r="AS23" s="11">
        <v>1.2219861E-3</v>
      </c>
      <c r="AT23" s="11">
        <v>7.7294900000000004E-5</v>
      </c>
      <c r="AU23" s="11">
        <v>4.9981100000000002E-5</v>
      </c>
      <c r="AV23" s="12">
        <v>8.5769700000000007E-5</v>
      </c>
      <c r="AW23" s="10">
        <v>1.0409926994000001</v>
      </c>
      <c r="AX23" s="445">
        <v>0.74253717770000005</v>
      </c>
    </row>
    <row r="24" spans="2:50">
      <c r="B24" s="538" t="s">
        <v>287</v>
      </c>
      <c r="C24" s="548" t="s">
        <v>288</v>
      </c>
      <c r="D24" s="13">
        <v>1.2782369999999999E-4</v>
      </c>
      <c r="E24" s="14">
        <v>3.780535E-4</v>
      </c>
      <c r="F24" s="14">
        <v>1.688293E-4</v>
      </c>
      <c r="G24" s="14">
        <v>1.229479E-4</v>
      </c>
      <c r="H24" s="14">
        <v>2.1818010000000001E-4</v>
      </c>
      <c r="I24" s="14">
        <v>1.70342E-4</v>
      </c>
      <c r="J24" s="14">
        <v>2.5003729999999999E-4</v>
      </c>
      <c r="K24" s="14">
        <v>1.152721E-4</v>
      </c>
      <c r="L24" s="14">
        <v>1.637686E-4</v>
      </c>
      <c r="M24" s="14">
        <v>1.4396959999999999E-4</v>
      </c>
      <c r="N24" s="14">
        <v>6.2409999999999994E-5</v>
      </c>
      <c r="O24" s="14">
        <v>8.0136840000000003E-4</v>
      </c>
      <c r="P24" s="14">
        <v>1.7786820000000001E-4</v>
      </c>
      <c r="Q24" s="14">
        <v>1.4542320000000001E-4</v>
      </c>
      <c r="R24" s="14">
        <v>4.2177030000000002E-4</v>
      </c>
      <c r="S24" s="14">
        <v>1.010664E-4</v>
      </c>
      <c r="T24" s="14">
        <v>1.5614679999999999E-4</v>
      </c>
      <c r="U24" s="14">
        <v>1.91285E-4</v>
      </c>
      <c r="V24" s="14">
        <v>8.329705E-4</v>
      </c>
      <c r="W24" s="14">
        <v>1.0318622215</v>
      </c>
      <c r="X24" s="14">
        <v>6.0644829999999999E-4</v>
      </c>
      <c r="Y24" s="14">
        <v>7.9042089999999999E-4</v>
      </c>
      <c r="Z24" s="14">
        <v>7.6869259999999995E-4</v>
      </c>
      <c r="AA24" s="14">
        <v>3.067255E-4</v>
      </c>
      <c r="AB24" s="14">
        <v>2.5043029999999999E-4</v>
      </c>
      <c r="AC24" s="14">
        <v>1.1267254E-3</v>
      </c>
      <c r="AD24" s="14">
        <v>3.4965350000000002E-4</v>
      </c>
      <c r="AE24" s="14">
        <v>2.8446340000000002E-4</v>
      </c>
      <c r="AF24" s="14">
        <v>3.4567570000000001E-4</v>
      </c>
      <c r="AG24" s="14">
        <v>2.745995E-4</v>
      </c>
      <c r="AH24" s="14">
        <v>4.9299990000000002E-4</v>
      </c>
      <c r="AI24" s="14">
        <v>2.114393E-4</v>
      </c>
      <c r="AJ24" s="14">
        <v>2.4357139999999999E-4</v>
      </c>
      <c r="AK24" s="14">
        <v>3.8963890000000002E-4</v>
      </c>
      <c r="AL24" s="14">
        <v>1.143297E-4</v>
      </c>
      <c r="AM24" s="14">
        <v>4.334578E-4</v>
      </c>
      <c r="AN24" s="14">
        <v>5.3167419999999995E-4</v>
      </c>
      <c r="AO24" s="14">
        <v>2.9178929999999997E-4</v>
      </c>
      <c r="AP24" s="14">
        <v>3.0727690000000003E-4</v>
      </c>
      <c r="AQ24" s="14">
        <v>1.513857E-4</v>
      </c>
      <c r="AR24" s="14">
        <v>2.215742E-4</v>
      </c>
      <c r="AS24" s="14">
        <v>3.0718009999999999E-3</v>
      </c>
      <c r="AT24" s="14">
        <v>1.5277889999999999E-4</v>
      </c>
      <c r="AU24" s="14">
        <v>1.127596E-4</v>
      </c>
      <c r="AV24" s="15">
        <v>1.638373E-4</v>
      </c>
      <c r="AW24" s="13">
        <v>1.0486059033999999</v>
      </c>
      <c r="AX24" s="450">
        <v>0.74796765480000005</v>
      </c>
    </row>
    <row r="25" spans="2:50">
      <c r="B25" s="539" t="s">
        <v>289</v>
      </c>
      <c r="C25" s="549" t="s">
        <v>290</v>
      </c>
      <c r="D25" s="437">
        <v>3.24919E-5</v>
      </c>
      <c r="E25" s="438">
        <v>6.2029699999999993E-5</v>
      </c>
      <c r="F25" s="438">
        <v>4.0569299999999998E-5</v>
      </c>
      <c r="G25" s="438">
        <v>3.2862399999999999E-5</v>
      </c>
      <c r="H25" s="438">
        <v>5.4464900000000001E-5</v>
      </c>
      <c r="I25" s="438">
        <v>3.7922800000000002E-5</v>
      </c>
      <c r="J25" s="438">
        <v>4.2850199999999998E-5</v>
      </c>
      <c r="K25" s="438">
        <v>3.0773399999999999E-5</v>
      </c>
      <c r="L25" s="438">
        <v>3.6229700000000003E-5</v>
      </c>
      <c r="M25" s="438">
        <v>3.2290899999999999E-5</v>
      </c>
      <c r="N25" s="438">
        <v>1.3031600000000001E-5</v>
      </c>
      <c r="O25" s="438">
        <v>3.4980100000000001E-5</v>
      </c>
      <c r="P25" s="438">
        <v>3.6429700000000001E-5</v>
      </c>
      <c r="Q25" s="438">
        <v>3.9339799999999999E-5</v>
      </c>
      <c r="R25" s="438">
        <v>5.1390000000000001E-5</v>
      </c>
      <c r="S25" s="438">
        <v>1.9095700000000001E-5</v>
      </c>
      <c r="T25" s="438">
        <v>2.33585E-5</v>
      </c>
      <c r="U25" s="438">
        <v>3.0873900000000003E-5</v>
      </c>
      <c r="V25" s="438">
        <v>2.3009889999999999E-4</v>
      </c>
      <c r="W25" s="438">
        <v>5.1454300000000001E-4</v>
      </c>
      <c r="X25" s="438">
        <v>1.0066713575999999</v>
      </c>
      <c r="Y25" s="438">
        <v>3.8459800000000001E-5</v>
      </c>
      <c r="Z25" s="438">
        <v>1.7570730000000001E-4</v>
      </c>
      <c r="AA25" s="438">
        <v>1.159415E-4</v>
      </c>
      <c r="AB25" s="438">
        <v>5.3260600000000003E-5</v>
      </c>
      <c r="AC25" s="438">
        <v>2.8626669999999999E-4</v>
      </c>
      <c r="AD25" s="438">
        <v>9.6867799999999994E-5</v>
      </c>
      <c r="AE25" s="438">
        <v>7.9335699999999993E-5</v>
      </c>
      <c r="AF25" s="438">
        <v>8.5650599999999996E-5</v>
      </c>
      <c r="AG25" s="438">
        <v>5.2679000000000002E-5</v>
      </c>
      <c r="AH25" s="438">
        <v>9.5311300000000003E-5</v>
      </c>
      <c r="AI25" s="438">
        <v>5.0024500000000002E-5</v>
      </c>
      <c r="AJ25" s="438">
        <v>1.632448E-4</v>
      </c>
      <c r="AK25" s="438">
        <v>8.5718300000000002E-5</v>
      </c>
      <c r="AL25" s="438">
        <v>2.3962299999999999E-5</v>
      </c>
      <c r="AM25" s="438">
        <v>8.9982999999999995E-5</v>
      </c>
      <c r="AN25" s="438">
        <v>1.1849069999999999E-4</v>
      </c>
      <c r="AO25" s="438">
        <v>5.6420850000000002E-4</v>
      </c>
      <c r="AP25" s="438">
        <v>7.0651300000000006E-5</v>
      </c>
      <c r="AQ25" s="438">
        <v>1.1430806999999999E-3</v>
      </c>
      <c r="AR25" s="438">
        <v>5.5297699999999997E-5</v>
      </c>
      <c r="AS25" s="438">
        <v>5.6531729999999996E-4</v>
      </c>
      <c r="AT25" s="438">
        <v>1.4317019999999999E-4</v>
      </c>
      <c r="AU25" s="438">
        <v>2.4203648999999998E-3</v>
      </c>
      <c r="AV25" s="439">
        <v>8.7334299999999995E-5</v>
      </c>
      <c r="AW25" s="437">
        <v>1.0147273126</v>
      </c>
      <c r="AX25" s="449">
        <v>0.7238021509</v>
      </c>
    </row>
    <row r="26" spans="2:50">
      <c r="B26" s="537" t="s">
        <v>291</v>
      </c>
      <c r="C26" s="546" t="s">
        <v>292</v>
      </c>
      <c r="D26" s="10">
        <v>1.3720099999999999E-4</v>
      </c>
      <c r="E26" s="11">
        <v>3.2126479999999998E-4</v>
      </c>
      <c r="F26" s="11">
        <v>1.788037E-4</v>
      </c>
      <c r="G26" s="11">
        <v>1.3705189999999999E-4</v>
      </c>
      <c r="H26" s="11">
        <v>2.4450900000000001E-4</v>
      </c>
      <c r="I26" s="11">
        <v>1.5958500000000001E-4</v>
      </c>
      <c r="J26" s="11">
        <v>2.1326599999999999E-4</v>
      </c>
      <c r="K26" s="11">
        <v>1.2782660000000001E-4</v>
      </c>
      <c r="L26" s="11">
        <v>1.9698019999999999E-4</v>
      </c>
      <c r="M26" s="11">
        <v>1.5411839999999999E-4</v>
      </c>
      <c r="N26" s="11">
        <v>6.5911499999999994E-5</v>
      </c>
      <c r="O26" s="11">
        <v>1.6420249999999999E-4</v>
      </c>
      <c r="P26" s="11">
        <v>1.818666E-4</v>
      </c>
      <c r="Q26" s="11">
        <v>1.5525780000000001E-4</v>
      </c>
      <c r="R26" s="11">
        <v>2.565957E-4</v>
      </c>
      <c r="S26" s="11">
        <v>9.2092899999999994E-5</v>
      </c>
      <c r="T26" s="11">
        <v>1.2656589999999999E-4</v>
      </c>
      <c r="U26" s="11">
        <v>1.655742E-4</v>
      </c>
      <c r="V26" s="11">
        <v>1.3282922999999999E-3</v>
      </c>
      <c r="W26" s="11">
        <v>1.1588530000000001E-3</v>
      </c>
      <c r="X26" s="11">
        <v>1.62886192E-2</v>
      </c>
      <c r="Y26" s="11">
        <v>1.0493530609999999</v>
      </c>
      <c r="Z26" s="11">
        <v>2.50324884E-2</v>
      </c>
      <c r="AA26" s="11">
        <v>5.05492591E-2</v>
      </c>
      <c r="AB26" s="11">
        <v>2.455923E-3</v>
      </c>
      <c r="AC26" s="11">
        <v>1.0928651E-3</v>
      </c>
      <c r="AD26" s="11">
        <v>1.2385217E-3</v>
      </c>
      <c r="AE26" s="11">
        <v>5.4088770000000001E-4</v>
      </c>
      <c r="AF26" s="11">
        <v>4.2546439999999999E-4</v>
      </c>
      <c r="AG26" s="11">
        <v>2.9480929999999998E-4</v>
      </c>
      <c r="AH26" s="11">
        <v>4.777459E-4</v>
      </c>
      <c r="AI26" s="11">
        <v>2.4071140000000001E-4</v>
      </c>
      <c r="AJ26" s="11">
        <v>2.7911849999999997E-4</v>
      </c>
      <c r="AK26" s="11">
        <v>4.5250009999999997E-4</v>
      </c>
      <c r="AL26" s="11">
        <v>1.277656E-4</v>
      </c>
      <c r="AM26" s="11">
        <v>4.6218049999999998E-4</v>
      </c>
      <c r="AN26" s="11">
        <v>7.2413649999999996E-4</v>
      </c>
      <c r="AO26" s="11">
        <v>7.9896700000000004E-4</v>
      </c>
      <c r="AP26" s="11">
        <v>5.5449660000000001E-4</v>
      </c>
      <c r="AQ26" s="11">
        <v>1.933103E-4</v>
      </c>
      <c r="AR26" s="11">
        <v>2.646274E-4</v>
      </c>
      <c r="AS26" s="11">
        <v>3.2477965E-3</v>
      </c>
      <c r="AT26" s="11">
        <v>1.8092950000000001E-4</v>
      </c>
      <c r="AU26" s="11">
        <v>5.8592135999999996E-3</v>
      </c>
      <c r="AV26" s="12">
        <v>2.341058E-4</v>
      </c>
      <c r="AW26" s="10">
        <v>1.1669353229999999</v>
      </c>
      <c r="AX26" s="445">
        <v>0.83237169850000003</v>
      </c>
    </row>
    <row r="27" spans="2:50">
      <c r="B27" s="537" t="s">
        <v>293</v>
      </c>
      <c r="C27" s="546" t="s">
        <v>294</v>
      </c>
      <c r="D27" s="10">
        <v>3.8485200000000002E-5</v>
      </c>
      <c r="E27" s="11">
        <v>6.8325199999999994E-5</v>
      </c>
      <c r="F27" s="11">
        <v>3.5417199999999997E-5</v>
      </c>
      <c r="G27" s="11">
        <v>2.9984500000000001E-5</v>
      </c>
      <c r="H27" s="11">
        <v>4.7460599999999998E-5</v>
      </c>
      <c r="I27" s="11">
        <v>3.2581900000000001E-5</v>
      </c>
      <c r="J27" s="11">
        <v>9.3703399999999995E-5</v>
      </c>
      <c r="K27" s="11">
        <v>3.1436799999999997E-5</v>
      </c>
      <c r="L27" s="11">
        <v>4.8193399999999998E-5</v>
      </c>
      <c r="M27" s="11">
        <v>3.2517700000000002E-5</v>
      </c>
      <c r="N27" s="11">
        <v>1.43963E-5</v>
      </c>
      <c r="O27" s="11">
        <v>3.7962400000000001E-5</v>
      </c>
      <c r="P27" s="11">
        <v>3.67445E-5</v>
      </c>
      <c r="Q27" s="11">
        <v>3.0695699999999998E-5</v>
      </c>
      <c r="R27" s="11">
        <v>5.3978199999999998E-5</v>
      </c>
      <c r="S27" s="11">
        <v>2.2254899999999999E-5</v>
      </c>
      <c r="T27" s="11">
        <v>2.5994299999999999E-5</v>
      </c>
      <c r="U27" s="11">
        <v>4.5535999999999999E-5</v>
      </c>
      <c r="V27" s="11">
        <v>1.0448699E-3</v>
      </c>
      <c r="W27" s="11">
        <v>1.2012201000000001E-3</v>
      </c>
      <c r="X27" s="11">
        <v>1.191943E-3</v>
      </c>
      <c r="Y27" s="11">
        <v>7.0446009999999999E-4</v>
      </c>
      <c r="Z27" s="11">
        <v>1.006581621</v>
      </c>
      <c r="AA27" s="11">
        <v>1.5630163000000001E-3</v>
      </c>
      <c r="AB27" s="11">
        <v>4.2026642000000001E-3</v>
      </c>
      <c r="AC27" s="11">
        <v>1.7911913E-3</v>
      </c>
      <c r="AD27" s="11">
        <v>8.5250829999999997E-4</v>
      </c>
      <c r="AE27" s="11">
        <v>1.3086470000000001E-4</v>
      </c>
      <c r="AF27" s="11">
        <v>6.3692849999999999E-4</v>
      </c>
      <c r="AG27" s="11">
        <v>6.7749999999999993E-5</v>
      </c>
      <c r="AH27" s="11">
        <v>1.294174E-4</v>
      </c>
      <c r="AI27" s="11">
        <v>4.5090099999999997E-5</v>
      </c>
      <c r="AJ27" s="11">
        <v>6.6990500000000002E-5</v>
      </c>
      <c r="AK27" s="11">
        <v>8.0063599999999997E-5</v>
      </c>
      <c r="AL27" s="11">
        <v>3.2780300000000002E-5</v>
      </c>
      <c r="AM27" s="11">
        <v>1.064702E-4</v>
      </c>
      <c r="AN27" s="11">
        <v>1.1851259999999999E-4</v>
      </c>
      <c r="AO27" s="11">
        <v>2.2492160000000001E-4</v>
      </c>
      <c r="AP27" s="11">
        <v>1.1852769999999999E-4</v>
      </c>
      <c r="AQ27" s="11">
        <v>3.8233099999999998E-5</v>
      </c>
      <c r="AR27" s="11">
        <v>4.6322800000000003E-5</v>
      </c>
      <c r="AS27" s="11">
        <v>5.9202609999999998E-4</v>
      </c>
      <c r="AT27" s="11">
        <v>4.5251299999999998E-5</v>
      </c>
      <c r="AU27" s="11">
        <v>3.4700799999999998E-5</v>
      </c>
      <c r="AV27" s="12">
        <v>7.61526E-5</v>
      </c>
      <c r="AW27" s="10">
        <v>1.0224501661000001</v>
      </c>
      <c r="AX27" s="445">
        <v>0.72931084069999996</v>
      </c>
    </row>
    <row r="28" spans="2:50">
      <c r="B28" s="537" t="s">
        <v>295</v>
      </c>
      <c r="C28" s="546" t="s">
        <v>296</v>
      </c>
      <c r="D28" s="10">
        <v>8.9260000000000004E-7</v>
      </c>
      <c r="E28" s="11">
        <v>1.7106E-6</v>
      </c>
      <c r="F28" s="11">
        <v>9.4620000000000004E-7</v>
      </c>
      <c r="G28" s="11">
        <v>7.794E-7</v>
      </c>
      <c r="H28" s="11">
        <v>1.1562E-6</v>
      </c>
      <c r="I28" s="11">
        <v>9.4919999999999995E-7</v>
      </c>
      <c r="J28" s="11">
        <v>9.4610000000000003E-7</v>
      </c>
      <c r="K28" s="11">
        <v>8.089E-7</v>
      </c>
      <c r="L28" s="11">
        <v>7.9920000000000001E-7</v>
      </c>
      <c r="M28" s="11">
        <v>8.9920000000000001E-7</v>
      </c>
      <c r="N28" s="11">
        <v>6.2099999999999996E-7</v>
      </c>
      <c r="O28" s="11">
        <v>8.4119999999999999E-7</v>
      </c>
      <c r="P28" s="11">
        <v>9.3470000000000003E-7</v>
      </c>
      <c r="Q28" s="11">
        <v>8.2640000000000004E-7</v>
      </c>
      <c r="R28" s="11">
        <v>1.3069999999999999E-6</v>
      </c>
      <c r="S28" s="11">
        <v>5.7930000000000001E-7</v>
      </c>
      <c r="T28" s="11">
        <v>5.9910000000000001E-7</v>
      </c>
      <c r="U28" s="11">
        <v>9.7870000000000005E-7</v>
      </c>
      <c r="V28" s="11">
        <v>6.8672000000000001E-6</v>
      </c>
      <c r="W28" s="11">
        <v>2.2871999999999999E-6</v>
      </c>
      <c r="X28" s="11">
        <v>1.1205999999999999E-6</v>
      </c>
      <c r="Y28" s="11">
        <v>1.3206999999999999E-6</v>
      </c>
      <c r="Z28" s="11">
        <v>1.0964E-6</v>
      </c>
      <c r="AA28" s="11">
        <v>1.0001576751000001</v>
      </c>
      <c r="AB28" s="11">
        <v>6.6632599999999996E-5</v>
      </c>
      <c r="AC28" s="11">
        <v>7.7537499999999994E-5</v>
      </c>
      <c r="AD28" s="11">
        <v>1.13393E-5</v>
      </c>
      <c r="AE28" s="11">
        <v>1.5895E-6</v>
      </c>
      <c r="AF28" s="11">
        <v>1.5285200000000001E-5</v>
      </c>
      <c r="AG28" s="11">
        <v>1.5984E-6</v>
      </c>
      <c r="AH28" s="11">
        <v>2.6353999999999998E-6</v>
      </c>
      <c r="AI28" s="11">
        <v>1.218E-6</v>
      </c>
      <c r="AJ28" s="11">
        <v>2.8339999999999999E-6</v>
      </c>
      <c r="AK28" s="11">
        <v>2.6838E-6</v>
      </c>
      <c r="AL28" s="11">
        <v>1.274E-6</v>
      </c>
      <c r="AM28" s="11">
        <v>2.7775000000000001E-6</v>
      </c>
      <c r="AN28" s="11">
        <v>3.4705000000000001E-6</v>
      </c>
      <c r="AO28" s="11">
        <v>2.1373600000000001E-5</v>
      </c>
      <c r="AP28" s="11">
        <v>2.2166000000000001E-6</v>
      </c>
      <c r="AQ28" s="11">
        <v>9.1279999999999997E-7</v>
      </c>
      <c r="AR28" s="11">
        <v>1.3631999999999999E-6</v>
      </c>
      <c r="AS28" s="11">
        <v>1.2381900000000001E-5</v>
      </c>
      <c r="AT28" s="11">
        <v>1.4647999999999999E-6</v>
      </c>
      <c r="AU28" s="11">
        <v>8.5929999999999997E-7</v>
      </c>
      <c r="AV28" s="12">
        <v>3.1541999999999998E-6</v>
      </c>
      <c r="AW28" s="10">
        <v>1.0004215446</v>
      </c>
      <c r="AX28" s="445">
        <v>0.71359788660000001</v>
      </c>
    </row>
    <row r="29" spans="2:50">
      <c r="B29" s="538" t="s">
        <v>297</v>
      </c>
      <c r="C29" s="548" t="s">
        <v>298</v>
      </c>
      <c r="D29" s="434">
        <v>3.1657700000000002E-4</v>
      </c>
      <c r="E29" s="435">
        <v>7.689242E-4</v>
      </c>
      <c r="F29" s="435">
        <v>4.2196209999999999E-4</v>
      </c>
      <c r="G29" s="435">
        <v>3.1659800000000002E-4</v>
      </c>
      <c r="H29" s="435">
        <v>5.6792110000000002E-4</v>
      </c>
      <c r="I29" s="435">
        <v>3.6964060000000001E-4</v>
      </c>
      <c r="J29" s="435">
        <v>4.5033429999999998E-4</v>
      </c>
      <c r="K29" s="435">
        <v>2.9209240000000001E-4</v>
      </c>
      <c r="L29" s="435">
        <v>4.0184079999999999E-4</v>
      </c>
      <c r="M29" s="435">
        <v>3.6563580000000001E-4</v>
      </c>
      <c r="N29" s="435">
        <v>1.569799E-4</v>
      </c>
      <c r="O29" s="435">
        <v>3.9654849999999999E-4</v>
      </c>
      <c r="P29" s="435">
        <v>4.4058059999999997E-4</v>
      </c>
      <c r="Q29" s="435">
        <v>3.5202120000000001E-4</v>
      </c>
      <c r="R29" s="435">
        <v>6.1012019999999998E-4</v>
      </c>
      <c r="S29" s="435">
        <v>2.1472829999999999E-4</v>
      </c>
      <c r="T29" s="435">
        <v>2.6894089999999999E-4</v>
      </c>
      <c r="U29" s="435">
        <v>3.3892230000000001E-4</v>
      </c>
      <c r="V29" s="435">
        <v>3.7176089999999999E-4</v>
      </c>
      <c r="W29" s="435">
        <v>7.6414400000000002E-4</v>
      </c>
      <c r="X29" s="435">
        <v>3.686971E-4</v>
      </c>
      <c r="Y29" s="435">
        <v>4.41194E-4</v>
      </c>
      <c r="Z29" s="435">
        <v>4.5507339999999999E-4</v>
      </c>
      <c r="AA29" s="435">
        <v>3.8424560000000001E-4</v>
      </c>
      <c r="AB29" s="435">
        <v>1.1956421946</v>
      </c>
      <c r="AC29" s="435">
        <v>3.2230920000000002E-4</v>
      </c>
      <c r="AD29" s="435">
        <v>1.0330312600000001E-2</v>
      </c>
      <c r="AE29" s="435">
        <v>6.6980610000000004E-4</v>
      </c>
      <c r="AF29" s="435">
        <v>8.5487650000000003E-4</v>
      </c>
      <c r="AG29" s="435">
        <v>7.1765040000000004E-4</v>
      </c>
      <c r="AH29" s="435">
        <v>1.1407893E-3</v>
      </c>
      <c r="AI29" s="435">
        <v>5.5195020000000001E-4</v>
      </c>
      <c r="AJ29" s="435">
        <v>6.3410229999999999E-4</v>
      </c>
      <c r="AK29" s="435">
        <v>1.0220299999999999E-3</v>
      </c>
      <c r="AL29" s="435">
        <v>2.9914399999999999E-4</v>
      </c>
      <c r="AM29" s="435">
        <v>1.1225329E-3</v>
      </c>
      <c r="AN29" s="435">
        <v>1.3933984E-3</v>
      </c>
      <c r="AO29" s="435">
        <v>9.6276119999999998E-4</v>
      </c>
      <c r="AP29" s="435">
        <v>8.0137820000000001E-4</v>
      </c>
      <c r="AQ29" s="435">
        <v>3.942161E-4</v>
      </c>
      <c r="AR29" s="435">
        <v>5.787047E-4</v>
      </c>
      <c r="AS29" s="435">
        <v>8.0894674999999992E-3</v>
      </c>
      <c r="AT29" s="435">
        <v>3.93316E-4</v>
      </c>
      <c r="AU29" s="435">
        <v>2.5099660000000001E-4</v>
      </c>
      <c r="AV29" s="436">
        <v>4.4740090000000001E-4</v>
      </c>
      <c r="AW29" s="434">
        <v>1.2364548208999999</v>
      </c>
      <c r="AX29" s="447">
        <v>0.88195976170000001</v>
      </c>
    </row>
    <row r="30" spans="2:50">
      <c r="B30" s="539" t="s">
        <v>299</v>
      </c>
      <c r="C30" s="549" t="s">
        <v>300</v>
      </c>
      <c r="D30" s="16">
        <v>2.1612388000000001E-3</v>
      </c>
      <c r="E30" s="17">
        <v>9.7108260000000005E-4</v>
      </c>
      <c r="F30" s="17">
        <v>2.84691E-4</v>
      </c>
      <c r="G30" s="17">
        <v>1.2700720000000001E-4</v>
      </c>
      <c r="H30" s="17">
        <v>1.1194279999999999E-4</v>
      </c>
      <c r="I30" s="17">
        <v>3.061033E-4</v>
      </c>
      <c r="J30" s="17">
        <v>1.3903099999999999E-4</v>
      </c>
      <c r="K30" s="17">
        <v>1.64606E-4</v>
      </c>
      <c r="L30" s="17">
        <v>1.060926E-4</v>
      </c>
      <c r="M30" s="17">
        <v>8.6258499999999994E-5</v>
      </c>
      <c r="N30" s="17">
        <v>1.128877E-4</v>
      </c>
      <c r="O30" s="17">
        <v>6.6993699999999995E-5</v>
      </c>
      <c r="P30" s="17">
        <v>7.2400900000000007E-5</v>
      </c>
      <c r="Q30" s="17">
        <v>1.479784E-4</v>
      </c>
      <c r="R30" s="17">
        <v>2.1711819999999999E-4</v>
      </c>
      <c r="S30" s="17">
        <v>1.1478249999999999E-4</v>
      </c>
      <c r="T30" s="17">
        <v>1.118262E-4</v>
      </c>
      <c r="U30" s="17">
        <v>9.7852799999999999E-5</v>
      </c>
      <c r="V30" s="17">
        <v>7.1385999999999997E-5</v>
      </c>
      <c r="W30" s="17">
        <v>6.4964999999999999E-5</v>
      </c>
      <c r="X30" s="17">
        <v>9.0656999999999996E-5</v>
      </c>
      <c r="Y30" s="17">
        <v>5.9571299999999997E-5</v>
      </c>
      <c r="Z30" s="17">
        <v>7.3083999999999993E-5</v>
      </c>
      <c r="AA30" s="17">
        <v>5.8072999999999998E-5</v>
      </c>
      <c r="AB30" s="17">
        <v>7.2050899999999998E-5</v>
      </c>
      <c r="AC30" s="17">
        <v>1.0407576994000001</v>
      </c>
      <c r="AD30" s="17">
        <v>5.58736E-5</v>
      </c>
      <c r="AE30" s="17">
        <v>6.9072429999999998E-4</v>
      </c>
      <c r="AF30" s="17">
        <v>1.365998E-4</v>
      </c>
      <c r="AG30" s="17">
        <v>1.052062E-4</v>
      </c>
      <c r="AH30" s="17">
        <v>8.1511800000000001E-5</v>
      </c>
      <c r="AI30" s="17">
        <v>1.754503E-4</v>
      </c>
      <c r="AJ30" s="17">
        <v>1.41104E-4</v>
      </c>
      <c r="AK30" s="17">
        <v>1.106747E-4</v>
      </c>
      <c r="AL30" s="17">
        <v>2.1688999999999999E-5</v>
      </c>
      <c r="AM30" s="17">
        <v>3.2752917999999999E-3</v>
      </c>
      <c r="AN30" s="17">
        <v>8.8569100000000006E-5</v>
      </c>
      <c r="AO30" s="17">
        <v>7.7047200000000002E-4</v>
      </c>
      <c r="AP30" s="17">
        <v>1.8306449999999999E-4</v>
      </c>
      <c r="AQ30" s="17">
        <v>5.7939000000000002E-5</v>
      </c>
      <c r="AR30" s="17">
        <v>1.0295249999999999E-4</v>
      </c>
      <c r="AS30" s="17">
        <v>5.9213799999999999E-5</v>
      </c>
      <c r="AT30" s="17">
        <v>1.2416630000000001E-4</v>
      </c>
      <c r="AU30" s="17">
        <v>2.3881050000000001E-4</v>
      </c>
      <c r="AV30" s="18">
        <v>2.2868119999999999E-4</v>
      </c>
      <c r="AW30" s="16">
        <v>1.0532953751</v>
      </c>
      <c r="AX30" s="448">
        <v>0.75131264190000002</v>
      </c>
    </row>
    <row r="31" spans="2:50">
      <c r="B31" s="537" t="s">
        <v>301</v>
      </c>
      <c r="C31" s="546" t="s">
        <v>302</v>
      </c>
      <c r="D31" s="10">
        <v>1.1051090000000001E-4</v>
      </c>
      <c r="E31" s="11">
        <v>5.1345869999999997E-4</v>
      </c>
      <c r="F31" s="11">
        <v>8.5501700000000002E-5</v>
      </c>
      <c r="G31" s="11">
        <v>7.4112100000000005E-5</v>
      </c>
      <c r="H31" s="11">
        <v>8.4863099999999997E-5</v>
      </c>
      <c r="I31" s="11">
        <v>1.155825E-4</v>
      </c>
      <c r="J31" s="11">
        <v>8.7848200000000004E-5</v>
      </c>
      <c r="K31" s="11">
        <v>9.2323099999999997E-5</v>
      </c>
      <c r="L31" s="11">
        <v>7.3034700000000001E-5</v>
      </c>
      <c r="M31" s="11">
        <v>6.1222699999999999E-5</v>
      </c>
      <c r="N31" s="11">
        <v>6.33646E-5</v>
      </c>
      <c r="O31" s="11">
        <v>5.3743299999999998E-5</v>
      </c>
      <c r="P31" s="11">
        <v>5.3421999999999998E-5</v>
      </c>
      <c r="Q31" s="11">
        <v>8.9034800000000003E-5</v>
      </c>
      <c r="R31" s="11">
        <v>1.3942530000000001E-4</v>
      </c>
      <c r="S31" s="11">
        <v>6.81302E-5</v>
      </c>
      <c r="T31" s="11">
        <v>6.9006900000000005E-5</v>
      </c>
      <c r="U31" s="11">
        <v>6.6300500000000007E-5</v>
      </c>
      <c r="V31" s="11">
        <v>5.5849300000000001E-5</v>
      </c>
      <c r="W31" s="11">
        <v>5.1655900000000001E-5</v>
      </c>
      <c r="X31" s="11">
        <v>6.3829899999999997E-5</v>
      </c>
      <c r="Y31" s="11">
        <v>5.2321599999999997E-5</v>
      </c>
      <c r="Z31" s="11">
        <v>6.0145700000000003E-5</v>
      </c>
      <c r="AA31" s="11">
        <v>4.8843700000000001E-5</v>
      </c>
      <c r="AB31" s="11">
        <v>5.07809E-5</v>
      </c>
      <c r="AC31" s="11">
        <v>7.0763800000000002E-5</v>
      </c>
      <c r="AD31" s="11">
        <v>1.0849489048000001</v>
      </c>
      <c r="AE31" s="11">
        <v>3.652288E-4</v>
      </c>
      <c r="AF31" s="11">
        <v>1.1319640000000001E-4</v>
      </c>
      <c r="AG31" s="11">
        <v>8.9513300000000002E-5</v>
      </c>
      <c r="AH31" s="11">
        <v>1.0134259999999999E-4</v>
      </c>
      <c r="AI31" s="11">
        <v>1.155015E-4</v>
      </c>
      <c r="AJ31" s="11">
        <v>1.027887E-4</v>
      </c>
      <c r="AK31" s="11">
        <v>1.098386E-4</v>
      </c>
      <c r="AL31" s="11">
        <v>2.7317500000000001E-5</v>
      </c>
      <c r="AM31" s="11">
        <v>1.6456317000000001E-3</v>
      </c>
      <c r="AN31" s="11">
        <v>1.177046E-4</v>
      </c>
      <c r="AO31" s="11">
        <v>2.4913385999999998E-3</v>
      </c>
      <c r="AP31" s="11">
        <v>8.7279600000000004E-5</v>
      </c>
      <c r="AQ31" s="11">
        <v>4.90129E-5</v>
      </c>
      <c r="AR31" s="11">
        <v>8.1857699999999994E-5</v>
      </c>
      <c r="AS31" s="11">
        <v>4.567684E-4</v>
      </c>
      <c r="AT31" s="11">
        <v>1.0053550000000001E-4</v>
      </c>
      <c r="AU31" s="11">
        <v>1.285972E-4</v>
      </c>
      <c r="AV31" s="12">
        <v>3.528103E-4</v>
      </c>
      <c r="AW31" s="10">
        <v>1.0938402449</v>
      </c>
      <c r="AX31" s="445">
        <v>0.78023318389999996</v>
      </c>
    </row>
    <row r="32" spans="2:50">
      <c r="B32" s="537" t="s">
        <v>303</v>
      </c>
      <c r="C32" s="546" t="s">
        <v>304</v>
      </c>
      <c r="D32" s="10">
        <v>7.4298310000000005E-4</v>
      </c>
      <c r="E32" s="11">
        <v>9.2598110000000002E-4</v>
      </c>
      <c r="F32" s="11">
        <v>5.8593459999999997E-4</v>
      </c>
      <c r="G32" s="11">
        <v>8.6265790000000005E-4</v>
      </c>
      <c r="H32" s="11">
        <v>9.8157465999999995E-3</v>
      </c>
      <c r="I32" s="11">
        <v>4.4381606999999998E-3</v>
      </c>
      <c r="J32" s="11">
        <v>3.1580010000000001E-3</v>
      </c>
      <c r="K32" s="11">
        <v>8.1038502000000002E-3</v>
      </c>
      <c r="L32" s="11">
        <v>5.2835920000000001E-4</v>
      </c>
      <c r="M32" s="11">
        <v>1.01785E-3</v>
      </c>
      <c r="N32" s="11">
        <v>4.7467804000000001E-3</v>
      </c>
      <c r="O32" s="11">
        <v>2.3121609E-3</v>
      </c>
      <c r="P32" s="11">
        <v>4.1325440000000003E-4</v>
      </c>
      <c r="Q32" s="11">
        <v>1.4541808000000001E-3</v>
      </c>
      <c r="R32" s="11">
        <v>1.7914981999999999E-3</v>
      </c>
      <c r="S32" s="11">
        <v>5.3621175000000002E-3</v>
      </c>
      <c r="T32" s="11">
        <v>1.02422678E-2</v>
      </c>
      <c r="U32" s="11">
        <v>1.3110143E-3</v>
      </c>
      <c r="V32" s="11">
        <v>6.5207470000000001E-4</v>
      </c>
      <c r="W32" s="11">
        <v>7.6055719999999999E-4</v>
      </c>
      <c r="X32" s="11">
        <v>1.2651477999999999E-3</v>
      </c>
      <c r="Y32" s="11">
        <v>5.276495E-4</v>
      </c>
      <c r="Z32" s="11">
        <v>1.3176625E-3</v>
      </c>
      <c r="AA32" s="11">
        <v>1.1306684E-3</v>
      </c>
      <c r="AB32" s="11">
        <v>6.7359289999999997E-4</v>
      </c>
      <c r="AC32" s="11">
        <v>1.7341697000000001E-3</v>
      </c>
      <c r="AD32" s="11">
        <v>5.8137650000000005E-4</v>
      </c>
      <c r="AE32" s="11">
        <v>1.0062151913999999</v>
      </c>
      <c r="AF32" s="11">
        <v>1.3434139E-3</v>
      </c>
      <c r="AG32" s="11">
        <v>2.4833697999999999E-3</v>
      </c>
      <c r="AH32" s="11">
        <v>7.5998039999999997E-4</v>
      </c>
      <c r="AI32" s="11">
        <v>5.3213559999999997E-4</v>
      </c>
      <c r="AJ32" s="11">
        <v>4.8572740000000001E-4</v>
      </c>
      <c r="AK32" s="11">
        <v>6.1996049999999997E-4</v>
      </c>
      <c r="AL32" s="11">
        <v>1.49586E-4</v>
      </c>
      <c r="AM32" s="11">
        <v>5.9352989999999996E-4</v>
      </c>
      <c r="AN32" s="11">
        <v>2.7896955999999998E-3</v>
      </c>
      <c r="AO32" s="11">
        <v>8.1310309999999995E-4</v>
      </c>
      <c r="AP32" s="11">
        <v>2.4037294E-3</v>
      </c>
      <c r="AQ32" s="11">
        <v>5.8017650000000002E-4</v>
      </c>
      <c r="AR32" s="11">
        <v>1.8669479E-3</v>
      </c>
      <c r="AS32" s="11">
        <v>1.5798927999999999E-3</v>
      </c>
      <c r="AT32" s="11">
        <v>1.5513217000000001E-3</v>
      </c>
      <c r="AU32" s="11">
        <v>4.3330906699999998E-2</v>
      </c>
      <c r="AV32" s="12">
        <v>4.4091429999999998E-4</v>
      </c>
      <c r="AW32" s="10">
        <v>1.1349952807999999</v>
      </c>
      <c r="AX32" s="445">
        <v>0.80958895580000001</v>
      </c>
    </row>
    <row r="33" spans="2:50">
      <c r="B33" s="537" t="s">
        <v>305</v>
      </c>
      <c r="C33" s="546" t="s">
        <v>306</v>
      </c>
      <c r="D33" s="10">
        <v>4.5307858999999997E-3</v>
      </c>
      <c r="E33" s="11">
        <v>9.3979110000000001E-3</v>
      </c>
      <c r="F33" s="11">
        <v>2.8106212999999998E-3</v>
      </c>
      <c r="G33" s="11">
        <v>8.5299243E-3</v>
      </c>
      <c r="H33" s="11">
        <v>5.3515265999999999E-3</v>
      </c>
      <c r="I33" s="11">
        <v>3.3661758000000002E-3</v>
      </c>
      <c r="J33" s="11">
        <v>4.8349600999999997E-3</v>
      </c>
      <c r="K33" s="11">
        <v>1.2769697199999999E-2</v>
      </c>
      <c r="L33" s="11">
        <v>4.0357042999999999E-3</v>
      </c>
      <c r="M33" s="11">
        <v>7.6242606000000001E-3</v>
      </c>
      <c r="N33" s="11">
        <v>2.9405439999999998E-3</v>
      </c>
      <c r="O33" s="11">
        <v>6.9710377999999996E-3</v>
      </c>
      <c r="P33" s="11">
        <v>5.5942772999999996E-3</v>
      </c>
      <c r="Q33" s="11">
        <v>3.5607812999999999E-3</v>
      </c>
      <c r="R33" s="11">
        <v>8.6732197E-3</v>
      </c>
      <c r="S33" s="11">
        <v>8.5972646999999992E-3</v>
      </c>
      <c r="T33" s="11">
        <v>6.7811214999999999E-3</v>
      </c>
      <c r="U33" s="11">
        <v>6.9648458000000002E-3</v>
      </c>
      <c r="V33" s="11">
        <v>3.7634928000000001E-3</v>
      </c>
      <c r="W33" s="11">
        <v>3.8684790999999998E-3</v>
      </c>
      <c r="X33" s="11">
        <v>3.7381953999999998E-3</v>
      </c>
      <c r="Y33" s="11">
        <v>4.1971867999999997E-3</v>
      </c>
      <c r="Z33" s="11">
        <v>4.4378908000000002E-3</v>
      </c>
      <c r="AA33" s="11">
        <v>3.8080013999999998E-3</v>
      </c>
      <c r="AB33" s="11">
        <v>2.0098083000000002E-3</v>
      </c>
      <c r="AC33" s="11">
        <v>4.4450768000000003E-3</v>
      </c>
      <c r="AD33" s="11">
        <v>4.4623883E-3</v>
      </c>
      <c r="AE33" s="11">
        <v>5.1958432000000004E-3</v>
      </c>
      <c r="AF33" s="11">
        <v>1.0028249969</v>
      </c>
      <c r="AG33" s="11">
        <v>2.4565608999999999E-2</v>
      </c>
      <c r="AH33" s="11">
        <v>5.1278745700000003E-2</v>
      </c>
      <c r="AI33" s="11">
        <v>5.3580266999999999E-3</v>
      </c>
      <c r="AJ33" s="11">
        <v>5.9150749000000001E-3</v>
      </c>
      <c r="AK33" s="11">
        <v>6.0511120999999996E-3</v>
      </c>
      <c r="AL33" s="11">
        <v>1.51523341E-2</v>
      </c>
      <c r="AM33" s="11">
        <v>1.1763949100000001E-2</v>
      </c>
      <c r="AN33" s="11">
        <v>7.3550724E-3</v>
      </c>
      <c r="AO33" s="11">
        <v>8.7928752999999991E-3</v>
      </c>
      <c r="AP33" s="11">
        <v>1.02944184E-2</v>
      </c>
      <c r="AQ33" s="11">
        <v>4.2335576E-3</v>
      </c>
      <c r="AR33" s="11">
        <v>2.9092802999999999E-3</v>
      </c>
      <c r="AS33" s="11">
        <v>3.2785650000000002E-3</v>
      </c>
      <c r="AT33" s="11">
        <v>5.8263598E-3</v>
      </c>
      <c r="AU33" s="11">
        <v>3.8125237000000002E-3</v>
      </c>
      <c r="AV33" s="12">
        <v>1.74885782E-2</v>
      </c>
      <c r="AW33" s="10">
        <v>1.3401621014</v>
      </c>
      <c r="AX33" s="445">
        <v>0.9559338745</v>
      </c>
    </row>
    <row r="34" spans="2:50">
      <c r="B34" s="538" t="s">
        <v>307</v>
      </c>
      <c r="C34" s="548" t="s">
        <v>308</v>
      </c>
      <c r="D34" s="13">
        <v>1.04041394E-2</v>
      </c>
      <c r="E34" s="14">
        <v>2.3834709400000001E-2</v>
      </c>
      <c r="F34" s="14">
        <v>1.39742155E-2</v>
      </c>
      <c r="G34" s="14">
        <v>3.8297814299999997E-2</v>
      </c>
      <c r="H34" s="14">
        <v>2.0379919600000001E-2</v>
      </c>
      <c r="I34" s="14">
        <v>1.7321295899999999E-2</v>
      </c>
      <c r="J34" s="14">
        <v>1.32031886E-2</v>
      </c>
      <c r="K34" s="14">
        <v>6.6118922999999996E-2</v>
      </c>
      <c r="L34" s="14">
        <v>2.1924749800000001E-2</v>
      </c>
      <c r="M34" s="14">
        <v>3.4669204199999998E-2</v>
      </c>
      <c r="N34" s="14">
        <v>7.4531244999999999E-3</v>
      </c>
      <c r="O34" s="14">
        <v>2.31266706E-2</v>
      </c>
      <c r="P34" s="14">
        <v>2.3924132399999999E-2</v>
      </c>
      <c r="Q34" s="14">
        <v>2.4988321000000001E-2</v>
      </c>
      <c r="R34" s="14">
        <v>3.0527852300000002E-2</v>
      </c>
      <c r="S34" s="14">
        <v>3.8648093199999997E-2</v>
      </c>
      <c r="T34" s="14">
        <v>4.6537453700000002E-2</v>
      </c>
      <c r="U34" s="14">
        <v>2.2579946100000001E-2</v>
      </c>
      <c r="V34" s="14">
        <v>1.25396962E-2</v>
      </c>
      <c r="W34" s="14">
        <v>1.13157647E-2</v>
      </c>
      <c r="X34" s="14">
        <v>9.2532705000000007E-3</v>
      </c>
      <c r="Y34" s="14">
        <v>2.5330598100000001E-2</v>
      </c>
      <c r="Z34" s="14">
        <v>1.1888650799999999E-2</v>
      </c>
      <c r="AA34" s="14">
        <v>8.4476242E-3</v>
      </c>
      <c r="AB34" s="14">
        <v>1.19925338E-2</v>
      </c>
      <c r="AC34" s="14">
        <v>2.2676140399999999E-2</v>
      </c>
      <c r="AD34" s="14">
        <v>1.7378201999999999E-2</v>
      </c>
      <c r="AE34" s="14">
        <v>1.88394042E-2</v>
      </c>
      <c r="AF34" s="14">
        <v>6.0998014000000003E-3</v>
      </c>
      <c r="AG34" s="14">
        <v>1.0767911306</v>
      </c>
      <c r="AH34" s="14">
        <v>4.1787231899999999E-2</v>
      </c>
      <c r="AI34" s="14">
        <v>4.8137176199999999E-2</v>
      </c>
      <c r="AJ34" s="14">
        <v>1.7158857999999999E-2</v>
      </c>
      <c r="AK34" s="14">
        <v>6.5406097999999996E-3</v>
      </c>
      <c r="AL34" s="14">
        <v>4.9567607E-3</v>
      </c>
      <c r="AM34" s="14">
        <v>9.3364250000000006E-3</v>
      </c>
      <c r="AN34" s="14">
        <v>9.0319352000000006E-3</v>
      </c>
      <c r="AO34" s="14">
        <v>1.05087984E-2</v>
      </c>
      <c r="AP34" s="14">
        <v>1.3524228100000001E-2</v>
      </c>
      <c r="AQ34" s="14">
        <v>1.10387001E-2</v>
      </c>
      <c r="AR34" s="14">
        <v>4.9654607000000003E-3</v>
      </c>
      <c r="AS34" s="14">
        <v>6.3622682E-3</v>
      </c>
      <c r="AT34" s="14">
        <v>2.2263458E-2</v>
      </c>
      <c r="AU34" s="14">
        <v>1.41404467E-2</v>
      </c>
      <c r="AV34" s="15">
        <v>5.5300940000000002E-3</v>
      </c>
      <c r="AW34" s="13">
        <v>1.9357490214999999</v>
      </c>
      <c r="AX34" s="450">
        <v>1.3807643570000001</v>
      </c>
    </row>
    <row r="35" spans="2:50">
      <c r="B35" s="539" t="s">
        <v>309</v>
      </c>
      <c r="C35" s="549" t="s">
        <v>310</v>
      </c>
      <c r="D35" s="437">
        <v>1.4661867E-3</v>
      </c>
      <c r="E35" s="438">
        <v>2.7935288999999999E-3</v>
      </c>
      <c r="F35" s="438">
        <v>2.9444418000000002E-3</v>
      </c>
      <c r="G35" s="438">
        <v>3.2189497999999999E-3</v>
      </c>
      <c r="H35" s="438">
        <v>2.3511495E-3</v>
      </c>
      <c r="I35" s="438">
        <v>1.5137099999999999E-3</v>
      </c>
      <c r="J35" s="438">
        <v>1.3236300999999999E-3</v>
      </c>
      <c r="K35" s="438">
        <v>6.8872834999999999E-3</v>
      </c>
      <c r="L35" s="438">
        <v>1.1451771999999999E-3</v>
      </c>
      <c r="M35" s="438">
        <v>4.5875930000000001E-3</v>
      </c>
      <c r="N35" s="438">
        <v>3.3268564000000001E-3</v>
      </c>
      <c r="O35" s="438">
        <v>1.4314624E-3</v>
      </c>
      <c r="P35" s="438">
        <v>1.2331936E-3</v>
      </c>
      <c r="Q35" s="438">
        <v>7.9147609999999998E-4</v>
      </c>
      <c r="R35" s="438">
        <v>1.9745646E-3</v>
      </c>
      <c r="S35" s="438">
        <v>4.6558338999999997E-3</v>
      </c>
      <c r="T35" s="438">
        <v>1.5084892000000001E-3</v>
      </c>
      <c r="U35" s="438">
        <v>1.8435198999999999E-3</v>
      </c>
      <c r="V35" s="438">
        <v>1.2488191E-3</v>
      </c>
      <c r="W35" s="438">
        <v>1.2620255999999999E-3</v>
      </c>
      <c r="X35" s="438">
        <v>2.3391948E-3</v>
      </c>
      <c r="Y35" s="438">
        <v>1.4696850000000001E-3</v>
      </c>
      <c r="Z35" s="438">
        <v>1.4443701E-3</v>
      </c>
      <c r="AA35" s="438">
        <v>9.3570019999999999E-4</v>
      </c>
      <c r="AB35" s="438">
        <v>9.81441E-4</v>
      </c>
      <c r="AC35" s="438">
        <v>2.2934021E-3</v>
      </c>
      <c r="AD35" s="438">
        <v>1.6639115000000001E-3</v>
      </c>
      <c r="AE35" s="438">
        <v>2.5640341999999998E-3</v>
      </c>
      <c r="AF35" s="438">
        <v>1.8674232000000001E-3</v>
      </c>
      <c r="AG35" s="438">
        <v>1.5969947E-3</v>
      </c>
      <c r="AH35" s="438">
        <v>1.0969245099</v>
      </c>
      <c r="AI35" s="438">
        <v>9.7395138000000003E-3</v>
      </c>
      <c r="AJ35" s="438">
        <v>3.3850127E-3</v>
      </c>
      <c r="AK35" s="438">
        <v>2.4575170999999998E-3</v>
      </c>
      <c r="AL35" s="438">
        <v>1.0922734000000001E-3</v>
      </c>
      <c r="AM35" s="438">
        <v>6.2107302000000003E-3</v>
      </c>
      <c r="AN35" s="438">
        <v>4.6739546999999999E-3</v>
      </c>
      <c r="AO35" s="438">
        <v>5.1066757000000004E-3</v>
      </c>
      <c r="AP35" s="438">
        <v>1.20761654E-2</v>
      </c>
      <c r="AQ35" s="438">
        <v>5.7459108000000002E-3</v>
      </c>
      <c r="AR35" s="438">
        <v>3.0678480000000002E-3</v>
      </c>
      <c r="AS35" s="438">
        <v>1.7228972E-3</v>
      </c>
      <c r="AT35" s="438">
        <v>9.7273575000000004E-3</v>
      </c>
      <c r="AU35" s="438">
        <v>2.0181372999999998E-3</v>
      </c>
      <c r="AV35" s="439">
        <v>2.3964162999999998E-3</v>
      </c>
      <c r="AW35" s="437">
        <v>1.2310089679</v>
      </c>
      <c r="AX35" s="449">
        <v>0.87807524999999997</v>
      </c>
    </row>
    <row r="36" spans="2:50">
      <c r="B36" s="537" t="s">
        <v>311</v>
      </c>
      <c r="C36" s="546" t="s">
        <v>312</v>
      </c>
      <c r="D36" s="10">
        <v>1.3895006999999999E-3</v>
      </c>
      <c r="E36" s="11">
        <v>6.0672851999999996E-3</v>
      </c>
      <c r="F36" s="11">
        <v>3.0216054999999999E-3</v>
      </c>
      <c r="G36" s="11">
        <v>1.7189816000000001E-3</v>
      </c>
      <c r="H36" s="11">
        <v>2.1787092000000001E-3</v>
      </c>
      <c r="I36" s="11">
        <v>1.8647262E-3</v>
      </c>
      <c r="J36" s="11">
        <v>1.7582393000000001E-3</v>
      </c>
      <c r="K36" s="11">
        <v>4.8329838999999998E-3</v>
      </c>
      <c r="L36" s="11">
        <v>2.1932698000000001E-3</v>
      </c>
      <c r="M36" s="11">
        <v>6.5385258000000002E-3</v>
      </c>
      <c r="N36" s="11">
        <v>9.04037E-4</v>
      </c>
      <c r="O36" s="11">
        <v>1.1660282E-3</v>
      </c>
      <c r="P36" s="11">
        <v>1.3291914000000001E-3</v>
      </c>
      <c r="Q36" s="11">
        <v>1.6188844E-3</v>
      </c>
      <c r="R36" s="11">
        <v>6.6356886E-3</v>
      </c>
      <c r="S36" s="11">
        <v>1.9186625E-3</v>
      </c>
      <c r="T36" s="11">
        <v>1.5649025999999999E-3</v>
      </c>
      <c r="U36" s="11">
        <v>1.3741481E-3</v>
      </c>
      <c r="V36" s="11">
        <v>1.3664237000000001E-3</v>
      </c>
      <c r="W36" s="11">
        <v>9.3283319999999995E-4</v>
      </c>
      <c r="X36" s="11">
        <v>4.1508435999999998E-3</v>
      </c>
      <c r="Y36" s="11">
        <v>2.5588783999999998E-3</v>
      </c>
      <c r="Z36" s="11">
        <v>1.5946294999999999E-3</v>
      </c>
      <c r="AA36" s="11">
        <v>1.1158114999999999E-3</v>
      </c>
      <c r="AB36" s="11">
        <v>8.1023409999999999E-4</v>
      </c>
      <c r="AC36" s="11">
        <v>3.8362579999999999E-3</v>
      </c>
      <c r="AD36" s="11">
        <v>6.9554227999999996E-3</v>
      </c>
      <c r="AE36" s="11">
        <v>2.8988340999999999E-3</v>
      </c>
      <c r="AF36" s="11">
        <v>4.2449532000000002E-3</v>
      </c>
      <c r="AG36" s="11">
        <v>1.9724802199999999E-2</v>
      </c>
      <c r="AH36" s="11">
        <v>5.6950229999999996E-3</v>
      </c>
      <c r="AI36" s="11">
        <v>1.0019506933</v>
      </c>
      <c r="AJ36" s="11">
        <v>3.3372571000000002E-3</v>
      </c>
      <c r="AK36" s="11">
        <v>8.1917555E-3</v>
      </c>
      <c r="AL36" s="11">
        <v>1.0210200999999999E-3</v>
      </c>
      <c r="AM36" s="11">
        <v>9.1330822999999995E-3</v>
      </c>
      <c r="AN36" s="11">
        <v>1.2536166E-2</v>
      </c>
      <c r="AO36" s="11">
        <v>2.8711242099999999E-2</v>
      </c>
      <c r="AP36" s="11">
        <v>1.09100455E-2</v>
      </c>
      <c r="AQ36" s="11">
        <v>6.9137139E-3</v>
      </c>
      <c r="AR36" s="11">
        <v>1.5233276999999999E-3</v>
      </c>
      <c r="AS36" s="11">
        <v>3.3994386000000001E-3</v>
      </c>
      <c r="AT36" s="11">
        <v>2.2930423700000001E-2</v>
      </c>
      <c r="AU36" s="11">
        <v>1.9045001E-3</v>
      </c>
      <c r="AV36" s="12">
        <v>2.0082310200000002E-2</v>
      </c>
      <c r="AW36" s="10">
        <v>1.2365052932</v>
      </c>
      <c r="AX36" s="445">
        <v>0.88199576339999997</v>
      </c>
    </row>
    <row r="37" spans="2:50">
      <c r="B37" s="537" t="s">
        <v>313</v>
      </c>
      <c r="C37" s="546" t="s">
        <v>314</v>
      </c>
      <c r="D37" s="10">
        <v>4.7318252099999999E-2</v>
      </c>
      <c r="E37" s="11">
        <v>2.3732820500000001E-2</v>
      </c>
      <c r="F37" s="11">
        <v>6.7851220500000003E-2</v>
      </c>
      <c r="G37" s="11">
        <v>6.3759077600000005E-2</v>
      </c>
      <c r="H37" s="11">
        <v>8.3384457499999995E-2</v>
      </c>
      <c r="I37" s="11">
        <v>6.9315665100000007E-2</v>
      </c>
      <c r="J37" s="11">
        <v>6.54202547E-2</v>
      </c>
      <c r="K37" s="11">
        <v>6.3936010400000007E-2</v>
      </c>
      <c r="L37" s="11">
        <v>4.5037186600000001E-2</v>
      </c>
      <c r="M37" s="11">
        <v>3.8532203000000001E-2</v>
      </c>
      <c r="N37" s="11">
        <v>1.10678958E-2</v>
      </c>
      <c r="O37" s="11">
        <v>5.2172293199999997E-2</v>
      </c>
      <c r="P37" s="11">
        <v>3.5483851800000001E-2</v>
      </c>
      <c r="Q37" s="11">
        <v>8.6079448899999994E-2</v>
      </c>
      <c r="R37" s="11">
        <v>3.7069147300000001E-2</v>
      </c>
      <c r="S37" s="11">
        <v>2.1220483700000001E-2</v>
      </c>
      <c r="T37" s="11">
        <v>2.44395512E-2</v>
      </c>
      <c r="U37" s="11">
        <v>2.6866002600000001E-2</v>
      </c>
      <c r="V37" s="11">
        <v>3.4231356300000002E-2</v>
      </c>
      <c r="W37" s="11">
        <v>3.0336828199999999E-2</v>
      </c>
      <c r="X37" s="11">
        <v>4.0515807100000002E-2</v>
      </c>
      <c r="Y37" s="11">
        <v>3.92508284E-2</v>
      </c>
      <c r="Z37" s="11">
        <v>4.7340508099999998E-2</v>
      </c>
      <c r="AA37" s="11">
        <v>4.0616162900000002E-2</v>
      </c>
      <c r="AB37" s="11">
        <v>3.4222622299999998E-2</v>
      </c>
      <c r="AC37" s="11">
        <v>5.65482385E-2</v>
      </c>
      <c r="AD37" s="11">
        <v>3.3234257500000003E-2</v>
      </c>
      <c r="AE37" s="11">
        <v>5.0597096699999997E-2</v>
      </c>
      <c r="AF37" s="11">
        <v>4.3690826699999998E-2</v>
      </c>
      <c r="AG37" s="11">
        <v>8.7052677999999994E-3</v>
      </c>
      <c r="AH37" s="11">
        <v>2.12538016E-2</v>
      </c>
      <c r="AI37" s="11">
        <v>1.6822554999999999E-2</v>
      </c>
      <c r="AJ37" s="11">
        <v>1.0120095304000001</v>
      </c>
      <c r="AK37" s="11">
        <v>1.06968464E-2</v>
      </c>
      <c r="AL37" s="11">
        <v>3.6151858999999998E-3</v>
      </c>
      <c r="AM37" s="11">
        <v>2.6607288E-2</v>
      </c>
      <c r="AN37" s="11">
        <v>1.5291998500000001E-2</v>
      </c>
      <c r="AO37" s="11">
        <v>1.1877591E-2</v>
      </c>
      <c r="AP37" s="11">
        <v>2.06587295E-2</v>
      </c>
      <c r="AQ37" s="11">
        <v>3.4593295199999999E-2</v>
      </c>
      <c r="AR37" s="11">
        <v>2.9604983500000001E-2</v>
      </c>
      <c r="AS37" s="11">
        <v>2.1352934399999999E-2</v>
      </c>
      <c r="AT37" s="11">
        <v>4.5947971900000002E-2</v>
      </c>
      <c r="AU37" s="11">
        <v>0.1975969243</v>
      </c>
      <c r="AV37" s="12">
        <v>8.4445799000000005E-3</v>
      </c>
      <c r="AW37" s="10">
        <v>2.7983498383000001</v>
      </c>
      <c r="AX37" s="445">
        <v>1.9960551043000001</v>
      </c>
    </row>
    <row r="38" spans="2:50">
      <c r="B38" s="537" t="s">
        <v>315</v>
      </c>
      <c r="C38" s="546" t="s">
        <v>316</v>
      </c>
      <c r="D38" s="10">
        <v>1.05792504E-2</v>
      </c>
      <c r="E38" s="11">
        <v>9.0271327600000006E-2</v>
      </c>
      <c r="F38" s="11">
        <v>1.08521569E-2</v>
      </c>
      <c r="G38" s="11">
        <v>2.5318526899999999E-2</v>
      </c>
      <c r="H38" s="11">
        <v>2.7561932000000001E-2</v>
      </c>
      <c r="I38" s="11">
        <v>1.5819985500000001E-2</v>
      </c>
      <c r="J38" s="11">
        <v>2.1849800499999999E-2</v>
      </c>
      <c r="K38" s="11">
        <v>1.52727019E-2</v>
      </c>
      <c r="L38" s="11">
        <v>1.5694318200000001E-2</v>
      </c>
      <c r="M38" s="11">
        <v>1.3002650500000001E-2</v>
      </c>
      <c r="N38" s="11">
        <v>6.4040397000000001E-3</v>
      </c>
      <c r="O38" s="11">
        <v>8.0683262999999995E-3</v>
      </c>
      <c r="P38" s="11">
        <v>9.7340858000000002E-3</v>
      </c>
      <c r="Q38" s="11">
        <v>1.2790898199999999E-2</v>
      </c>
      <c r="R38" s="11">
        <v>1.58295151E-2</v>
      </c>
      <c r="S38" s="11">
        <v>1.1024445500000001E-2</v>
      </c>
      <c r="T38" s="11">
        <v>1.0945481599999999E-2</v>
      </c>
      <c r="U38" s="11">
        <v>1.3969876000000001E-2</v>
      </c>
      <c r="V38" s="11">
        <v>1.21970599E-2</v>
      </c>
      <c r="W38" s="11">
        <v>9.9261565E-3</v>
      </c>
      <c r="X38" s="11">
        <v>1.7140942700000002E-2</v>
      </c>
      <c r="Y38" s="11">
        <v>9.0994574999999998E-3</v>
      </c>
      <c r="Z38" s="11">
        <v>1.01893544E-2</v>
      </c>
      <c r="AA38" s="11">
        <v>1.1141885900000001E-2</v>
      </c>
      <c r="AB38" s="11">
        <v>7.4926011999999998E-3</v>
      </c>
      <c r="AC38" s="11">
        <v>2.07947681E-2</v>
      </c>
      <c r="AD38" s="11">
        <v>1.70773075E-2</v>
      </c>
      <c r="AE38" s="11">
        <v>3.5049208399999997E-2</v>
      </c>
      <c r="AF38" s="11">
        <v>1.5867793700000001E-2</v>
      </c>
      <c r="AG38" s="11">
        <v>2.43518333E-2</v>
      </c>
      <c r="AH38" s="11">
        <v>2.2832473299999999E-2</v>
      </c>
      <c r="AI38" s="11">
        <v>2.59506722E-2</v>
      </c>
      <c r="AJ38" s="11">
        <v>2.4992464400000001E-2</v>
      </c>
      <c r="AK38" s="11">
        <v>1.0800830324999999</v>
      </c>
      <c r="AL38" s="11">
        <v>8.2595371000000001E-2</v>
      </c>
      <c r="AM38" s="11">
        <v>3.04328333E-2</v>
      </c>
      <c r="AN38" s="11">
        <v>1.48784765E-2</v>
      </c>
      <c r="AO38" s="11">
        <v>2.3255552799999999E-2</v>
      </c>
      <c r="AP38" s="11">
        <v>1.37430694E-2</v>
      </c>
      <c r="AQ38" s="11">
        <v>1.11583498E-2</v>
      </c>
      <c r="AR38" s="11">
        <v>2.77904439E-2</v>
      </c>
      <c r="AS38" s="11">
        <v>1.7767734399999999E-2</v>
      </c>
      <c r="AT38" s="11">
        <v>1.68215042E-2</v>
      </c>
      <c r="AU38" s="11">
        <v>9.9817606000000003E-3</v>
      </c>
      <c r="AV38" s="12">
        <v>4.0952950600000003E-2</v>
      </c>
      <c r="AW38" s="10">
        <v>1.9685543771</v>
      </c>
      <c r="AX38" s="445">
        <v>1.4041643253</v>
      </c>
    </row>
    <row r="39" spans="2:50">
      <c r="B39" s="538" t="s">
        <v>317</v>
      </c>
      <c r="C39" s="548" t="s">
        <v>318</v>
      </c>
      <c r="D39" s="434">
        <v>5.7813220000000002E-3</v>
      </c>
      <c r="E39" s="435">
        <v>2.3662804499999999E-2</v>
      </c>
      <c r="F39" s="435">
        <v>9.5615982999999998E-3</v>
      </c>
      <c r="G39" s="435">
        <v>9.7728346000000004E-3</v>
      </c>
      <c r="H39" s="435">
        <v>1.4669737400000001E-2</v>
      </c>
      <c r="I39" s="435">
        <v>8.5110906999999996E-3</v>
      </c>
      <c r="J39" s="435">
        <v>1.20263721E-2</v>
      </c>
      <c r="K39" s="435">
        <v>8.2297867E-3</v>
      </c>
      <c r="L39" s="435">
        <v>1.08098364E-2</v>
      </c>
      <c r="M39" s="435">
        <v>7.2405821999999998E-3</v>
      </c>
      <c r="N39" s="435">
        <v>3.1088188E-3</v>
      </c>
      <c r="O39" s="435">
        <v>8.9344908000000001E-3</v>
      </c>
      <c r="P39" s="435">
        <v>7.8732931999999992E-3</v>
      </c>
      <c r="Q39" s="435">
        <v>8.8827064000000008E-3</v>
      </c>
      <c r="R39" s="435">
        <v>1.08673746E-2</v>
      </c>
      <c r="S39" s="435">
        <v>5.3989214000000002E-3</v>
      </c>
      <c r="T39" s="435">
        <v>5.3427216999999997E-3</v>
      </c>
      <c r="U39" s="435">
        <v>8.8344695000000008E-3</v>
      </c>
      <c r="V39" s="435">
        <v>8.1414988000000008E-3</v>
      </c>
      <c r="W39" s="435">
        <v>6.0743821999999998E-3</v>
      </c>
      <c r="X39" s="435">
        <v>6.7531613000000002E-3</v>
      </c>
      <c r="Y39" s="435">
        <v>5.3782897999999999E-3</v>
      </c>
      <c r="Z39" s="435">
        <v>6.6190796999999997E-3</v>
      </c>
      <c r="AA39" s="435">
        <v>7.1800377E-3</v>
      </c>
      <c r="AB39" s="435">
        <v>4.2554619000000002E-3</v>
      </c>
      <c r="AC39" s="435">
        <v>7.2207666999999998E-3</v>
      </c>
      <c r="AD39" s="435">
        <v>5.0022241999999996E-3</v>
      </c>
      <c r="AE39" s="435">
        <v>1.2991310799999999E-2</v>
      </c>
      <c r="AF39" s="435">
        <v>1.1077070200000001E-2</v>
      </c>
      <c r="AG39" s="435">
        <v>1.2288238700000001E-2</v>
      </c>
      <c r="AH39" s="435">
        <v>7.4958463999999997E-3</v>
      </c>
      <c r="AI39" s="435">
        <v>6.3250245E-3</v>
      </c>
      <c r="AJ39" s="435">
        <v>4.1522415700000002E-2</v>
      </c>
      <c r="AK39" s="435">
        <v>2.8102541200000001E-2</v>
      </c>
      <c r="AL39" s="435">
        <v>1.0597215701</v>
      </c>
      <c r="AM39" s="435">
        <v>3.6649465899999997E-2</v>
      </c>
      <c r="AN39" s="435">
        <v>3.7964872099999998E-2</v>
      </c>
      <c r="AO39" s="435">
        <v>8.2387441000000006E-3</v>
      </c>
      <c r="AP39" s="435">
        <v>1.4900160399999999E-2</v>
      </c>
      <c r="AQ39" s="435">
        <v>2.2260559900000001E-2</v>
      </c>
      <c r="AR39" s="435">
        <v>2.08735925E-2</v>
      </c>
      <c r="AS39" s="435">
        <v>1.8487262800000001E-2</v>
      </c>
      <c r="AT39" s="435">
        <v>3.5296301600000003E-2</v>
      </c>
      <c r="AU39" s="435">
        <v>1.1273738599999999E-2</v>
      </c>
      <c r="AV39" s="436">
        <v>2.5823944099999999E-2</v>
      </c>
      <c r="AW39" s="434">
        <v>1.6374263233999999</v>
      </c>
      <c r="AX39" s="447">
        <v>1.1679716117000001</v>
      </c>
    </row>
    <row r="40" spans="2:50">
      <c r="B40" s="539" t="s">
        <v>319</v>
      </c>
      <c r="C40" s="549" t="s">
        <v>320</v>
      </c>
      <c r="D40" s="16">
        <v>6.5032147700000001E-2</v>
      </c>
      <c r="E40" s="17">
        <v>0.33056031489999999</v>
      </c>
      <c r="F40" s="17">
        <v>4.3814912300000002E-2</v>
      </c>
      <c r="G40" s="17">
        <v>3.9753839899999997E-2</v>
      </c>
      <c r="H40" s="17">
        <v>3.7572864499999997E-2</v>
      </c>
      <c r="I40" s="17">
        <v>6.5195117999999996E-2</v>
      </c>
      <c r="J40" s="17">
        <v>4.4362216099999997E-2</v>
      </c>
      <c r="K40" s="17">
        <v>5.35273286E-2</v>
      </c>
      <c r="L40" s="17">
        <v>3.5968008699999998E-2</v>
      </c>
      <c r="M40" s="17">
        <v>2.8978017500000001E-2</v>
      </c>
      <c r="N40" s="17">
        <v>3.8385906999999997E-2</v>
      </c>
      <c r="O40" s="17">
        <v>2.2708250199999998E-2</v>
      </c>
      <c r="P40" s="17">
        <v>2.0254476E-2</v>
      </c>
      <c r="Q40" s="17">
        <v>4.7135336299999997E-2</v>
      </c>
      <c r="R40" s="17">
        <v>7.3401021799999994E-2</v>
      </c>
      <c r="S40" s="17">
        <v>3.8923012700000002E-2</v>
      </c>
      <c r="T40" s="17">
        <v>3.7944493199999998E-2</v>
      </c>
      <c r="U40" s="17">
        <v>3.3140202100000002E-2</v>
      </c>
      <c r="V40" s="17">
        <v>2.4057134800000001E-2</v>
      </c>
      <c r="W40" s="17">
        <v>2.1909861700000002E-2</v>
      </c>
      <c r="X40" s="17">
        <v>3.0737461399999999E-2</v>
      </c>
      <c r="Y40" s="17">
        <v>2.01589673E-2</v>
      </c>
      <c r="Z40" s="17">
        <v>2.4695517100000001E-2</v>
      </c>
      <c r="AA40" s="17">
        <v>1.95657479E-2</v>
      </c>
      <c r="AB40" s="17">
        <v>2.44693237E-2</v>
      </c>
      <c r="AC40" s="17">
        <v>3.6975643099999997E-2</v>
      </c>
      <c r="AD40" s="17">
        <v>1.87649529E-2</v>
      </c>
      <c r="AE40" s="17">
        <v>0.2316451457</v>
      </c>
      <c r="AF40" s="17">
        <v>4.5485075999999999E-2</v>
      </c>
      <c r="AG40" s="17">
        <v>3.5579477499999998E-2</v>
      </c>
      <c r="AH40" s="17">
        <v>2.7442689900000001E-2</v>
      </c>
      <c r="AI40" s="17">
        <v>5.9548893999999998E-2</v>
      </c>
      <c r="AJ40" s="17">
        <v>4.7851411699999999E-2</v>
      </c>
      <c r="AK40" s="17">
        <v>3.7341546599999997E-2</v>
      </c>
      <c r="AL40" s="17">
        <v>7.2354157999999997E-3</v>
      </c>
      <c r="AM40" s="17">
        <v>1.1160855072</v>
      </c>
      <c r="AN40" s="17">
        <v>2.9488017700000001E-2</v>
      </c>
      <c r="AO40" s="17">
        <v>3.3484796499999997E-2</v>
      </c>
      <c r="AP40" s="17">
        <v>3.0367599700000001E-2</v>
      </c>
      <c r="AQ40" s="17">
        <v>1.88581458E-2</v>
      </c>
      <c r="AR40" s="17">
        <v>3.4194248699999999E-2</v>
      </c>
      <c r="AS40" s="17">
        <v>1.9534712199999998E-2</v>
      </c>
      <c r="AT40" s="17">
        <v>3.6454129699999997E-2</v>
      </c>
      <c r="AU40" s="17">
        <v>8.0792735899999996E-2</v>
      </c>
      <c r="AV40" s="18">
        <v>5.34657017E-2</v>
      </c>
      <c r="AW40" s="16">
        <v>3.2228473297</v>
      </c>
      <c r="AX40" s="448">
        <v>2.2988479763999998</v>
      </c>
    </row>
    <row r="41" spans="2:50">
      <c r="B41" s="537" t="s">
        <v>321</v>
      </c>
      <c r="C41" s="546" t="s">
        <v>322</v>
      </c>
      <c r="D41" s="10">
        <v>7.9657401999999999E-3</v>
      </c>
      <c r="E41" s="11">
        <v>1.7837526100000001E-2</v>
      </c>
      <c r="F41" s="11">
        <v>1.0093083799999999E-2</v>
      </c>
      <c r="G41" s="11">
        <v>9.3901256999999998E-3</v>
      </c>
      <c r="H41" s="11">
        <v>1.27734029E-2</v>
      </c>
      <c r="I41" s="11">
        <v>9.7372651999999994E-3</v>
      </c>
      <c r="J41" s="11">
        <v>1.04148655E-2</v>
      </c>
      <c r="K41" s="11">
        <v>1.0174491399999999E-2</v>
      </c>
      <c r="L41" s="11">
        <v>9.5198621000000001E-3</v>
      </c>
      <c r="M41" s="11">
        <v>1.10503849E-2</v>
      </c>
      <c r="N41" s="11">
        <v>2.8848849000000002E-3</v>
      </c>
      <c r="O41" s="11">
        <v>8.0206761000000005E-3</v>
      </c>
      <c r="P41" s="11">
        <v>8.5399111000000003E-3</v>
      </c>
      <c r="Q41" s="11">
        <v>2.0317850700000001E-2</v>
      </c>
      <c r="R41" s="11">
        <v>1.1165499799999999E-2</v>
      </c>
      <c r="S41" s="11">
        <v>6.0520525999999998E-3</v>
      </c>
      <c r="T41" s="11">
        <v>5.7011672999999997E-3</v>
      </c>
      <c r="U41" s="11">
        <v>9.9663675999999996E-3</v>
      </c>
      <c r="V41" s="11">
        <v>1.04641757E-2</v>
      </c>
      <c r="W41" s="11">
        <v>1.1613979199999999E-2</v>
      </c>
      <c r="X41" s="11">
        <v>1.1273195499999999E-2</v>
      </c>
      <c r="Y41" s="11">
        <v>9.0035498999999995E-3</v>
      </c>
      <c r="Z41" s="11">
        <v>1.26843619E-2</v>
      </c>
      <c r="AA41" s="11">
        <v>1.34269397E-2</v>
      </c>
      <c r="AB41" s="11">
        <v>5.7415464000000003E-3</v>
      </c>
      <c r="AC41" s="11">
        <v>8.9428031000000005E-3</v>
      </c>
      <c r="AD41" s="11">
        <v>8.9414290000000007E-3</v>
      </c>
      <c r="AE41" s="11">
        <v>1.39359289E-2</v>
      </c>
      <c r="AF41" s="11">
        <v>1.5234050799999999E-2</v>
      </c>
      <c r="AG41" s="11">
        <v>1.5279163E-2</v>
      </c>
      <c r="AH41" s="11">
        <v>3.27193941E-2</v>
      </c>
      <c r="AI41" s="11">
        <v>1.3409004299999999E-2</v>
      </c>
      <c r="AJ41" s="11">
        <v>3.6103303699999999E-2</v>
      </c>
      <c r="AK41" s="11">
        <v>5.5277785199999999E-2</v>
      </c>
      <c r="AL41" s="11">
        <v>8.9450043E-3</v>
      </c>
      <c r="AM41" s="11">
        <v>1.7684525999999999E-2</v>
      </c>
      <c r="AN41" s="11">
        <v>1.1763684472</v>
      </c>
      <c r="AO41" s="11">
        <v>2.8857018700000001E-2</v>
      </c>
      <c r="AP41" s="11">
        <v>3.1683029100000003E-2</v>
      </c>
      <c r="AQ41" s="11">
        <v>1.4898266699999999E-2</v>
      </c>
      <c r="AR41" s="11">
        <v>4.7144295000000003E-2</v>
      </c>
      <c r="AS41" s="11">
        <v>5.59509937E-2</v>
      </c>
      <c r="AT41" s="11">
        <v>2.51048681E-2</v>
      </c>
      <c r="AU41" s="11">
        <v>9.6962217999999999E-3</v>
      </c>
      <c r="AV41" s="12">
        <v>4.4523855600000002E-2</v>
      </c>
      <c r="AW41" s="10">
        <v>1.9165122944999999</v>
      </c>
      <c r="AX41" s="445">
        <v>1.3670428535000001</v>
      </c>
    </row>
    <row r="42" spans="2:50">
      <c r="B42" s="537" t="s">
        <v>323</v>
      </c>
      <c r="C42" s="546" t="s">
        <v>324</v>
      </c>
      <c r="D42" s="10">
        <v>5.7270300000000004E-4</v>
      </c>
      <c r="E42" s="11">
        <v>1.3829618999999999E-3</v>
      </c>
      <c r="F42" s="11">
        <v>3.9321540000000001E-4</v>
      </c>
      <c r="G42" s="11">
        <v>3.7573750000000002E-4</v>
      </c>
      <c r="H42" s="11">
        <v>6.0725999999999998E-4</v>
      </c>
      <c r="I42" s="11">
        <v>1.4325353000000001E-3</v>
      </c>
      <c r="J42" s="11">
        <v>4.2595680000000001E-4</v>
      </c>
      <c r="K42" s="11">
        <v>3.532028E-4</v>
      </c>
      <c r="L42" s="11">
        <v>2.8900209999999999E-4</v>
      </c>
      <c r="M42" s="11">
        <v>3.0083060000000002E-4</v>
      </c>
      <c r="N42" s="11">
        <v>2.2673379999999999E-4</v>
      </c>
      <c r="O42" s="11">
        <v>2.204339E-4</v>
      </c>
      <c r="P42" s="11">
        <v>5.6376910000000002E-4</v>
      </c>
      <c r="Q42" s="11">
        <v>1.4476949999999999E-3</v>
      </c>
      <c r="R42" s="11">
        <v>1.2143142E-3</v>
      </c>
      <c r="S42" s="11">
        <v>6.2206070000000004E-4</v>
      </c>
      <c r="T42" s="11">
        <v>3.7214440000000001E-4</v>
      </c>
      <c r="U42" s="11">
        <v>5.4453710000000003E-4</v>
      </c>
      <c r="V42" s="11">
        <v>8.473647E-4</v>
      </c>
      <c r="W42" s="11">
        <v>6.5086440000000005E-4</v>
      </c>
      <c r="X42" s="11">
        <v>2.831803E-4</v>
      </c>
      <c r="Y42" s="11">
        <v>1.502675E-4</v>
      </c>
      <c r="Z42" s="11">
        <v>4.2153489999999997E-4</v>
      </c>
      <c r="AA42" s="11">
        <v>3.0432529999999998E-4</v>
      </c>
      <c r="AB42" s="11">
        <v>1.2864340000000001E-4</v>
      </c>
      <c r="AC42" s="11">
        <v>5.0703659999999998E-4</v>
      </c>
      <c r="AD42" s="11">
        <v>8.7678219999999996E-4</v>
      </c>
      <c r="AE42" s="11">
        <v>3.342911E-4</v>
      </c>
      <c r="AF42" s="11">
        <v>1.4098256E-3</v>
      </c>
      <c r="AG42" s="11">
        <v>4.263572E-4</v>
      </c>
      <c r="AH42" s="11">
        <v>8.4283559999999999E-4</v>
      </c>
      <c r="AI42" s="11">
        <v>7.2306499999999995E-4</v>
      </c>
      <c r="AJ42" s="11">
        <v>5.273055E-4</v>
      </c>
      <c r="AK42" s="11">
        <v>1.1387076000000001E-3</v>
      </c>
      <c r="AL42" s="11">
        <v>5.0015170000000002E-4</v>
      </c>
      <c r="AM42" s="11">
        <v>4.7524850000000001E-4</v>
      </c>
      <c r="AN42" s="11">
        <v>6.8676049999999997E-4</v>
      </c>
      <c r="AO42" s="11">
        <v>1.0002456640999999</v>
      </c>
      <c r="AP42" s="11">
        <v>6.3415900000000002E-4</v>
      </c>
      <c r="AQ42" s="11">
        <v>3.2238600000000003E-4</v>
      </c>
      <c r="AR42" s="11">
        <v>1.0951302E-3</v>
      </c>
      <c r="AS42" s="11">
        <v>5.083075E-4</v>
      </c>
      <c r="AT42" s="11">
        <v>4.632514E-4</v>
      </c>
      <c r="AU42" s="11">
        <v>2.3800549999999999E-4</v>
      </c>
      <c r="AV42" s="12">
        <v>0.1057941847</v>
      </c>
      <c r="AW42" s="10">
        <v>1.1318807297</v>
      </c>
      <c r="AX42" s="445">
        <v>0.80736735530000003</v>
      </c>
    </row>
    <row r="43" spans="2:50">
      <c r="B43" s="537" t="s">
        <v>325</v>
      </c>
      <c r="C43" s="546" t="s">
        <v>326</v>
      </c>
      <c r="D43" s="10">
        <v>3.0788879999999998E-4</v>
      </c>
      <c r="E43" s="11">
        <v>6.5344450000000005E-4</v>
      </c>
      <c r="F43" s="11">
        <v>7.8107039999999995E-4</v>
      </c>
      <c r="G43" s="11">
        <v>2.5170439999999997E-4</v>
      </c>
      <c r="H43" s="11">
        <v>3.2711079999999998E-4</v>
      </c>
      <c r="I43" s="11">
        <v>4.9802669999999996E-4</v>
      </c>
      <c r="J43" s="11">
        <v>9.0896629999999998E-4</v>
      </c>
      <c r="K43" s="11">
        <v>6.0321590000000003E-4</v>
      </c>
      <c r="L43" s="11">
        <v>2.6242030000000002E-4</v>
      </c>
      <c r="M43" s="11">
        <v>7.7313920000000001E-4</v>
      </c>
      <c r="N43" s="11">
        <v>2.1676470000000001E-4</v>
      </c>
      <c r="O43" s="11">
        <v>5.1112740000000003E-4</v>
      </c>
      <c r="P43" s="11">
        <v>3.598567E-4</v>
      </c>
      <c r="Q43" s="11">
        <v>3.851336E-4</v>
      </c>
      <c r="R43" s="11">
        <v>6.6729599999999995E-4</v>
      </c>
      <c r="S43" s="11">
        <v>3.3043450000000001E-4</v>
      </c>
      <c r="T43" s="11">
        <v>3.144566E-4</v>
      </c>
      <c r="U43" s="11">
        <v>1.1090255E-3</v>
      </c>
      <c r="V43" s="11">
        <v>1.1983034999999999E-3</v>
      </c>
      <c r="W43" s="11">
        <v>9.9416369999999997E-4</v>
      </c>
      <c r="X43" s="11">
        <v>1.046139E-3</v>
      </c>
      <c r="Y43" s="11">
        <v>1.9757251999999999E-3</v>
      </c>
      <c r="Z43" s="11">
        <v>1.8355806000000001E-3</v>
      </c>
      <c r="AA43" s="11">
        <v>3.5748448E-3</v>
      </c>
      <c r="AB43" s="11">
        <v>4.7032770000000001E-4</v>
      </c>
      <c r="AC43" s="11">
        <v>1.130865E-3</v>
      </c>
      <c r="AD43" s="11">
        <v>3.9119879999999999E-4</v>
      </c>
      <c r="AE43" s="11">
        <v>6.0845370000000003E-4</v>
      </c>
      <c r="AF43" s="11">
        <v>6.4571750000000003E-4</v>
      </c>
      <c r="AG43" s="11">
        <v>1.3797769E-3</v>
      </c>
      <c r="AH43" s="11">
        <v>7.5019129999999998E-4</v>
      </c>
      <c r="AI43" s="11">
        <v>6.7767330000000005E-4</v>
      </c>
      <c r="AJ43" s="11">
        <v>8.1771960000000005E-4</v>
      </c>
      <c r="AK43" s="11">
        <v>1.0625093E-3</v>
      </c>
      <c r="AL43" s="11">
        <v>1.8226740000000001E-4</v>
      </c>
      <c r="AM43" s="11">
        <v>1.287489E-3</v>
      </c>
      <c r="AN43" s="11">
        <v>1.02948168E-2</v>
      </c>
      <c r="AO43" s="11">
        <v>7.3544829999999998E-4</v>
      </c>
      <c r="AP43" s="11">
        <v>1.0004687728999999</v>
      </c>
      <c r="AQ43" s="11">
        <v>4.2163930000000001E-4</v>
      </c>
      <c r="AR43" s="11">
        <v>5.7850909999999998E-4</v>
      </c>
      <c r="AS43" s="11">
        <v>1.5630822E-3</v>
      </c>
      <c r="AT43" s="11">
        <v>1.1188687999999999E-3</v>
      </c>
      <c r="AU43" s="11">
        <v>3.4512980000000001E-4</v>
      </c>
      <c r="AV43" s="12">
        <v>4.4354863999999999E-3</v>
      </c>
      <c r="AW43" s="10">
        <v>1.0492517822</v>
      </c>
      <c r="AX43" s="445">
        <v>0.74842835839999999</v>
      </c>
    </row>
    <row r="44" spans="2:50">
      <c r="B44" s="538" t="s">
        <v>327</v>
      </c>
      <c r="C44" s="548" t="s">
        <v>328</v>
      </c>
      <c r="D44" s="13">
        <v>4.8857899999999999E-5</v>
      </c>
      <c r="E44" s="14">
        <v>2.3550209999999999E-4</v>
      </c>
      <c r="F44" s="14">
        <v>3.6090400000000003E-5</v>
      </c>
      <c r="G44" s="14">
        <v>3.4053000000000001E-5</v>
      </c>
      <c r="H44" s="14">
        <v>3.5105499999999998E-5</v>
      </c>
      <c r="I44" s="14">
        <v>5.1202000000000002E-5</v>
      </c>
      <c r="J44" s="14">
        <v>3.7438100000000003E-5</v>
      </c>
      <c r="K44" s="14">
        <v>4.2633499999999998E-5</v>
      </c>
      <c r="L44" s="14">
        <v>4.4671600000000001E-5</v>
      </c>
      <c r="M44" s="14">
        <v>2.9662000000000002E-5</v>
      </c>
      <c r="N44" s="14">
        <v>2.79138E-5</v>
      </c>
      <c r="O44" s="14">
        <v>2.06264E-5</v>
      </c>
      <c r="P44" s="14">
        <v>1.9505200000000001E-5</v>
      </c>
      <c r="Q44" s="14">
        <v>4.2333000000000003E-5</v>
      </c>
      <c r="R44" s="14">
        <v>5.7090999999999999E-5</v>
      </c>
      <c r="S44" s="14">
        <v>3.3095500000000002E-5</v>
      </c>
      <c r="T44" s="14">
        <v>2.9459E-5</v>
      </c>
      <c r="U44" s="14">
        <v>2.88097E-5</v>
      </c>
      <c r="V44" s="14">
        <v>2.3045699999999999E-5</v>
      </c>
      <c r="W44" s="14">
        <v>2.1447999999999999E-5</v>
      </c>
      <c r="X44" s="14">
        <v>2.7594200000000001E-5</v>
      </c>
      <c r="Y44" s="14">
        <v>1.9188400000000001E-5</v>
      </c>
      <c r="Z44" s="14">
        <v>2.39024E-5</v>
      </c>
      <c r="AA44" s="14">
        <v>2.0318300000000002E-5</v>
      </c>
      <c r="AB44" s="14">
        <v>2.0338200000000001E-5</v>
      </c>
      <c r="AC44" s="14">
        <v>3.2163399999999998E-5</v>
      </c>
      <c r="AD44" s="14">
        <v>1.96869E-5</v>
      </c>
      <c r="AE44" s="14">
        <v>1.6334729999999999E-4</v>
      </c>
      <c r="AF44" s="14">
        <v>4.1794700000000002E-5</v>
      </c>
      <c r="AG44" s="14">
        <v>3.3305800000000002E-5</v>
      </c>
      <c r="AH44" s="14">
        <v>1.3264050000000001E-4</v>
      </c>
      <c r="AI44" s="14">
        <v>4.92296E-5</v>
      </c>
      <c r="AJ44" s="14">
        <v>6.3258300000000004E-5</v>
      </c>
      <c r="AK44" s="14">
        <v>1.426117E-4</v>
      </c>
      <c r="AL44" s="14">
        <v>2.5629199999999998E-5</v>
      </c>
      <c r="AM44" s="14">
        <v>7.4733530000000001E-4</v>
      </c>
      <c r="AN44" s="14">
        <v>3.8354289999999999E-4</v>
      </c>
      <c r="AO44" s="14">
        <v>5.2495599999999999E-5</v>
      </c>
      <c r="AP44" s="14">
        <v>4.7085200000000001E-5</v>
      </c>
      <c r="AQ44" s="14">
        <v>1.0118862924000001</v>
      </c>
      <c r="AR44" s="14">
        <v>5.3634200000000002E-5</v>
      </c>
      <c r="AS44" s="14">
        <v>5.7267900000000001E-5</v>
      </c>
      <c r="AT44" s="14">
        <v>2.1340629999999999E-4</v>
      </c>
      <c r="AU44" s="14">
        <v>6.1297799999999994E-5</v>
      </c>
      <c r="AV44" s="15">
        <v>1.618004E-4</v>
      </c>
      <c r="AW44" s="13">
        <v>1.0153777100000001</v>
      </c>
      <c r="AX44" s="450">
        <v>0.72426607750000005</v>
      </c>
    </row>
    <row r="45" spans="2:50">
      <c r="B45" s="540" t="s">
        <v>329</v>
      </c>
      <c r="C45" s="552" t="s">
        <v>330</v>
      </c>
      <c r="D45" s="437">
        <v>3.6745201000000002E-3</v>
      </c>
      <c r="E45" s="438">
        <v>3.9173497000000003E-3</v>
      </c>
      <c r="F45" s="438">
        <v>2.0463685E-3</v>
      </c>
      <c r="G45" s="438">
        <v>8.1350550000000002E-4</v>
      </c>
      <c r="H45" s="438">
        <v>2.1320852000000002E-3</v>
      </c>
      <c r="I45" s="438">
        <v>2.2583382E-3</v>
      </c>
      <c r="J45" s="438">
        <v>1.1180865999999999E-3</v>
      </c>
      <c r="K45" s="438">
        <v>1.0712387E-3</v>
      </c>
      <c r="L45" s="438">
        <v>9.1704959999999996E-4</v>
      </c>
      <c r="M45" s="438">
        <v>1.3283527999999999E-3</v>
      </c>
      <c r="N45" s="438">
        <v>4.8346910000000002E-4</v>
      </c>
      <c r="O45" s="438">
        <v>7.604717E-4</v>
      </c>
      <c r="P45" s="438">
        <v>7.967944E-4</v>
      </c>
      <c r="Q45" s="438">
        <v>3.7958419999999999E-4</v>
      </c>
      <c r="R45" s="438">
        <v>1.6107444E-3</v>
      </c>
      <c r="S45" s="438">
        <v>1.5963056999999999E-3</v>
      </c>
      <c r="T45" s="438">
        <v>1.3035683000000001E-3</v>
      </c>
      <c r="U45" s="438">
        <v>7.7091690000000005E-4</v>
      </c>
      <c r="V45" s="438">
        <v>1.9922812999999999E-3</v>
      </c>
      <c r="W45" s="438">
        <v>8.038915E-4</v>
      </c>
      <c r="X45" s="438">
        <v>9.6645930000000002E-4</v>
      </c>
      <c r="Y45" s="438">
        <v>6.8663790000000001E-4</v>
      </c>
      <c r="Z45" s="438">
        <v>1.1131347E-3</v>
      </c>
      <c r="AA45" s="438">
        <v>5.3299230000000003E-4</v>
      </c>
      <c r="AB45" s="438">
        <v>3.4730159999999999E-4</v>
      </c>
      <c r="AC45" s="438">
        <v>1.3271438999999999E-3</v>
      </c>
      <c r="AD45" s="438">
        <v>6.4146180000000002E-4</v>
      </c>
      <c r="AE45" s="438">
        <v>2.1415913000000001E-3</v>
      </c>
      <c r="AF45" s="438">
        <v>1.3943505000000001E-3</v>
      </c>
      <c r="AG45" s="438">
        <v>2.2981925999999999E-3</v>
      </c>
      <c r="AH45" s="438">
        <v>9.0725757000000001E-3</v>
      </c>
      <c r="AI45" s="438">
        <v>2.1588489E-3</v>
      </c>
      <c r="AJ45" s="438">
        <v>1.0067167E-3</v>
      </c>
      <c r="AK45" s="438">
        <v>4.0118263000000001E-3</v>
      </c>
      <c r="AL45" s="438">
        <v>6.8443710000000001E-4</v>
      </c>
      <c r="AM45" s="438">
        <v>1.8894662999999999E-3</v>
      </c>
      <c r="AN45" s="438">
        <v>2.0691727E-3</v>
      </c>
      <c r="AO45" s="438">
        <v>5.0127910000000002E-4</v>
      </c>
      <c r="AP45" s="438">
        <v>2.9145154E-3</v>
      </c>
      <c r="AQ45" s="438">
        <v>1.3743112999999999E-3</v>
      </c>
      <c r="AR45" s="438">
        <v>1.0004512424000001</v>
      </c>
      <c r="AS45" s="438">
        <v>2.4868233000000001E-3</v>
      </c>
      <c r="AT45" s="438">
        <v>4.2030445000000001E-3</v>
      </c>
      <c r="AU45" s="438">
        <v>5.3848709999999996E-4</v>
      </c>
      <c r="AV45" s="439">
        <v>7.3839040000000004E-4</v>
      </c>
      <c r="AW45" s="437">
        <v>1.0753253253999999</v>
      </c>
      <c r="AX45" s="449">
        <v>0.76702654370000001</v>
      </c>
    </row>
    <row r="46" spans="2:50">
      <c r="B46" s="540" t="s">
        <v>331</v>
      </c>
      <c r="C46" s="552" t="s">
        <v>332</v>
      </c>
      <c r="D46" s="10">
        <v>4.5825488599999999E-2</v>
      </c>
      <c r="E46" s="11">
        <v>0.1106388723</v>
      </c>
      <c r="F46" s="11">
        <v>6.1256278999999997E-2</v>
      </c>
      <c r="G46" s="11">
        <v>4.5931897300000003E-2</v>
      </c>
      <c r="H46" s="11">
        <v>8.2525300499999996E-2</v>
      </c>
      <c r="I46" s="11">
        <v>5.3522869399999999E-2</v>
      </c>
      <c r="J46" s="11">
        <v>6.5380084899999996E-2</v>
      </c>
      <c r="K46" s="11">
        <v>4.2311730999999998E-2</v>
      </c>
      <c r="L46" s="11">
        <v>5.8359839900000002E-2</v>
      </c>
      <c r="M46" s="11">
        <v>5.31152243E-2</v>
      </c>
      <c r="N46" s="11">
        <v>2.2701635800000002E-2</v>
      </c>
      <c r="O46" s="11">
        <v>5.7605656300000002E-2</v>
      </c>
      <c r="P46" s="11">
        <v>6.4052036100000001E-2</v>
      </c>
      <c r="Q46" s="11">
        <v>5.1027328300000001E-2</v>
      </c>
      <c r="R46" s="11">
        <v>8.85024695E-2</v>
      </c>
      <c r="S46" s="11">
        <v>3.1094403999999999E-2</v>
      </c>
      <c r="T46" s="11">
        <v>3.8997225900000002E-2</v>
      </c>
      <c r="U46" s="11">
        <v>4.9198968199999998E-2</v>
      </c>
      <c r="V46" s="11">
        <v>5.3969617400000003E-2</v>
      </c>
      <c r="W46" s="11">
        <v>5.2126313100000002E-2</v>
      </c>
      <c r="X46" s="11">
        <v>5.3528349099999997E-2</v>
      </c>
      <c r="Y46" s="11">
        <v>6.4119509300000002E-2</v>
      </c>
      <c r="Z46" s="11">
        <v>6.6116060300000001E-2</v>
      </c>
      <c r="AA46" s="11">
        <v>5.5851847699999999E-2</v>
      </c>
      <c r="AB46" s="11">
        <v>4.3167215799999999E-2</v>
      </c>
      <c r="AC46" s="11">
        <v>4.6712691000000001E-2</v>
      </c>
      <c r="AD46" s="11">
        <v>6.3854177900000003E-2</v>
      </c>
      <c r="AE46" s="11">
        <v>9.6622461300000004E-2</v>
      </c>
      <c r="AF46" s="11">
        <v>0.12424920859999999</v>
      </c>
      <c r="AG46" s="11">
        <v>0.1043389481</v>
      </c>
      <c r="AH46" s="11">
        <v>0.16596221019999999</v>
      </c>
      <c r="AI46" s="11">
        <v>8.0112169299999994E-2</v>
      </c>
      <c r="AJ46" s="11">
        <v>9.2124224000000005E-2</v>
      </c>
      <c r="AK46" s="11">
        <v>0.1486272283</v>
      </c>
      <c r="AL46" s="11">
        <v>4.3511517100000001E-2</v>
      </c>
      <c r="AM46" s="11">
        <v>0.1591448647</v>
      </c>
      <c r="AN46" s="11">
        <v>0.2027413512</v>
      </c>
      <c r="AO46" s="11">
        <v>0.1089640719</v>
      </c>
      <c r="AP46" s="11">
        <v>0.1165427245</v>
      </c>
      <c r="AQ46" s="11">
        <v>5.7313991000000002E-2</v>
      </c>
      <c r="AR46" s="11">
        <v>8.4093140100000005E-2</v>
      </c>
      <c r="AS46" s="11">
        <v>1.1777226591000001</v>
      </c>
      <c r="AT46" s="11">
        <v>5.7076145699999997E-2</v>
      </c>
      <c r="AU46" s="11">
        <v>3.62265425E-2</v>
      </c>
      <c r="AV46" s="12">
        <v>6.1647901200000001E-2</v>
      </c>
      <c r="AW46" s="10">
        <v>4.4385144513999997</v>
      </c>
      <c r="AX46" s="445">
        <v>3.1659799304999998</v>
      </c>
    </row>
    <row r="47" spans="2:50">
      <c r="B47" s="540" t="s">
        <v>333</v>
      </c>
      <c r="C47" s="552" t="s">
        <v>334</v>
      </c>
      <c r="D47" s="10">
        <v>1.6114415000000001E-3</v>
      </c>
      <c r="E47" s="11">
        <v>8.9313870000000005E-4</v>
      </c>
      <c r="F47" s="11">
        <v>9.2444269999999995E-4</v>
      </c>
      <c r="G47" s="11">
        <v>5.5853719999999997E-4</v>
      </c>
      <c r="H47" s="11">
        <v>8.2973759999999998E-4</v>
      </c>
      <c r="I47" s="11">
        <v>7.7631130000000001E-4</v>
      </c>
      <c r="J47" s="11">
        <v>6.3026670000000001E-4</v>
      </c>
      <c r="K47" s="11">
        <v>5.1561339999999997E-4</v>
      </c>
      <c r="L47" s="11">
        <v>5.6948260000000005E-4</v>
      </c>
      <c r="M47" s="11">
        <v>6.1602439999999998E-4</v>
      </c>
      <c r="N47" s="11">
        <v>2.0632189999999999E-4</v>
      </c>
      <c r="O47" s="11">
        <v>4.8415980000000001E-4</v>
      </c>
      <c r="P47" s="11">
        <v>5.2245860000000005E-4</v>
      </c>
      <c r="Q47" s="11">
        <v>6.3972629999999996E-4</v>
      </c>
      <c r="R47" s="11">
        <v>7.6139139999999996E-4</v>
      </c>
      <c r="S47" s="11">
        <v>3.6905739999999997E-4</v>
      </c>
      <c r="T47" s="11">
        <v>3.2175340000000001E-4</v>
      </c>
      <c r="U47" s="11">
        <v>5.004788E-4</v>
      </c>
      <c r="V47" s="11">
        <v>5.5305689999999999E-4</v>
      </c>
      <c r="W47" s="11">
        <v>5.8857110000000001E-4</v>
      </c>
      <c r="X47" s="11">
        <v>5.5231970000000003E-4</v>
      </c>
      <c r="Y47" s="11">
        <v>7.039088E-4</v>
      </c>
      <c r="Z47" s="11">
        <v>6.2070690000000004E-4</v>
      </c>
      <c r="AA47" s="11">
        <v>6.0118539999999999E-4</v>
      </c>
      <c r="AB47" s="11">
        <v>3.8921019999999998E-4</v>
      </c>
      <c r="AC47" s="11">
        <v>6.429831E-4</v>
      </c>
      <c r="AD47" s="11">
        <v>5.9064779999999997E-4</v>
      </c>
      <c r="AE47" s="11">
        <v>9.4769839999999999E-4</v>
      </c>
      <c r="AF47" s="11">
        <v>1.0242347E-3</v>
      </c>
      <c r="AG47" s="11">
        <v>7.4591190000000002E-4</v>
      </c>
      <c r="AH47" s="11">
        <v>1.471466E-3</v>
      </c>
      <c r="AI47" s="11">
        <v>6.1880159999999997E-4</v>
      </c>
      <c r="AJ47" s="11">
        <v>1.5914579E-3</v>
      </c>
      <c r="AK47" s="11">
        <v>1.7388841E-3</v>
      </c>
      <c r="AL47" s="11">
        <v>1.1172490000000001E-3</v>
      </c>
      <c r="AM47" s="11">
        <v>1.3477158E-3</v>
      </c>
      <c r="AN47" s="11">
        <v>1.9604778999999999E-2</v>
      </c>
      <c r="AO47" s="11">
        <v>1.3067014000000001E-3</v>
      </c>
      <c r="AP47" s="11">
        <v>1.0110098E-2</v>
      </c>
      <c r="AQ47" s="11">
        <v>2.3588163400000001E-2</v>
      </c>
      <c r="AR47" s="11">
        <v>2.9668810999999998E-3</v>
      </c>
      <c r="AS47" s="11">
        <v>4.4203756E-3</v>
      </c>
      <c r="AT47" s="11">
        <v>1.0281397762</v>
      </c>
      <c r="AU47" s="11">
        <v>4.8500570000000002E-4</v>
      </c>
      <c r="AV47" s="12">
        <v>5.1612654000000001E-3</v>
      </c>
      <c r="AW47" s="10">
        <v>1.1233593989999999</v>
      </c>
      <c r="AX47" s="445">
        <v>0.80128911390000002</v>
      </c>
    </row>
    <row r="48" spans="2:50">
      <c r="B48" s="537" t="s">
        <v>335</v>
      </c>
      <c r="C48" s="546" t="s">
        <v>336</v>
      </c>
      <c r="D48" s="10">
        <v>1.2172897999999999E-3</v>
      </c>
      <c r="E48" s="11">
        <v>1.8470986999999999E-3</v>
      </c>
      <c r="F48" s="11">
        <v>1.3723963E-3</v>
      </c>
      <c r="G48" s="11">
        <v>1.3987585999999999E-3</v>
      </c>
      <c r="H48" s="11">
        <v>2.1680923E-3</v>
      </c>
      <c r="I48" s="11">
        <v>1.4541894E-3</v>
      </c>
      <c r="J48" s="11">
        <v>1.6179645999999999E-3</v>
      </c>
      <c r="K48" s="11">
        <v>1.1068407E-3</v>
      </c>
      <c r="L48" s="11">
        <v>1.2910066999999999E-3</v>
      </c>
      <c r="M48" s="11">
        <v>9.4209420000000005E-4</v>
      </c>
      <c r="N48" s="11">
        <v>2.3957779999999999E-4</v>
      </c>
      <c r="O48" s="11">
        <v>4.6952339999999998E-4</v>
      </c>
      <c r="P48" s="11">
        <v>6.5565589999999998E-4</v>
      </c>
      <c r="Q48" s="11">
        <v>1.8255323E-3</v>
      </c>
      <c r="R48" s="11">
        <v>1.6965114000000001E-3</v>
      </c>
      <c r="S48" s="11">
        <v>4.8146750000000002E-4</v>
      </c>
      <c r="T48" s="11">
        <v>5.8498169999999996E-4</v>
      </c>
      <c r="U48" s="11">
        <v>9.9949309999999999E-4</v>
      </c>
      <c r="V48" s="11">
        <v>1.0682229000000001E-3</v>
      </c>
      <c r="W48" s="11">
        <v>1.0731274E-3</v>
      </c>
      <c r="X48" s="11">
        <v>9.8992729999999992E-4</v>
      </c>
      <c r="Y48" s="11">
        <v>1.2398074E-3</v>
      </c>
      <c r="Z48" s="11">
        <v>1.3237259000000001E-3</v>
      </c>
      <c r="AA48" s="11">
        <v>1.4228899E-3</v>
      </c>
      <c r="AB48" s="11">
        <v>5.1831499999999999E-4</v>
      </c>
      <c r="AC48" s="11">
        <v>9.9919549999999998E-4</v>
      </c>
      <c r="AD48" s="11">
        <v>1.6602286999999999E-3</v>
      </c>
      <c r="AE48" s="11">
        <v>1.8405756999999999E-3</v>
      </c>
      <c r="AF48" s="11">
        <v>1.3412897999999999E-3</v>
      </c>
      <c r="AG48" s="11">
        <v>5.3459180000000001E-4</v>
      </c>
      <c r="AH48" s="11">
        <v>1.5142657999999999E-3</v>
      </c>
      <c r="AI48" s="11">
        <v>3.0791490999999998E-3</v>
      </c>
      <c r="AJ48" s="11">
        <v>2.4529334000000002E-3</v>
      </c>
      <c r="AK48" s="11">
        <v>4.6033627000000004E-3</v>
      </c>
      <c r="AL48" s="11">
        <v>8.8239169999999997E-4</v>
      </c>
      <c r="AM48" s="11">
        <v>2.8504480999999998E-3</v>
      </c>
      <c r="AN48" s="11">
        <v>3.1114413E-3</v>
      </c>
      <c r="AO48" s="11">
        <v>2.9272461000000001E-3</v>
      </c>
      <c r="AP48" s="11">
        <v>4.6747287000000002E-3</v>
      </c>
      <c r="AQ48" s="11">
        <v>2.5651263000000001E-3</v>
      </c>
      <c r="AR48" s="11">
        <v>4.4886546999999997E-3</v>
      </c>
      <c r="AS48" s="11">
        <v>2.1623263000000001E-3</v>
      </c>
      <c r="AT48" s="11">
        <v>2.1982414999999998E-3</v>
      </c>
      <c r="AU48" s="11">
        <v>1.0008410667000001</v>
      </c>
      <c r="AV48" s="12">
        <v>9.6754839999999996E-4</v>
      </c>
      <c r="AW48" s="10">
        <v>1.0746993026</v>
      </c>
      <c r="AX48" s="445">
        <v>0.76658000339999999</v>
      </c>
    </row>
    <row r="49" spans="2:50" ht="14.5" thickBot="1">
      <c r="B49" s="541" t="s">
        <v>337</v>
      </c>
      <c r="C49" s="550" t="s">
        <v>338</v>
      </c>
      <c r="D49" s="10">
        <v>5.4219717000000001E-3</v>
      </c>
      <c r="E49" s="11">
        <v>1.3092964299999999E-2</v>
      </c>
      <c r="F49" s="11">
        <v>3.7227022000000001E-3</v>
      </c>
      <c r="G49" s="11">
        <v>3.5572333E-3</v>
      </c>
      <c r="H49" s="11">
        <v>5.7491345999999997E-3</v>
      </c>
      <c r="I49" s="11">
        <v>1.3562293099999999E-2</v>
      </c>
      <c r="J49" s="11">
        <v>4.0326759999999998E-3</v>
      </c>
      <c r="K49" s="11">
        <v>3.3438893000000002E-3</v>
      </c>
      <c r="L49" s="11">
        <v>2.7360803000000002E-3</v>
      </c>
      <c r="M49" s="11">
        <v>2.8480642E-3</v>
      </c>
      <c r="N49" s="11">
        <v>2.1465647999999999E-3</v>
      </c>
      <c r="O49" s="11">
        <v>2.0869217000000001E-3</v>
      </c>
      <c r="P49" s="11">
        <v>5.3373913E-3</v>
      </c>
      <c r="Q49" s="11">
        <v>1.3705814700000001E-2</v>
      </c>
      <c r="R49" s="11">
        <v>1.14963203E-2</v>
      </c>
      <c r="S49" s="11">
        <v>5.8892577999999996E-3</v>
      </c>
      <c r="T49" s="11">
        <v>3.5232165000000002E-3</v>
      </c>
      <c r="U49" s="11">
        <v>5.1553155000000003E-3</v>
      </c>
      <c r="V49" s="11">
        <v>8.0222864999999997E-3</v>
      </c>
      <c r="W49" s="11">
        <v>6.1619522000000001E-3</v>
      </c>
      <c r="X49" s="11">
        <v>2.6809631999999998E-3</v>
      </c>
      <c r="Y49" s="11">
        <v>1.4226327000000001E-3</v>
      </c>
      <c r="Z49" s="11">
        <v>3.9908121000000003E-3</v>
      </c>
      <c r="AA49" s="11">
        <v>2.8811497000000002E-3</v>
      </c>
      <c r="AB49" s="11">
        <v>1.2179101E-3</v>
      </c>
      <c r="AC49" s="11">
        <v>4.8002855000000002E-3</v>
      </c>
      <c r="AD49" s="11">
        <v>8.3007913000000006E-3</v>
      </c>
      <c r="AE49" s="11">
        <v>3.1648465E-3</v>
      </c>
      <c r="AF49" s="11">
        <v>1.3347292300000001E-2</v>
      </c>
      <c r="AG49" s="11">
        <v>4.0364668999999997E-3</v>
      </c>
      <c r="AH49" s="11">
        <v>7.9794077999999994E-3</v>
      </c>
      <c r="AI49" s="11">
        <v>6.8454993000000002E-3</v>
      </c>
      <c r="AJ49" s="11">
        <v>4.9921784E-3</v>
      </c>
      <c r="AK49" s="11">
        <v>1.0780527099999999E-2</v>
      </c>
      <c r="AL49" s="11">
        <v>4.7351041E-3</v>
      </c>
      <c r="AM49" s="11">
        <v>4.4993372999999996E-3</v>
      </c>
      <c r="AN49" s="11">
        <v>6.5017920999999998E-3</v>
      </c>
      <c r="AO49" s="11">
        <v>2.3257846999999998E-3</v>
      </c>
      <c r="AP49" s="11">
        <v>6.0037958000000004E-3</v>
      </c>
      <c r="AQ49" s="11">
        <v>3.0521366000000002E-3</v>
      </c>
      <c r="AR49" s="11">
        <v>1.03679654E-2</v>
      </c>
      <c r="AS49" s="11">
        <v>4.8123178000000003E-3</v>
      </c>
      <c r="AT49" s="11">
        <v>4.3857569999999997E-3</v>
      </c>
      <c r="AU49" s="11">
        <v>2.2532778E-3</v>
      </c>
      <c r="AV49" s="12">
        <v>1.0015890702000001</v>
      </c>
      <c r="AW49" s="23">
        <v>1.2485591516000001</v>
      </c>
      <c r="AX49" s="446">
        <v>0.89059374690000004</v>
      </c>
    </row>
    <row r="50" spans="2:50">
      <c r="B50" s="701" t="s">
        <v>358</v>
      </c>
      <c r="C50" s="702"/>
      <c r="D50" s="7">
        <v>1.3348482413</v>
      </c>
      <c r="E50" s="8">
        <v>1.6951862069999999</v>
      </c>
      <c r="F50" s="8">
        <v>1.4064795549</v>
      </c>
      <c r="G50" s="8">
        <v>1.3482883268999999</v>
      </c>
      <c r="H50" s="8">
        <v>1.4012560532</v>
      </c>
      <c r="I50" s="8">
        <v>1.4195016440999999</v>
      </c>
      <c r="J50" s="8">
        <v>1.4362968894000001</v>
      </c>
      <c r="K50" s="8">
        <v>1.4604383558</v>
      </c>
      <c r="L50" s="8">
        <v>1.2987773358000001</v>
      </c>
      <c r="M50" s="8">
        <v>1.2737266410000001</v>
      </c>
      <c r="N50" s="8">
        <v>1.1276752834999999</v>
      </c>
      <c r="O50" s="8">
        <v>1.3307121065</v>
      </c>
      <c r="P50" s="8">
        <v>1.2597991256000001</v>
      </c>
      <c r="Q50" s="8">
        <v>1.3517828065999999</v>
      </c>
      <c r="R50" s="8">
        <v>1.3825057994000001</v>
      </c>
      <c r="S50" s="8">
        <v>1.9941126406</v>
      </c>
      <c r="T50" s="8">
        <v>1.2973870137000001</v>
      </c>
      <c r="U50" s="8">
        <v>1.5417469715000001</v>
      </c>
      <c r="V50" s="8">
        <v>1.3622150310000001</v>
      </c>
      <c r="W50" s="8">
        <v>1.3548555799999999</v>
      </c>
      <c r="X50" s="8">
        <v>1.3021529184</v>
      </c>
      <c r="Y50" s="8">
        <v>1.2829952976000001</v>
      </c>
      <c r="Z50" s="8">
        <v>1.3669135556000001</v>
      </c>
      <c r="AA50" s="8">
        <v>1.2917504995</v>
      </c>
      <c r="AB50" s="8">
        <v>1.4598523536000001</v>
      </c>
      <c r="AC50" s="8">
        <v>1.7136684197000001</v>
      </c>
      <c r="AD50" s="8">
        <v>1.3975035307000001</v>
      </c>
      <c r="AE50" s="8">
        <v>1.5868298768</v>
      </c>
      <c r="AF50" s="8">
        <v>1.4110718244</v>
      </c>
      <c r="AG50" s="8">
        <v>1.353956712</v>
      </c>
      <c r="AH50" s="8">
        <v>1.5345464391000001</v>
      </c>
      <c r="AI50" s="8">
        <v>1.3005387244</v>
      </c>
      <c r="AJ50" s="8">
        <v>1.3130262729</v>
      </c>
      <c r="AK50" s="8">
        <v>1.4289729408</v>
      </c>
      <c r="AL50" s="8">
        <v>1.2415842102000001</v>
      </c>
      <c r="AM50" s="8">
        <v>1.4736426369</v>
      </c>
      <c r="AN50" s="8">
        <v>1.5799402157</v>
      </c>
      <c r="AO50" s="8">
        <v>1.2977367709000001</v>
      </c>
      <c r="AP50" s="8">
        <v>1.3267558792</v>
      </c>
      <c r="AQ50" s="8">
        <v>1.2580260192999999</v>
      </c>
      <c r="AR50" s="8">
        <v>1.3163431003999999</v>
      </c>
      <c r="AS50" s="8">
        <v>1.3747989812999999</v>
      </c>
      <c r="AT50" s="8">
        <v>1.3596666964999999</v>
      </c>
      <c r="AU50" s="8">
        <v>1.6185278682999999</v>
      </c>
      <c r="AV50" s="9">
        <v>1.4189144324</v>
      </c>
      <c r="AW50" s="21"/>
      <c r="AX50" s="22"/>
    </row>
    <row r="51" spans="2:50" ht="14.5" thickBot="1">
      <c r="B51" s="703" t="s">
        <v>359</v>
      </c>
      <c r="C51" s="704"/>
      <c r="D51" s="23">
        <v>0.952143513</v>
      </c>
      <c r="E51" s="24">
        <v>1.2091715749</v>
      </c>
      <c r="F51" s="24">
        <v>1.0032379283999999</v>
      </c>
      <c r="G51" s="24">
        <v>0.96173028839999997</v>
      </c>
      <c r="H51" s="24">
        <v>0.9995120193</v>
      </c>
      <c r="I51" s="24">
        <v>1.0125265482000001</v>
      </c>
      <c r="J51" s="24">
        <v>1.0245065496000001</v>
      </c>
      <c r="K51" s="24">
        <v>1.0417265899999999</v>
      </c>
      <c r="L51" s="24">
        <v>0.92641423710000004</v>
      </c>
      <c r="M51" s="24">
        <v>0.90854564670000004</v>
      </c>
      <c r="N51" s="24">
        <v>0.80436762220000002</v>
      </c>
      <c r="O51" s="24">
        <v>0.94919321960000003</v>
      </c>
      <c r="P51" s="24">
        <v>0.89861118890000002</v>
      </c>
      <c r="Q51" s="24">
        <v>0.96422289100000003</v>
      </c>
      <c r="R51" s="24">
        <v>0.98613751569999997</v>
      </c>
      <c r="S51" s="24">
        <v>1.4223949630999999</v>
      </c>
      <c r="T51" s="24">
        <v>0.92542252420000004</v>
      </c>
      <c r="U51" s="24">
        <v>1.0997237979000001</v>
      </c>
      <c r="V51" s="24">
        <v>0.97166416749999995</v>
      </c>
      <c r="W51" s="24">
        <v>0.96641469160000004</v>
      </c>
      <c r="X51" s="24">
        <v>0.92882203070000002</v>
      </c>
      <c r="Y51" s="24">
        <v>0.91515695340000003</v>
      </c>
      <c r="Z51" s="24">
        <v>0.97501561189999997</v>
      </c>
      <c r="AA51" s="24">
        <v>0.92140201440000002</v>
      </c>
      <c r="AB51" s="24">
        <v>1.0413085962999999</v>
      </c>
      <c r="AC51" s="24">
        <v>1.2223548855999999</v>
      </c>
      <c r="AD51" s="24">
        <v>0.99683535550000002</v>
      </c>
      <c r="AE51" s="24">
        <v>1.1318813080000001</v>
      </c>
      <c r="AF51" s="24">
        <v>1.0065135813999999</v>
      </c>
      <c r="AG51" s="24">
        <v>0.96577353160000001</v>
      </c>
      <c r="AH51" s="24">
        <v>1.0945876782999999</v>
      </c>
      <c r="AI51" s="24">
        <v>0.9276706307</v>
      </c>
      <c r="AJ51" s="24">
        <v>0.93657796410000005</v>
      </c>
      <c r="AK51" s="24">
        <v>1.0192823976000001</v>
      </c>
      <c r="AL51" s="24">
        <v>0.88561854070000001</v>
      </c>
      <c r="AM51" s="24">
        <v>1.0511451667</v>
      </c>
      <c r="AN51" s="24">
        <v>1.1269669321</v>
      </c>
      <c r="AO51" s="24">
        <v>0.92567200510000003</v>
      </c>
      <c r="AP51" s="24">
        <v>0.94637125379999998</v>
      </c>
      <c r="AQ51" s="24">
        <v>0.89734643709999995</v>
      </c>
      <c r="AR51" s="24">
        <v>0.93894384779999995</v>
      </c>
      <c r="AS51" s="24">
        <v>0.98064026390000003</v>
      </c>
      <c r="AT51" s="24">
        <v>0.96984644760000005</v>
      </c>
      <c r="AU51" s="24">
        <v>1.1544913966999999</v>
      </c>
      <c r="AV51" s="443">
        <v>1.0121076917</v>
      </c>
      <c r="AW51" s="21"/>
      <c r="AX51" s="22"/>
    </row>
  </sheetData>
  <mergeCells count="4">
    <mergeCell ref="AW3:AW4"/>
    <mergeCell ref="AX3:AX4"/>
    <mergeCell ref="B50:C50"/>
    <mergeCell ref="B51:C51"/>
  </mergeCells>
  <phoneticPr fontId="1"/>
  <pageMargins left="0.7" right="0.7" top="0.75" bottom="0.75" header="0.3" footer="0.3"/>
  <pageSetup paperSize="9" scale="71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6</vt:i4>
      </vt:variant>
    </vt:vector>
  </HeadingPairs>
  <TitlesOfParts>
    <vt:vector size="15" baseType="lpstr">
      <vt:lpstr>入力シート</vt:lpstr>
      <vt:lpstr>総括表</vt:lpstr>
      <vt:lpstr>フロー図</vt:lpstr>
      <vt:lpstr>１次効果</vt:lpstr>
      <vt:lpstr>２次効果</vt:lpstr>
      <vt:lpstr>総合効果</vt:lpstr>
      <vt:lpstr>各種係数</vt:lpstr>
      <vt:lpstr>投入係数</vt:lpstr>
      <vt:lpstr>逆行列(IM)</vt:lpstr>
      <vt:lpstr>'１次効果'!Print_Area</vt:lpstr>
      <vt:lpstr>'２次効果'!Print_Area</vt:lpstr>
      <vt:lpstr>フロー図!Print_Area</vt:lpstr>
      <vt:lpstr>総括表!Print_Area</vt:lpstr>
      <vt:lpstr>総合効果!Print_Area</vt:lpstr>
      <vt:lpstr>入力シート!Print_Area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広島県</dc:creator>
  <cp:lastModifiedBy>広島県</cp:lastModifiedBy>
  <cp:lastPrinted>2020-09-17T07:24:12Z</cp:lastPrinted>
  <dcterms:created xsi:type="dcterms:W3CDTF">2018-03-07T07:32:17Z</dcterms:created>
  <dcterms:modified xsi:type="dcterms:W3CDTF">2026-03-12T02:48:17Z</dcterms:modified>
</cp:coreProperties>
</file>