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T:\090土木建築局\150建築課\005-宅建業グループ\919HP用\（R7.6.17最新）免許申請書様式等\"/>
    </mc:Choice>
  </mc:AlternateContent>
  <xr:revisionPtr revIDLastSave="0" documentId="13_ncr:1_{DE6CAE98-7E27-4185-A41F-33DA1E19401F}" xr6:coauthVersionLast="47" xr6:coauthVersionMax="47" xr10:uidLastSave="{00000000-0000-0000-0000-000000000000}"/>
  <bookViews>
    <workbookView xWindow="-120" yWindow="-120" windowWidth="29040" windowHeight="15720" tabRatio="911" activeTab="16" xr2:uid="{00000000-000D-0000-FFFF-FFFF00000000}"/>
  </bookViews>
  <sheets>
    <sheet name="書換交付申請書" sheetId="33" r:id="rId1"/>
    <sheet name="一面" sheetId="2" r:id="rId2"/>
    <sheet name="二面" sheetId="3" r:id="rId3"/>
    <sheet name="三面 " sheetId="31" r:id="rId4"/>
    <sheet name="四面" sheetId="42" r:id="rId5"/>
    <sheet name="添2" sheetId="34" r:id="rId6"/>
    <sheet name="添4" sheetId="10" r:id="rId7"/>
    <sheet name="誓約書" sheetId="40" r:id="rId8"/>
    <sheet name="宅建士証" sheetId="15" r:id="rId9"/>
    <sheet name="添3" sheetId="36" r:id="rId10"/>
    <sheet name="添8" sheetId="39" r:id="rId11"/>
    <sheet name="添9" sheetId="37" r:id="rId12"/>
    <sheet name="履歴事項全部証明書" sheetId="21" r:id="rId13"/>
    <sheet name="添7" sheetId="22" r:id="rId14"/>
    <sheet name="事務所所在地略図" sheetId="23" r:id="rId15"/>
    <sheet name="事務所の写真" sheetId="26" r:id="rId16"/>
    <sheet name="事務所の写真 (2)" sheetId="38" r:id="rId17"/>
    <sheet name="コード１" sheetId="28" state="hidden" r:id="rId18"/>
    <sheet name="コード２" sheetId="30" state="hidden" r:id="rId19"/>
  </sheets>
  <externalReferences>
    <externalReference r:id="rId20"/>
    <externalReference r:id="rId21"/>
    <externalReference r:id="rId22"/>
    <externalReference r:id="rId23"/>
    <externalReference r:id="rId24"/>
    <externalReference r:id="rId25"/>
  </externalReferences>
  <definedNames>
    <definedName name="_xlnm._FilterDatabase" localSheetId="18" hidden="1">コード２!$A$1:$I$1897</definedName>
    <definedName name="_xlnm.Print_Area" localSheetId="18">コード２!$B$1:$E$1897</definedName>
    <definedName name="_xlnm.Print_Area" localSheetId="1">一面!$A$2:$AO$50</definedName>
    <definedName name="_xlnm.Print_Area" localSheetId="3">'三面 '!$A$1:$AD$44</definedName>
    <definedName name="_xlnm.Print_Area" localSheetId="4">四面!$A$1:$AD$44</definedName>
    <definedName name="_xlnm.Print_Area" localSheetId="15">事務所の写真!$A$1:$AD$57</definedName>
    <definedName name="_xlnm.Print_Area" localSheetId="16">'事務所の写真 (2)'!$A$1:$AE$57</definedName>
    <definedName name="_xlnm.Print_Area" localSheetId="14">事務所所在地略図!$A$1:$S$38</definedName>
    <definedName name="_xlnm.Print_Area" localSheetId="0">書換交付申請書!$A$1:$AG$45</definedName>
    <definedName name="_xlnm.Print_Area" localSheetId="7">誓約書!$A$1:$AD$57</definedName>
    <definedName name="_xlnm.Print_Area" localSheetId="8">宅建士証!$A$1:$Y$37</definedName>
    <definedName name="_xlnm.Print_Area" localSheetId="5">添2!$A$1:$AD$59</definedName>
    <definedName name="_xlnm.Print_Area" localSheetId="9">添3!$A$1:$Y$34</definedName>
    <definedName name="_xlnm.Print_Area" localSheetId="6">添4!$A$1:$AD$58</definedName>
    <definedName name="_xlnm.Print_Area" localSheetId="13">添7!$A$1:$S$38</definedName>
    <definedName name="_xlnm.Print_Area" localSheetId="10">添8!$A$1:$Y$36</definedName>
    <definedName name="_xlnm.Print_Area" localSheetId="11">添9!$A$1:$I$48</definedName>
    <definedName name="_xlnm.Print_Area" localSheetId="2">二面!$A$1:$AD$40</definedName>
    <definedName name="_xlnm.Print_Area" localSheetId="12">履歴事項全部証明書!$A$1:$AE$64</definedName>
    <definedName name="Z_8DC21C6E_4D50_4FB0_9521_07E3EFDDD514_.wvu.PrintArea" localSheetId="18" hidden="1">コード２!$B$1:$E$1897</definedName>
    <definedName name="Z_8DC21C6E_4D50_4FB0_9521_07E3EFDDD514_.wvu.PrintArea" localSheetId="1" hidden="1">一面!$A$2:$AO$43</definedName>
    <definedName name="Z_8DC21C6E_4D50_4FB0_9521_07E3EFDDD514_.wvu.PrintArea" localSheetId="3" hidden="1">'三面 '!$A$1:$AD$44</definedName>
    <definedName name="Z_8DC21C6E_4D50_4FB0_9521_07E3EFDDD514_.wvu.PrintArea" localSheetId="4" hidden="1">四面!$A$1:$AD$26</definedName>
    <definedName name="Z_8DC21C6E_4D50_4FB0_9521_07E3EFDDD514_.wvu.PrintArea" localSheetId="15" hidden="1">事務所の写真!$A$1:$AD$57</definedName>
    <definedName name="Z_8DC21C6E_4D50_4FB0_9521_07E3EFDDD514_.wvu.PrintArea" localSheetId="16" hidden="1">'事務所の写真 (2)'!$A$1:$AE$57</definedName>
    <definedName name="Z_8DC21C6E_4D50_4FB0_9521_07E3EFDDD514_.wvu.PrintArea" localSheetId="14" hidden="1">事務所所在地略図!$A$1:$S$38</definedName>
    <definedName name="Z_8DC21C6E_4D50_4FB0_9521_07E3EFDDD514_.wvu.PrintArea" localSheetId="0" hidden="1">書換交付申請書!$A$2:$AG$27</definedName>
    <definedName name="Z_8DC21C6E_4D50_4FB0_9521_07E3EFDDD514_.wvu.PrintArea" localSheetId="7" hidden="1">誓約書!$A$1:$AD$57</definedName>
    <definedName name="Z_8DC21C6E_4D50_4FB0_9521_07E3EFDDD514_.wvu.PrintArea" localSheetId="8" hidden="1">宅建士証!$A$1:$Y$37</definedName>
    <definedName name="Z_8DC21C6E_4D50_4FB0_9521_07E3EFDDD514_.wvu.PrintArea" localSheetId="5" hidden="1">添2!$A$1:$AD$59</definedName>
    <definedName name="Z_8DC21C6E_4D50_4FB0_9521_07E3EFDDD514_.wvu.PrintArea" localSheetId="9" hidden="1">添3!$A$1:$Y$34</definedName>
    <definedName name="Z_8DC21C6E_4D50_4FB0_9521_07E3EFDDD514_.wvu.PrintArea" localSheetId="6" hidden="1">添4!$A$1:$AD$58</definedName>
    <definedName name="Z_8DC21C6E_4D50_4FB0_9521_07E3EFDDD514_.wvu.PrintArea" localSheetId="13" hidden="1">添7!$A$1:$S$38</definedName>
    <definedName name="Z_8DC21C6E_4D50_4FB0_9521_07E3EFDDD514_.wvu.PrintArea" localSheetId="10" hidden="1">添8!$A$1:$Y$36</definedName>
    <definedName name="Z_8DC21C6E_4D50_4FB0_9521_07E3EFDDD514_.wvu.PrintArea" localSheetId="2" hidden="1">二面!$A$1:$AD$40</definedName>
    <definedName name="Z_8DC21C6E_4D50_4FB0_9521_07E3EFDDD514_.wvu.PrintArea" localSheetId="12" hidden="1">履歴事項全部証明書!$A$1:$AE$64</definedName>
    <definedName name="都道府県" localSheetId="16">[1]コード１!$F$13:$F$59</definedName>
    <definedName name="都道府県" localSheetId="5">[2]コード１!$F$13:$F$59</definedName>
    <definedName name="都道府県" localSheetId="9">[1]コード１!$F$13:$F$59</definedName>
    <definedName name="都道府県" localSheetId="10">[1]コード１!$F$13:$F$59</definedName>
    <definedName name="都道府県" localSheetId="11">[1]コード１!$F$13:$F$59</definedName>
    <definedName name="都道府県">コード１!$F$13:$F$59</definedName>
    <definedName name="都道府県名" localSheetId="4">[3]コード１!$E$13:$E$59</definedName>
    <definedName name="都道府県名" localSheetId="16">[4]コード１!$E$13:$E$59</definedName>
    <definedName name="都道府県名" localSheetId="7">[3]コード１!$E$13:$E$59</definedName>
    <definedName name="都道府県名" localSheetId="5">[5]コード１!$E$13:$E$59</definedName>
    <definedName name="都道府県名" localSheetId="9">[4]コード１!$E$13:$E$59</definedName>
    <definedName name="都道府県名" localSheetId="10">[4]コード１!$E$13:$E$59</definedName>
    <definedName name="都道府県名" localSheetId="11">[4]コード１!$E$13:$E$59</definedName>
    <definedName name="都道府県名">[6]コード１!$E$13:$E$59</definedName>
  </definedNames>
  <calcPr calcId="191029"/>
  <customWorkbookViews>
    <customWorkbookView name="広島県 - 個人用ビュー" guid="{8DC21C6E-4D50-4FB0-9521-07E3EFDDD514}" mergeInterval="0" personalView="1" xWindow="624" yWindow="4" windowWidth="1297" windowHeight="1050" tabRatio="841"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33" l="1"/>
  <c r="H32" i="33"/>
  <c r="H35" i="33"/>
  <c r="AF41" i="10" l="1"/>
  <c r="J5" i="42" l="1"/>
  <c r="K5" i="42"/>
  <c r="AK7" i="42"/>
  <c r="H8" i="42" s="1"/>
  <c r="H9" i="42"/>
  <c r="AP13" i="42"/>
  <c r="H15" i="42" s="1"/>
  <c r="AQ13" i="42"/>
  <c r="I15" i="42" s="1"/>
  <c r="AR13" i="42"/>
  <c r="P15" i="42" s="1"/>
  <c r="W14" i="42"/>
  <c r="K15" i="42"/>
  <c r="L15" i="42"/>
  <c r="M15" i="42"/>
  <c r="N15" i="42"/>
  <c r="O15" i="42"/>
  <c r="R15" i="42"/>
  <c r="AT15" i="42"/>
  <c r="H14" i="42" s="1"/>
  <c r="AU15" i="42"/>
  <c r="K14" i="42" s="1"/>
  <c r="AV15" i="42"/>
  <c r="M14" i="42" s="1"/>
  <c r="AW15" i="42"/>
  <c r="P14" i="42" s="1"/>
  <c r="AZ16" i="42"/>
  <c r="BA16" i="42" s="1"/>
  <c r="BG16" i="42" s="1"/>
  <c r="M16" i="42" s="1"/>
  <c r="CF16" i="42"/>
  <c r="H17" i="42"/>
  <c r="I17" i="42"/>
  <c r="J17" i="42"/>
  <c r="K17" i="42"/>
  <c r="L17" i="42"/>
  <c r="M17" i="42"/>
  <c r="N17" i="42"/>
  <c r="O17" i="42"/>
  <c r="P17" i="42"/>
  <c r="Q17" i="42"/>
  <c r="R17" i="42"/>
  <c r="S17" i="42"/>
  <c r="T17" i="42"/>
  <c r="U17" i="42"/>
  <c r="V17" i="42"/>
  <c r="W17" i="42"/>
  <c r="X17" i="42"/>
  <c r="Y17" i="42"/>
  <c r="Z17" i="42"/>
  <c r="AA17" i="42"/>
  <c r="AH19" i="42"/>
  <c r="H18" i="42" s="1"/>
  <c r="AI19" i="42"/>
  <c r="K18" i="42" s="1"/>
  <c r="AJ19" i="42"/>
  <c r="M18" i="42" s="1"/>
  <c r="AK19" i="42"/>
  <c r="Q18" i="42" s="1"/>
  <c r="AP19" i="42"/>
  <c r="H22" i="42" s="1"/>
  <c r="AQ19" i="42"/>
  <c r="I22" i="42" s="1"/>
  <c r="AR19" i="42"/>
  <c r="P22" i="42" s="1"/>
  <c r="K22" i="42"/>
  <c r="L22" i="42"/>
  <c r="M22" i="42"/>
  <c r="N22" i="42"/>
  <c r="O22" i="42"/>
  <c r="R22" i="42"/>
  <c r="AT22" i="42"/>
  <c r="H21" i="42" s="1"/>
  <c r="AU22" i="42"/>
  <c r="J21" i="42" s="1"/>
  <c r="AV22" i="42"/>
  <c r="N21" i="42" s="1"/>
  <c r="AW22" i="42"/>
  <c r="P21" i="42" s="1"/>
  <c r="H23" i="42"/>
  <c r="H24" i="42"/>
  <c r="AH26" i="42"/>
  <c r="H25" i="42" s="1"/>
  <c r="AI26" i="42"/>
  <c r="J25" i="42" s="1"/>
  <c r="AJ26" i="42"/>
  <c r="M25" i="42" s="1"/>
  <c r="AK26" i="42"/>
  <c r="Q25" i="42" s="1"/>
  <c r="AP31" i="42"/>
  <c r="H33" i="42" s="1"/>
  <c r="AQ31" i="42"/>
  <c r="I33" i="42" s="1"/>
  <c r="AR31" i="42"/>
  <c r="P33" i="42" s="1"/>
  <c r="W32" i="42"/>
  <c r="K33" i="42"/>
  <c r="L33" i="42"/>
  <c r="M33" i="42"/>
  <c r="N33" i="42"/>
  <c r="O33" i="42"/>
  <c r="R33" i="42"/>
  <c r="AT33" i="42"/>
  <c r="H32" i="42" s="1"/>
  <c r="AU33" i="42"/>
  <c r="K32" i="42" s="1"/>
  <c r="AV33" i="42"/>
  <c r="N32" i="42" s="1"/>
  <c r="AW33" i="42"/>
  <c r="Q32" i="42" s="1"/>
  <c r="AZ34" i="42"/>
  <c r="BA34" i="42" s="1"/>
  <c r="CF34" i="42"/>
  <c r="H35" i="42"/>
  <c r="I35" i="42"/>
  <c r="J35" i="42"/>
  <c r="K35" i="42"/>
  <c r="L35" i="42"/>
  <c r="M35" i="42"/>
  <c r="N35" i="42"/>
  <c r="O35" i="42"/>
  <c r="P35" i="42"/>
  <c r="Q35" i="42"/>
  <c r="R35" i="42"/>
  <c r="S35" i="42"/>
  <c r="T35" i="42"/>
  <c r="U35" i="42"/>
  <c r="V35" i="42"/>
  <c r="W35" i="42"/>
  <c r="X35" i="42"/>
  <c r="Y35" i="42"/>
  <c r="Z35" i="42"/>
  <c r="AA35" i="42"/>
  <c r="AH37" i="42"/>
  <c r="H36" i="42" s="1"/>
  <c r="AI37" i="42"/>
  <c r="J36" i="42" s="1"/>
  <c r="AJ37" i="42"/>
  <c r="M36" i="42" s="1"/>
  <c r="AK37" i="42"/>
  <c r="P36" i="42" s="1"/>
  <c r="AP37" i="42"/>
  <c r="H40" i="42" s="1"/>
  <c r="AQ37" i="42"/>
  <c r="I40" i="42" s="1"/>
  <c r="AR37" i="42"/>
  <c r="P40" i="42" s="1"/>
  <c r="K40" i="42"/>
  <c r="L40" i="42"/>
  <c r="M40" i="42"/>
  <c r="N40" i="42"/>
  <c r="O40" i="42"/>
  <c r="R40" i="42"/>
  <c r="AT40" i="42"/>
  <c r="H39" i="42" s="1"/>
  <c r="AU40" i="42"/>
  <c r="J39" i="42" s="1"/>
  <c r="AV40" i="42"/>
  <c r="M39" i="42" s="1"/>
  <c r="AW40" i="42"/>
  <c r="Q39" i="42" s="1"/>
  <c r="H41" i="42"/>
  <c r="H42" i="42"/>
  <c r="AH44" i="42"/>
  <c r="H43" i="42" s="1"/>
  <c r="AI44" i="42"/>
  <c r="J43" i="42" s="1"/>
  <c r="AJ44" i="42"/>
  <c r="M43" i="42" s="1"/>
  <c r="AK44" i="42"/>
  <c r="P43" i="42" s="1"/>
  <c r="O35" i="39"/>
  <c r="Q32" i="33"/>
  <c r="S9" i="40"/>
  <c r="Q19" i="40"/>
  <c r="I34" i="40"/>
  <c r="I36" i="40"/>
  <c r="L42" i="40"/>
  <c r="O42" i="40"/>
  <c r="T42" i="40"/>
  <c r="W42" i="40"/>
  <c r="L43" i="40"/>
  <c r="L46" i="40"/>
  <c r="O46" i="40"/>
  <c r="T46" i="40"/>
  <c r="W46" i="40"/>
  <c r="L47" i="40"/>
  <c r="L50" i="40"/>
  <c r="N50" i="40"/>
  <c r="O50" i="40"/>
  <c r="Q50" i="40"/>
  <c r="T50" i="40"/>
  <c r="V50" i="40"/>
  <c r="W50" i="40"/>
  <c r="Y50" i="40"/>
  <c r="L51" i="40"/>
  <c r="K43" i="42" l="1"/>
  <c r="K36" i="42"/>
  <c r="BM34" i="42"/>
  <c r="S34" i="42" s="1"/>
  <c r="BG34" i="42"/>
  <c r="M34" i="42" s="1"/>
  <c r="CA34" i="42"/>
  <c r="CP34" i="42"/>
  <c r="CE34" i="42"/>
  <c r="CG34" i="42"/>
  <c r="BR34" i="42"/>
  <c r="X34" i="42" s="1"/>
  <c r="BS34" i="42"/>
  <c r="Y34" i="42" s="1"/>
  <c r="BT34" i="42"/>
  <c r="Z34" i="42" s="1"/>
  <c r="CN34" i="42"/>
  <c r="BH34" i="42"/>
  <c r="N34" i="42" s="1"/>
  <c r="CB34" i="42"/>
  <c r="CQ34" i="42"/>
  <c r="BQ34" i="42"/>
  <c r="W34" i="42" s="1"/>
  <c r="CL34" i="42"/>
  <c r="CM34" i="42"/>
  <c r="BU34" i="42"/>
  <c r="AA34" i="42" s="1"/>
  <c r="BF34" i="42"/>
  <c r="L34" i="42" s="1"/>
  <c r="CO34" i="42"/>
  <c r="BI34" i="42"/>
  <c r="O34" i="42" s="1"/>
  <c r="CC34" i="42"/>
  <c r="CR34" i="42"/>
  <c r="BO34" i="42"/>
  <c r="U34" i="42" s="1"/>
  <c r="BP34" i="42"/>
  <c r="V34" i="42" s="1"/>
  <c r="BJ34" i="42"/>
  <c r="P34" i="42" s="1"/>
  <c r="CD34" i="42"/>
  <c r="CS34" i="42"/>
  <c r="CT34" i="42"/>
  <c r="CH34" i="42"/>
  <c r="BC34" i="42"/>
  <c r="I34" i="42" s="1"/>
  <c r="BD34" i="42"/>
  <c r="J34" i="42" s="1"/>
  <c r="BE34" i="42"/>
  <c r="K34" i="42" s="1"/>
  <c r="BV34" i="42"/>
  <c r="J32" i="42"/>
  <c r="M32" i="42"/>
  <c r="P25" i="42"/>
  <c r="N25" i="42"/>
  <c r="K25" i="42"/>
  <c r="M21" i="42"/>
  <c r="K21" i="42"/>
  <c r="P18" i="42"/>
  <c r="N18" i="42"/>
  <c r="J18" i="42"/>
  <c r="N14" i="42"/>
  <c r="Q14" i="42"/>
  <c r="CK16" i="42"/>
  <c r="BY16" i="42"/>
  <c r="BX16" i="42"/>
  <c r="BK16" i="42"/>
  <c r="Q16" i="42" s="1"/>
  <c r="BU16" i="42"/>
  <c r="AA16" i="42" s="1"/>
  <c r="BT16" i="42"/>
  <c r="Z16" i="42" s="1"/>
  <c r="Q43" i="42"/>
  <c r="Q21" i="42"/>
  <c r="CN16" i="42"/>
  <c r="CB16" i="42"/>
  <c r="BP16" i="42"/>
  <c r="V16" i="42" s="1"/>
  <c r="BD16" i="42"/>
  <c r="J16" i="42" s="1"/>
  <c r="N43" i="42"/>
  <c r="K39" i="42"/>
  <c r="N36" i="42"/>
  <c r="CJ34" i="42"/>
  <c r="BX34" i="42"/>
  <c r="BL34" i="42"/>
  <c r="R34" i="42" s="1"/>
  <c r="P32" i="42"/>
  <c r="CM16" i="42"/>
  <c r="CA16" i="42"/>
  <c r="BO16" i="42"/>
  <c r="U16" i="42" s="1"/>
  <c r="BC16" i="42"/>
  <c r="I16" i="42" s="1"/>
  <c r="CU34" i="42"/>
  <c r="CI34" i="42"/>
  <c r="BW34" i="42"/>
  <c r="BK34" i="42"/>
  <c r="Q34" i="42" s="1"/>
  <c r="CL16" i="42"/>
  <c r="BZ16" i="42"/>
  <c r="BN16" i="42"/>
  <c r="T16" i="42" s="1"/>
  <c r="BB16" i="42"/>
  <c r="H16" i="42" s="1"/>
  <c r="CI16" i="42"/>
  <c r="CT16" i="42"/>
  <c r="BJ16" i="42"/>
  <c r="P16" i="42" s="1"/>
  <c r="BI16" i="42"/>
  <c r="O16" i="42" s="1"/>
  <c r="CE16" i="42"/>
  <c r="P39" i="42"/>
  <c r="CP16" i="42"/>
  <c r="CD16" i="42"/>
  <c r="BR16" i="42"/>
  <c r="X16" i="42" s="1"/>
  <c r="BF16" i="42"/>
  <c r="L16" i="42" s="1"/>
  <c r="BM16" i="42"/>
  <c r="S16" i="42" s="1"/>
  <c r="CJ16" i="42"/>
  <c r="BL16" i="42"/>
  <c r="R16" i="42" s="1"/>
  <c r="BW16" i="42"/>
  <c r="CH16" i="42"/>
  <c r="CG16" i="42"/>
  <c r="J14" i="42"/>
  <c r="BS16" i="42"/>
  <c r="Y16" i="42" s="1"/>
  <c r="BZ34" i="42"/>
  <c r="BN34" i="42"/>
  <c r="T34" i="42" s="1"/>
  <c r="BB34" i="42"/>
  <c r="H34" i="42" s="1"/>
  <c r="CO16" i="42"/>
  <c r="CC16" i="42"/>
  <c r="BQ16" i="42"/>
  <c r="W16" i="42" s="1"/>
  <c r="BE16" i="42"/>
  <c r="K16" i="42" s="1"/>
  <c r="CU16" i="42"/>
  <c r="BV16" i="42"/>
  <c r="CS16" i="42"/>
  <c r="CR16" i="42"/>
  <c r="BH16" i="42"/>
  <c r="N16" i="42" s="1"/>
  <c r="CQ16" i="42"/>
  <c r="N39" i="42"/>
  <c r="Q36" i="42"/>
  <c r="CK34" i="42"/>
  <c r="BY34" i="42"/>
  <c r="V30" i="38" l="1"/>
  <c r="V57" i="38"/>
  <c r="O33" i="36"/>
  <c r="AF32" i="10" l="1"/>
  <c r="W14" i="31" l="1"/>
  <c r="H26" i="31"/>
  <c r="H25" i="31"/>
  <c r="Q37" i="33" l="1"/>
  <c r="Q35" i="33"/>
  <c r="H37" i="33"/>
  <c r="Q40" i="33"/>
  <c r="H40" i="33"/>
  <c r="Q30" i="33"/>
  <c r="Y30" i="33" l="1"/>
  <c r="Y35" i="33"/>
  <c r="Y40" i="33"/>
  <c r="AW28" i="33"/>
  <c r="Q40" i="34" l="1"/>
  <c r="Q38" i="34"/>
  <c r="Q36" i="34"/>
  <c r="L31" i="22" l="1"/>
  <c r="K31" i="22"/>
  <c r="K30" i="22"/>
  <c r="D29" i="22"/>
  <c r="AH40" i="33" l="1"/>
  <c r="AH41" i="33" s="1"/>
  <c r="AH35" i="33" l="1"/>
  <c r="AH30" i="33"/>
  <c r="AH36" i="33" l="1"/>
  <c r="AH31" i="33"/>
  <c r="AJ34" i="33" s="1"/>
  <c r="AX27" i="33"/>
  <c r="U27" i="33" s="1"/>
  <c r="AW27" i="33"/>
  <c r="T27" i="33" s="1"/>
  <c r="AV27" i="33"/>
  <c r="AU28" i="33" l="1"/>
  <c r="AT28" i="33"/>
  <c r="AS28" i="33"/>
  <c r="AR28" i="33"/>
  <c r="AV28" i="33"/>
  <c r="Q13" i="10"/>
  <c r="BL31" i="2"/>
  <c r="H42" i="31" l="1"/>
  <c r="H41" i="31"/>
  <c r="AW33" i="31"/>
  <c r="Q32" i="31" s="1"/>
  <c r="AV33" i="31"/>
  <c r="N32" i="31" s="1"/>
  <c r="AU33" i="31"/>
  <c r="K32" i="31" s="1"/>
  <c r="AT33" i="31"/>
  <c r="H32" i="31" s="1"/>
  <c r="W32" i="31"/>
  <c r="AK44" i="31"/>
  <c r="Q43" i="31" s="1"/>
  <c r="AJ44" i="31"/>
  <c r="N43" i="31" s="1"/>
  <c r="AI44" i="31"/>
  <c r="J43" i="31" s="1"/>
  <c r="AH44" i="31"/>
  <c r="H43" i="31" s="1"/>
  <c r="R40" i="31"/>
  <c r="O40" i="31"/>
  <c r="N40" i="31"/>
  <c r="M40" i="31"/>
  <c r="L40" i="31"/>
  <c r="K40" i="31"/>
  <c r="AW40" i="31"/>
  <c r="Q39" i="31" s="1"/>
  <c r="AV40" i="31"/>
  <c r="M39" i="31" s="1"/>
  <c r="AU40" i="31"/>
  <c r="K39" i="31" s="1"/>
  <c r="AT40" i="31"/>
  <c r="H39" i="31" s="1"/>
  <c r="AR37" i="31"/>
  <c r="P40" i="31" s="1"/>
  <c r="AQ37" i="31"/>
  <c r="I40" i="31" s="1"/>
  <c r="AP37" i="31"/>
  <c r="H40" i="31" s="1"/>
  <c r="AK37" i="31"/>
  <c r="Q36" i="31" s="1"/>
  <c r="AJ37" i="31"/>
  <c r="M36" i="31" s="1"/>
  <c r="AI37" i="31"/>
  <c r="K36" i="31" s="1"/>
  <c r="AH37" i="31"/>
  <c r="H36" i="31" s="1"/>
  <c r="AA35" i="31"/>
  <c r="Z35" i="31"/>
  <c r="Y35" i="31"/>
  <c r="X35" i="31"/>
  <c r="W35" i="31"/>
  <c r="V35" i="31"/>
  <c r="U35" i="31"/>
  <c r="T35" i="31"/>
  <c r="S35" i="31"/>
  <c r="R35" i="31"/>
  <c r="Q35" i="31"/>
  <c r="P35" i="31"/>
  <c r="O35" i="31"/>
  <c r="N35" i="31"/>
  <c r="M35" i="31"/>
  <c r="L35" i="31"/>
  <c r="K35" i="31"/>
  <c r="J35" i="31"/>
  <c r="I35" i="31"/>
  <c r="H35" i="31"/>
  <c r="CF34" i="31"/>
  <c r="AZ34" i="31"/>
  <c r="BA34" i="31" s="1"/>
  <c r="R33" i="31"/>
  <c r="O33" i="31"/>
  <c r="N33" i="31"/>
  <c r="M33" i="31"/>
  <c r="L33" i="31"/>
  <c r="K33" i="31"/>
  <c r="AR31" i="31"/>
  <c r="P33" i="31" s="1"/>
  <c r="AQ31" i="31"/>
  <c r="I33" i="31" s="1"/>
  <c r="AP31" i="31"/>
  <c r="H33" i="31" s="1"/>
  <c r="M32" i="31" l="1"/>
  <c r="J32" i="31"/>
  <c r="P32" i="31"/>
  <c r="J39" i="31"/>
  <c r="K43" i="31"/>
  <c r="P36" i="31"/>
  <c r="N39" i="31"/>
  <c r="J36" i="31"/>
  <c r="N36" i="31"/>
  <c r="M43" i="31"/>
  <c r="CQ34" i="31"/>
  <c r="CI34" i="31"/>
  <c r="CA34" i="31"/>
  <c r="BS34" i="31"/>
  <c r="Y34" i="31" s="1"/>
  <c r="BK34" i="31"/>
  <c r="Q34" i="31" s="1"/>
  <c r="BC34" i="31"/>
  <c r="I34" i="31" s="1"/>
  <c r="CP34" i="31"/>
  <c r="CH34" i="31"/>
  <c r="BZ34" i="31"/>
  <c r="BR34" i="31"/>
  <c r="X34" i="31" s="1"/>
  <c r="BJ34" i="31"/>
  <c r="P34" i="31" s="1"/>
  <c r="BB34" i="31"/>
  <c r="H34" i="31" s="1"/>
  <c r="BP34" i="31"/>
  <c r="V34" i="31" s="1"/>
  <c r="CO34" i="31"/>
  <c r="CG34" i="31"/>
  <c r="BY34" i="31"/>
  <c r="BQ34" i="31"/>
  <c r="W34" i="31" s="1"/>
  <c r="BI34" i="31"/>
  <c r="O34" i="31" s="1"/>
  <c r="BX34" i="31"/>
  <c r="BH34" i="31"/>
  <c r="N34" i="31" s="1"/>
  <c r="CN34" i="31"/>
  <c r="CU34" i="31"/>
  <c r="CM34" i="31"/>
  <c r="CE34" i="31"/>
  <c r="BW34" i="31"/>
  <c r="BO34" i="31"/>
  <c r="U34" i="31" s="1"/>
  <c r="BG34" i="31"/>
  <c r="M34" i="31" s="1"/>
  <c r="CS34" i="31"/>
  <c r="CK34" i="31"/>
  <c r="CC34" i="31"/>
  <c r="BU34" i="31"/>
  <c r="AA34" i="31" s="1"/>
  <c r="BE34" i="31"/>
  <c r="K34" i="31" s="1"/>
  <c r="CR34" i="31"/>
  <c r="CJ34" i="31"/>
  <c r="CB34" i="31"/>
  <c r="BD34" i="31"/>
  <c r="J34" i="31" s="1"/>
  <c r="CT34" i="31"/>
  <c r="CL34" i="31"/>
  <c r="CD34" i="31"/>
  <c r="BV34" i="31"/>
  <c r="BN34" i="31"/>
  <c r="T34" i="31" s="1"/>
  <c r="BF34" i="31"/>
  <c r="L34" i="31" s="1"/>
  <c r="BM34" i="31"/>
  <c r="S34" i="31" s="1"/>
  <c r="BT34" i="31"/>
  <c r="Z34" i="31" s="1"/>
  <c r="BL34" i="31"/>
  <c r="R34" i="31" s="1"/>
  <c r="P43" i="31"/>
  <c r="P39" i="31"/>
  <c r="AK22" i="31"/>
  <c r="K22" i="31" s="1"/>
  <c r="T21" i="31"/>
  <c r="S21" i="31"/>
  <c r="R21" i="31"/>
  <c r="Q21" i="31"/>
  <c r="P21" i="31"/>
  <c r="O21" i="31"/>
  <c r="N21" i="31"/>
  <c r="M21" i="31"/>
  <c r="L21" i="31"/>
  <c r="K21" i="31"/>
  <c r="J21" i="31"/>
  <c r="I21" i="31"/>
  <c r="H21" i="31"/>
  <c r="I22" i="31" l="1"/>
  <c r="H22" i="31"/>
  <c r="J22" i="31"/>
  <c r="AO23" i="31" l="1"/>
  <c r="Q24" i="31" s="1"/>
  <c r="AN23" i="31"/>
  <c r="N24" i="31" s="1"/>
  <c r="AM23" i="31"/>
  <c r="K24" i="31" s="1"/>
  <c r="AL23" i="31"/>
  <c r="H24" i="31" s="1"/>
  <c r="J24" i="31" l="1"/>
  <c r="M24" i="31"/>
  <c r="P24" i="31"/>
  <c r="AA13" i="2"/>
  <c r="AX4" i="2"/>
  <c r="AU4" i="2"/>
  <c r="AV4" i="2"/>
  <c r="AW4" i="2"/>
  <c r="AT4" i="2"/>
  <c r="V12" i="33" l="1"/>
  <c r="F19" i="34"/>
  <c r="BB16" i="31"/>
  <c r="BC16" i="31"/>
  <c r="CG16" i="31"/>
  <c r="AP14" i="31"/>
  <c r="P14" i="31" s="1"/>
  <c r="AO14" i="31"/>
  <c r="N14" i="31" s="1"/>
  <c r="AN14" i="31"/>
  <c r="K14" i="31" s="1"/>
  <c r="AM14" i="31"/>
  <c r="H14" i="31" s="1"/>
  <c r="H9" i="31"/>
  <c r="AK13" i="31"/>
  <c r="H15" i="31" s="1"/>
  <c r="M14" i="31" l="1"/>
  <c r="CT16" i="31"/>
  <c r="CL16" i="31"/>
  <c r="CD16" i="31"/>
  <c r="BV16" i="31"/>
  <c r="AA16" i="31" s="1"/>
  <c r="BN16" i="31"/>
  <c r="S16" i="31" s="1"/>
  <c r="BF16" i="31"/>
  <c r="K16" i="31" s="1"/>
  <c r="CK16" i="31"/>
  <c r="CC16" i="31"/>
  <c r="BM16" i="31"/>
  <c r="R16" i="31" s="1"/>
  <c r="BE16" i="31"/>
  <c r="J16" i="31" s="1"/>
  <c r="CR16" i="31"/>
  <c r="CB16" i="31"/>
  <c r="BT16" i="31"/>
  <c r="Y16" i="31" s="1"/>
  <c r="BD16" i="31"/>
  <c r="I16" i="31" s="1"/>
  <c r="CI16" i="31"/>
  <c r="BS16" i="31"/>
  <c r="X16" i="31" s="1"/>
  <c r="BK16" i="31"/>
  <c r="P16" i="31" s="1"/>
  <c r="CP16" i="31"/>
  <c r="BZ16" i="31"/>
  <c r="BJ16" i="31"/>
  <c r="O16" i="31" s="1"/>
  <c r="CS16" i="31"/>
  <c r="BU16" i="31"/>
  <c r="Z16" i="31" s="1"/>
  <c r="CJ16" i="31"/>
  <c r="BL16" i="31"/>
  <c r="Q16" i="31" s="1"/>
  <c r="CQ16" i="31"/>
  <c r="CA16" i="31"/>
  <c r="H16" i="31"/>
  <c r="CH16" i="31"/>
  <c r="BR16" i="31"/>
  <c r="W16" i="31" s="1"/>
  <c r="CO16" i="31"/>
  <c r="BY16" i="31"/>
  <c r="BQ16" i="31"/>
  <c r="V16" i="31" s="1"/>
  <c r="BI16" i="31"/>
  <c r="N16" i="31" s="1"/>
  <c r="CV16" i="31"/>
  <c r="CN16" i="31"/>
  <c r="CF16" i="31"/>
  <c r="BX16" i="31"/>
  <c r="BP16" i="31"/>
  <c r="U16" i="31" s="1"/>
  <c r="BH16" i="31"/>
  <c r="M16" i="31" s="1"/>
  <c r="CU16" i="31"/>
  <c r="CM16" i="31"/>
  <c r="CE16" i="31"/>
  <c r="BW16" i="31"/>
  <c r="BO16" i="31"/>
  <c r="T16" i="31" s="1"/>
  <c r="BG16" i="31"/>
  <c r="L16" i="31" s="1"/>
  <c r="J14" i="31"/>
  <c r="Q14" i="31"/>
  <c r="W26" i="3" l="1"/>
  <c r="W7" i="3"/>
  <c r="AK40" i="3"/>
  <c r="Q39" i="3" s="1"/>
  <c r="AJ40" i="3"/>
  <c r="N39" i="3" s="1"/>
  <c r="AI40" i="3"/>
  <c r="J39" i="3" s="1"/>
  <c r="AH40" i="3"/>
  <c r="H39" i="3" s="1"/>
  <c r="AA38" i="3"/>
  <c r="Z38" i="3"/>
  <c r="Y38" i="3"/>
  <c r="X38" i="3"/>
  <c r="W38" i="3"/>
  <c r="V38" i="3"/>
  <c r="U38" i="3"/>
  <c r="T38" i="3"/>
  <c r="S38" i="3"/>
  <c r="R38" i="3"/>
  <c r="Q38" i="3"/>
  <c r="P38" i="3"/>
  <c r="O38" i="3"/>
  <c r="N38" i="3"/>
  <c r="M38" i="3"/>
  <c r="L38" i="3"/>
  <c r="K38" i="3"/>
  <c r="J38" i="3"/>
  <c r="I38" i="3"/>
  <c r="H38" i="3"/>
  <c r="AZ37" i="3"/>
  <c r="BA37" i="3" s="1"/>
  <c r="R36" i="3"/>
  <c r="O36" i="3"/>
  <c r="N36" i="3"/>
  <c r="M36" i="3"/>
  <c r="L36" i="3"/>
  <c r="K36" i="3"/>
  <c r="AO35" i="3"/>
  <c r="P34" i="3" s="1"/>
  <c r="AN35" i="3"/>
  <c r="M34" i="3" s="1"/>
  <c r="AM35" i="3"/>
  <c r="J34" i="3" s="1"/>
  <c r="AL35" i="3"/>
  <c r="H34" i="3" s="1"/>
  <c r="AR32" i="3"/>
  <c r="P36" i="3" s="1"/>
  <c r="AQ32" i="3"/>
  <c r="I36" i="3" s="1"/>
  <c r="AP32" i="3"/>
  <c r="H36" i="3" s="1"/>
  <c r="AO32" i="3"/>
  <c r="I35" i="3" s="1"/>
  <c r="AN32" i="3"/>
  <c r="H35" i="3" s="1"/>
  <c r="AK32" i="3"/>
  <c r="Q31" i="3" s="1"/>
  <c r="AJ32" i="3"/>
  <c r="N31" i="3" s="1"/>
  <c r="AI32" i="3"/>
  <c r="K31" i="3" s="1"/>
  <c r="AH32" i="3"/>
  <c r="H31" i="3" s="1"/>
  <c r="AA30" i="3"/>
  <c r="Z30" i="3"/>
  <c r="Y30" i="3"/>
  <c r="X30" i="3"/>
  <c r="W30" i="3"/>
  <c r="V30" i="3"/>
  <c r="U30" i="3"/>
  <c r="T30" i="3"/>
  <c r="S30" i="3"/>
  <c r="R30" i="3"/>
  <c r="Q30" i="3"/>
  <c r="P30" i="3"/>
  <c r="O30" i="3"/>
  <c r="N30" i="3"/>
  <c r="M30" i="3"/>
  <c r="L30" i="3"/>
  <c r="K30" i="3"/>
  <c r="J30" i="3"/>
  <c r="I30" i="3"/>
  <c r="H30" i="3"/>
  <c r="AZ29" i="3"/>
  <c r="BA29" i="3" s="1"/>
  <c r="CQ29" i="3" s="1"/>
  <c r="R28" i="3"/>
  <c r="O28" i="3"/>
  <c r="N28" i="3"/>
  <c r="M28" i="3"/>
  <c r="L28" i="3"/>
  <c r="K28" i="3"/>
  <c r="AO27" i="3"/>
  <c r="P26" i="3" s="1"/>
  <c r="AN27" i="3"/>
  <c r="N26" i="3" s="1"/>
  <c r="AM27" i="3"/>
  <c r="J26" i="3" s="1"/>
  <c r="AL27" i="3"/>
  <c r="H26" i="3" s="1"/>
  <c r="AR25" i="3"/>
  <c r="P28" i="3" s="1"/>
  <c r="AQ25" i="3"/>
  <c r="I28" i="3" s="1"/>
  <c r="AP25" i="3"/>
  <c r="H28" i="3" s="1"/>
  <c r="AO25" i="3"/>
  <c r="I27" i="3" s="1"/>
  <c r="AN25" i="3"/>
  <c r="H27" i="3" s="1"/>
  <c r="AR13" i="3"/>
  <c r="P17" i="3" s="1"/>
  <c r="AQ13" i="3"/>
  <c r="I17" i="3" s="1"/>
  <c r="AP13" i="3"/>
  <c r="H17" i="3" s="1"/>
  <c r="AO13" i="3"/>
  <c r="I16" i="3" s="1"/>
  <c r="AN13" i="3"/>
  <c r="H16" i="3" s="1"/>
  <c r="AA19" i="3"/>
  <c r="Z19" i="3"/>
  <c r="Y19" i="3"/>
  <c r="X19" i="3"/>
  <c r="W19" i="3"/>
  <c r="V19" i="3"/>
  <c r="U19" i="3"/>
  <c r="T19" i="3"/>
  <c r="S19" i="3"/>
  <c r="R19" i="3"/>
  <c r="Q19" i="3"/>
  <c r="P19" i="3"/>
  <c r="O19" i="3"/>
  <c r="N19" i="3"/>
  <c r="M19" i="3"/>
  <c r="L19" i="3"/>
  <c r="K19" i="3"/>
  <c r="J19" i="3"/>
  <c r="I19" i="3"/>
  <c r="H19" i="3"/>
  <c r="AZ18" i="3"/>
  <c r="BA18" i="3" s="1"/>
  <c r="R17" i="3"/>
  <c r="AO16" i="3"/>
  <c r="Q15" i="3" s="1"/>
  <c r="AN16" i="3"/>
  <c r="N15" i="3" s="1"/>
  <c r="AM16" i="3"/>
  <c r="K15" i="3" s="1"/>
  <c r="AL16" i="3"/>
  <c r="H15" i="3" s="1"/>
  <c r="AP8" i="3"/>
  <c r="Q7" i="3" s="1"/>
  <c r="AO8" i="3"/>
  <c r="N7" i="3" s="1"/>
  <c r="AN8" i="3"/>
  <c r="K7" i="3" s="1"/>
  <c r="AM8" i="3"/>
  <c r="H7" i="3" s="1"/>
  <c r="AN6" i="3"/>
  <c r="AO6" i="3"/>
  <c r="AP6" i="3"/>
  <c r="BM31" i="2"/>
  <c r="K17" i="3" l="1"/>
  <c r="L17" i="3"/>
  <c r="M17" i="3"/>
  <c r="N17" i="3"/>
  <c r="O17" i="3"/>
  <c r="M7" i="3"/>
  <c r="Q34" i="3"/>
  <c r="K34" i="3"/>
  <c r="K39" i="3"/>
  <c r="J7" i="3"/>
  <c r="P7" i="3"/>
  <c r="K26" i="3"/>
  <c r="N34" i="3"/>
  <c r="Q26" i="3"/>
  <c r="CS37" i="3"/>
  <c r="CK37" i="3"/>
  <c r="CC37" i="3"/>
  <c r="BU37" i="3"/>
  <c r="AA37" i="3" s="1"/>
  <c r="BM37" i="3"/>
  <c r="S37" i="3" s="1"/>
  <c r="BE37" i="3"/>
  <c r="K37" i="3" s="1"/>
  <c r="CR37" i="3"/>
  <c r="CJ37" i="3"/>
  <c r="CB37" i="3"/>
  <c r="BT37" i="3"/>
  <c r="Z37" i="3" s="1"/>
  <c r="BL37" i="3"/>
  <c r="R37" i="3" s="1"/>
  <c r="BD37" i="3"/>
  <c r="J37" i="3" s="1"/>
  <c r="CQ37" i="3"/>
  <c r="CI37" i="3"/>
  <c r="CA37" i="3"/>
  <c r="BS37" i="3"/>
  <c r="Y37" i="3" s="1"/>
  <c r="BK37" i="3"/>
  <c r="Q37" i="3" s="1"/>
  <c r="BC37" i="3"/>
  <c r="I37" i="3" s="1"/>
  <c r="CP37" i="3"/>
  <c r="CH37" i="3"/>
  <c r="BZ37" i="3"/>
  <c r="BR37" i="3"/>
  <c r="X37" i="3" s="1"/>
  <c r="BJ37" i="3"/>
  <c r="P37" i="3" s="1"/>
  <c r="BB37" i="3"/>
  <c r="H37" i="3" s="1"/>
  <c r="CD37" i="3"/>
  <c r="BF37" i="3"/>
  <c r="L37" i="3" s="1"/>
  <c r="CO37" i="3"/>
  <c r="CG37" i="3"/>
  <c r="BY37" i="3"/>
  <c r="BQ37" i="3"/>
  <c r="W37" i="3" s="1"/>
  <c r="BI37" i="3"/>
  <c r="O37" i="3" s="1"/>
  <c r="BN37" i="3"/>
  <c r="T37" i="3" s="1"/>
  <c r="CN37" i="3"/>
  <c r="BX37" i="3"/>
  <c r="BP37" i="3"/>
  <c r="V37" i="3" s="1"/>
  <c r="BH37" i="3"/>
  <c r="N37" i="3" s="1"/>
  <c r="CT37" i="3"/>
  <c r="BV37" i="3"/>
  <c r="CU37" i="3"/>
  <c r="CM37" i="3"/>
  <c r="CE37" i="3"/>
  <c r="BW37" i="3"/>
  <c r="BO37" i="3"/>
  <c r="U37" i="3" s="1"/>
  <c r="BG37" i="3"/>
  <c r="M37" i="3" s="1"/>
  <c r="CL37" i="3"/>
  <c r="BE29" i="3"/>
  <c r="K29" i="3" s="1"/>
  <c r="BM29" i="3"/>
  <c r="S29" i="3" s="1"/>
  <c r="BU29" i="3"/>
  <c r="AA29" i="3" s="1"/>
  <c r="CC29" i="3"/>
  <c r="CK29" i="3"/>
  <c r="CS29" i="3"/>
  <c r="J31" i="3"/>
  <c r="M39" i="3"/>
  <c r="BL29" i="3"/>
  <c r="R29" i="3" s="1"/>
  <c r="BN29" i="3"/>
  <c r="T29" i="3" s="1"/>
  <c r="BV29" i="3"/>
  <c r="CL29" i="3"/>
  <c r="CT29" i="3"/>
  <c r="BG29" i="3"/>
  <c r="M29" i="3" s="1"/>
  <c r="BO29" i="3"/>
  <c r="U29" i="3" s="1"/>
  <c r="BW29" i="3"/>
  <c r="CE29" i="3"/>
  <c r="CM29" i="3"/>
  <c r="CU29" i="3"/>
  <c r="M31" i="3"/>
  <c r="P39" i="3"/>
  <c r="BD29" i="3"/>
  <c r="J29" i="3" s="1"/>
  <c r="BT29" i="3"/>
  <c r="Z29" i="3" s="1"/>
  <c r="CB29" i="3"/>
  <c r="CJ29" i="3"/>
  <c r="CR29" i="3"/>
  <c r="BF29" i="3"/>
  <c r="L29" i="3" s="1"/>
  <c r="CD29" i="3"/>
  <c r="BH29" i="3"/>
  <c r="N29" i="3" s="1"/>
  <c r="BP29" i="3"/>
  <c r="V29" i="3" s="1"/>
  <c r="BX29" i="3"/>
  <c r="CN29" i="3"/>
  <c r="BI29" i="3"/>
  <c r="O29" i="3" s="1"/>
  <c r="BQ29" i="3"/>
  <c r="W29" i="3" s="1"/>
  <c r="BY29" i="3"/>
  <c r="CG29" i="3"/>
  <c r="CO29" i="3"/>
  <c r="P31" i="3"/>
  <c r="BB29" i="3"/>
  <c r="H29" i="3" s="1"/>
  <c r="BJ29" i="3"/>
  <c r="P29" i="3" s="1"/>
  <c r="BR29" i="3"/>
  <c r="X29" i="3" s="1"/>
  <c r="BZ29" i="3"/>
  <c r="CH29" i="3"/>
  <c r="CP29" i="3"/>
  <c r="M26" i="3"/>
  <c r="BC29" i="3"/>
  <c r="I29" i="3" s="1"/>
  <c r="BK29" i="3"/>
  <c r="Q29" i="3" s="1"/>
  <c r="BS29" i="3"/>
  <c r="Y29" i="3" s="1"/>
  <c r="CA29" i="3"/>
  <c r="CI29" i="3"/>
  <c r="BV18" i="3"/>
  <c r="CO18" i="3"/>
  <c r="CG18" i="3"/>
  <c r="BY18" i="3"/>
  <c r="BQ18" i="3"/>
  <c r="W18" i="3" s="1"/>
  <c r="BI18" i="3"/>
  <c r="O18" i="3" s="1"/>
  <c r="CN18" i="3"/>
  <c r="BX18" i="3"/>
  <c r="BP18" i="3"/>
  <c r="V18" i="3" s="1"/>
  <c r="BH18" i="3"/>
  <c r="N18" i="3" s="1"/>
  <c r="CU18" i="3"/>
  <c r="CM18" i="3"/>
  <c r="CE18" i="3"/>
  <c r="BW18" i="3"/>
  <c r="BO18" i="3"/>
  <c r="U18" i="3" s="1"/>
  <c r="BG18" i="3"/>
  <c r="M18" i="3" s="1"/>
  <c r="CR18" i="3"/>
  <c r="CJ18" i="3"/>
  <c r="CB18" i="3"/>
  <c r="BT18" i="3"/>
  <c r="Z18" i="3" s="1"/>
  <c r="BL18" i="3"/>
  <c r="R18" i="3" s="1"/>
  <c r="BD18" i="3"/>
  <c r="J18" i="3" s="1"/>
  <c r="CH18" i="3"/>
  <c r="BR18" i="3"/>
  <c r="X18" i="3" s="1"/>
  <c r="BB18" i="3"/>
  <c r="H18" i="3" s="1"/>
  <c r="CT18" i="3"/>
  <c r="CL18" i="3"/>
  <c r="CD18" i="3"/>
  <c r="BN18" i="3"/>
  <c r="T18" i="3" s="1"/>
  <c r="BF18" i="3"/>
  <c r="L18" i="3" s="1"/>
  <c r="CS18" i="3"/>
  <c r="CK18" i="3"/>
  <c r="CC18" i="3"/>
  <c r="BU18" i="3"/>
  <c r="AA18" i="3" s="1"/>
  <c r="BM18" i="3"/>
  <c r="S18" i="3" s="1"/>
  <c r="BE18" i="3"/>
  <c r="K18" i="3" s="1"/>
  <c r="CQ18" i="3"/>
  <c r="CI18" i="3"/>
  <c r="CA18" i="3"/>
  <c r="BS18" i="3"/>
  <c r="Y18" i="3" s="1"/>
  <c r="BK18" i="3"/>
  <c r="Q18" i="3" s="1"/>
  <c r="BC18" i="3"/>
  <c r="I18" i="3" s="1"/>
  <c r="CP18" i="3"/>
  <c r="BZ18" i="3"/>
  <c r="BJ18" i="3"/>
  <c r="P18" i="3" s="1"/>
  <c r="P15" i="3"/>
  <c r="J15" i="3"/>
  <c r="M15" i="3"/>
  <c r="AY4" i="2" l="1"/>
  <c r="AE38" i="2" l="1"/>
  <c r="F1897" i="30" l="1"/>
  <c r="A1897" i="30"/>
  <c r="F1896" i="30"/>
  <c r="A1896" i="30"/>
  <c r="F1895" i="30"/>
  <c r="A1895" i="30"/>
  <c r="F1894" i="30"/>
  <c r="A1894" i="30"/>
  <c r="F1893" i="30"/>
  <c r="A1893" i="30"/>
  <c r="F1892" i="30"/>
  <c r="A1892" i="30"/>
  <c r="F1891" i="30"/>
  <c r="A1891" i="30"/>
  <c r="F1890" i="30"/>
  <c r="A1890" i="30"/>
  <c r="F1889" i="30"/>
  <c r="A1889" i="30"/>
  <c r="F1888" i="30"/>
  <c r="A1888" i="30"/>
  <c r="F1887" i="30"/>
  <c r="A1887" i="30"/>
  <c r="F1886" i="30"/>
  <c r="A1886" i="30"/>
  <c r="F1885" i="30"/>
  <c r="A1885" i="30"/>
  <c r="F1884" i="30"/>
  <c r="A1884" i="30"/>
  <c r="F1883" i="30"/>
  <c r="A1883" i="30"/>
  <c r="F1882" i="30"/>
  <c r="A1882" i="30"/>
  <c r="F1881" i="30"/>
  <c r="A1881" i="30"/>
  <c r="F1880" i="30"/>
  <c r="A1880" i="30"/>
  <c r="F1879" i="30"/>
  <c r="A1879" i="30"/>
  <c r="F1878" i="30"/>
  <c r="A1878" i="30"/>
  <c r="F1877" i="30"/>
  <c r="A1877" i="30"/>
  <c r="F1876" i="30"/>
  <c r="A1876" i="30"/>
  <c r="F1875" i="30"/>
  <c r="A1875" i="30"/>
  <c r="F1874" i="30"/>
  <c r="A1874" i="30"/>
  <c r="F1873" i="30"/>
  <c r="A1873" i="30"/>
  <c r="F1872" i="30"/>
  <c r="A1872" i="30"/>
  <c r="F1871" i="30"/>
  <c r="A1871" i="30"/>
  <c r="F1870" i="30"/>
  <c r="A1870" i="30"/>
  <c r="F1869" i="30"/>
  <c r="A1869" i="30"/>
  <c r="F1868" i="30"/>
  <c r="A1868" i="30"/>
  <c r="F1867" i="30"/>
  <c r="A1867" i="30"/>
  <c r="F1866" i="30"/>
  <c r="A1866" i="30"/>
  <c r="F1865" i="30"/>
  <c r="A1865" i="30"/>
  <c r="F1864" i="30"/>
  <c r="A1864" i="30"/>
  <c r="F1863" i="30"/>
  <c r="A1863" i="30"/>
  <c r="F1862" i="30"/>
  <c r="A1862" i="30"/>
  <c r="F1861" i="30"/>
  <c r="A1861" i="30"/>
  <c r="F1860" i="30"/>
  <c r="A1860" i="30"/>
  <c r="F1859" i="30"/>
  <c r="A1859" i="30"/>
  <c r="F1858" i="30"/>
  <c r="A1858" i="30"/>
  <c r="F1857" i="30"/>
  <c r="A1857" i="30"/>
  <c r="F1856" i="30"/>
  <c r="A1856" i="30"/>
  <c r="F1855" i="30"/>
  <c r="A1855" i="30"/>
  <c r="F1854" i="30"/>
  <c r="A1854" i="30"/>
  <c r="F1853" i="30"/>
  <c r="A1853" i="30"/>
  <c r="F1852" i="30"/>
  <c r="A1852" i="30"/>
  <c r="F1851" i="30"/>
  <c r="A1851" i="30"/>
  <c r="F1850" i="30"/>
  <c r="A1850" i="30"/>
  <c r="F1849" i="30"/>
  <c r="A1849" i="30"/>
  <c r="F1848" i="30"/>
  <c r="A1848" i="30"/>
  <c r="F1847" i="30"/>
  <c r="A1847" i="30"/>
  <c r="F1846" i="30"/>
  <c r="A1846" i="30"/>
  <c r="F1845" i="30"/>
  <c r="A1845" i="30"/>
  <c r="F1844" i="30"/>
  <c r="A1844" i="30"/>
  <c r="F1843" i="30"/>
  <c r="A1843" i="30"/>
  <c r="F1842" i="30"/>
  <c r="A1842" i="30"/>
  <c r="F1841" i="30"/>
  <c r="A1841" i="30"/>
  <c r="F1840" i="30"/>
  <c r="A1840" i="30"/>
  <c r="F1839" i="30"/>
  <c r="A1839" i="30"/>
  <c r="F1838" i="30"/>
  <c r="A1838" i="30"/>
  <c r="F1837" i="30"/>
  <c r="A1837" i="30"/>
  <c r="F1836" i="30"/>
  <c r="A1836" i="30"/>
  <c r="F1835" i="30"/>
  <c r="A1835" i="30"/>
  <c r="F1834" i="30"/>
  <c r="A1834" i="30"/>
  <c r="F1833" i="30"/>
  <c r="A1833" i="30"/>
  <c r="F1832" i="30"/>
  <c r="A1832" i="30"/>
  <c r="F1831" i="30"/>
  <c r="A1831" i="30"/>
  <c r="F1830" i="30"/>
  <c r="A1830" i="30"/>
  <c r="F1829" i="30"/>
  <c r="A1829" i="30"/>
  <c r="F1828" i="30"/>
  <c r="A1828" i="30"/>
  <c r="F1827" i="30"/>
  <c r="A1827" i="30"/>
  <c r="F1826" i="30"/>
  <c r="A1826" i="30"/>
  <c r="F1825" i="30"/>
  <c r="A1825" i="30"/>
  <c r="F1824" i="30"/>
  <c r="A1824" i="30"/>
  <c r="F1823" i="30"/>
  <c r="A1823" i="30"/>
  <c r="F1822" i="30"/>
  <c r="A1822" i="30"/>
  <c r="F1821" i="30"/>
  <c r="A1821" i="30"/>
  <c r="F1820" i="30"/>
  <c r="A1820" i="30"/>
  <c r="F1819" i="30"/>
  <c r="A1819" i="30"/>
  <c r="F1818" i="30"/>
  <c r="A1818" i="30"/>
  <c r="F1817" i="30"/>
  <c r="A1817" i="30"/>
  <c r="F1816" i="30"/>
  <c r="A1816" i="30"/>
  <c r="F1815" i="30"/>
  <c r="A1815" i="30"/>
  <c r="F1814" i="30"/>
  <c r="A1814" i="30"/>
  <c r="F1813" i="30"/>
  <c r="A1813" i="30"/>
  <c r="F1812" i="30"/>
  <c r="A1812" i="30"/>
  <c r="F1811" i="30"/>
  <c r="A1811" i="30"/>
  <c r="F1810" i="30"/>
  <c r="A1810" i="30"/>
  <c r="F1809" i="30"/>
  <c r="A1809" i="30"/>
  <c r="F1808" i="30"/>
  <c r="A1808" i="30"/>
  <c r="F1807" i="30"/>
  <c r="A1807" i="30"/>
  <c r="F1806" i="30"/>
  <c r="A1806" i="30"/>
  <c r="F1805" i="30"/>
  <c r="A1805" i="30"/>
  <c r="F1804" i="30"/>
  <c r="A1804" i="30"/>
  <c r="F1803" i="30"/>
  <c r="A1803" i="30"/>
  <c r="F1802" i="30"/>
  <c r="A1802" i="30"/>
  <c r="F1801" i="30"/>
  <c r="A1801" i="30"/>
  <c r="F1800" i="30"/>
  <c r="A1800" i="30"/>
  <c r="F1799" i="30"/>
  <c r="A1799" i="30"/>
  <c r="F1798" i="30"/>
  <c r="A1798" i="30"/>
  <c r="F1797" i="30"/>
  <c r="A1797" i="30"/>
  <c r="F1796" i="30"/>
  <c r="A1796" i="30"/>
  <c r="F1795" i="30"/>
  <c r="A1795" i="30"/>
  <c r="F1794" i="30"/>
  <c r="A1794" i="30"/>
  <c r="F1793" i="30"/>
  <c r="A1793" i="30"/>
  <c r="F1792" i="30"/>
  <c r="A1792" i="30"/>
  <c r="F1791" i="30"/>
  <c r="A1791" i="30"/>
  <c r="F1790" i="30"/>
  <c r="A1790" i="30"/>
  <c r="F1789" i="30"/>
  <c r="A1789" i="30"/>
  <c r="F1788" i="30"/>
  <c r="A1788" i="30"/>
  <c r="F1787" i="30"/>
  <c r="A1787" i="30"/>
  <c r="F1786" i="30"/>
  <c r="A1786" i="30"/>
  <c r="F1785" i="30"/>
  <c r="A1785" i="30"/>
  <c r="F1784" i="30"/>
  <c r="A1784" i="30"/>
  <c r="F1783" i="30"/>
  <c r="A1783" i="30"/>
  <c r="F1782" i="30"/>
  <c r="A1782" i="30"/>
  <c r="F1781" i="30"/>
  <c r="A1781" i="30"/>
  <c r="F1780" i="30"/>
  <c r="A1780" i="30"/>
  <c r="F1779" i="30"/>
  <c r="A1779" i="30"/>
  <c r="F1778" i="30"/>
  <c r="A1778" i="30"/>
  <c r="F1777" i="30"/>
  <c r="A1777" i="30"/>
  <c r="F1776" i="30"/>
  <c r="A1776" i="30"/>
  <c r="F1775" i="30"/>
  <c r="A1775" i="30"/>
  <c r="F1774" i="30"/>
  <c r="A1774" i="30"/>
  <c r="F1773" i="30"/>
  <c r="A1773" i="30"/>
  <c r="F1772" i="30"/>
  <c r="A1772" i="30"/>
  <c r="F1771" i="30"/>
  <c r="A1771" i="30"/>
  <c r="F1770" i="30"/>
  <c r="A1770" i="30"/>
  <c r="F1769" i="30"/>
  <c r="A1769" i="30"/>
  <c r="F1768" i="30"/>
  <c r="A1768" i="30"/>
  <c r="F1767" i="30"/>
  <c r="A1767" i="30"/>
  <c r="F1766" i="30"/>
  <c r="A1766" i="30"/>
  <c r="F1765" i="30"/>
  <c r="A1765" i="30"/>
  <c r="F1764" i="30"/>
  <c r="A1764" i="30"/>
  <c r="F1763" i="30"/>
  <c r="A1763" i="30"/>
  <c r="F1762" i="30"/>
  <c r="A1762" i="30"/>
  <c r="F1761" i="30"/>
  <c r="A1761" i="30"/>
  <c r="F1760" i="30"/>
  <c r="A1760" i="30"/>
  <c r="F1759" i="30"/>
  <c r="A1759" i="30"/>
  <c r="F1758" i="30"/>
  <c r="A1758" i="30"/>
  <c r="F1757" i="30"/>
  <c r="A1757" i="30"/>
  <c r="F1756" i="30"/>
  <c r="A1756" i="30"/>
  <c r="F1755" i="30"/>
  <c r="A1755" i="30"/>
  <c r="F1754" i="30"/>
  <c r="A1754" i="30"/>
  <c r="F1753" i="30"/>
  <c r="A1753" i="30"/>
  <c r="F1752" i="30"/>
  <c r="A1752" i="30"/>
  <c r="F1751" i="30"/>
  <c r="A1751" i="30"/>
  <c r="F1750" i="30"/>
  <c r="A1750" i="30"/>
  <c r="F1749" i="30"/>
  <c r="A1749" i="30"/>
  <c r="F1748" i="30"/>
  <c r="A1748" i="30"/>
  <c r="F1747" i="30"/>
  <c r="A1747" i="30"/>
  <c r="F1746" i="30"/>
  <c r="A1746" i="30"/>
  <c r="F1745" i="30"/>
  <c r="A1745" i="30"/>
  <c r="F1744" i="30"/>
  <c r="A1744" i="30"/>
  <c r="F1743" i="30"/>
  <c r="A1743" i="30"/>
  <c r="F1742" i="30"/>
  <c r="A1742" i="30"/>
  <c r="F1741" i="30"/>
  <c r="A1741" i="30"/>
  <c r="F1740" i="30"/>
  <c r="A1740" i="30"/>
  <c r="F1739" i="30"/>
  <c r="A1739" i="30"/>
  <c r="F1738" i="30"/>
  <c r="A1738" i="30"/>
  <c r="F1737" i="30"/>
  <c r="A1737" i="30"/>
  <c r="F1736" i="30"/>
  <c r="A1736" i="30"/>
  <c r="F1735" i="30"/>
  <c r="A1735" i="30"/>
  <c r="F1734" i="30"/>
  <c r="A1734" i="30"/>
  <c r="F1733" i="30"/>
  <c r="A1733" i="30"/>
  <c r="F1732" i="30"/>
  <c r="A1732" i="30"/>
  <c r="F1731" i="30"/>
  <c r="A1731" i="30"/>
  <c r="F1730" i="30"/>
  <c r="A1730" i="30"/>
  <c r="F1729" i="30"/>
  <c r="A1729" i="30"/>
  <c r="F1728" i="30"/>
  <c r="A1728" i="30"/>
  <c r="F1727" i="30"/>
  <c r="A1727" i="30"/>
  <c r="F1726" i="30"/>
  <c r="A1726" i="30"/>
  <c r="F1725" i="30"/>
  <c r="A1725" i="30"/>
  <c r="F1724" i="30"/>
  <c r="A1724" i="30"/>
  <c r="F1723" i="30"/>
  <c r="A1723" i="30"/>
  <c r="F1722" i="30"/>
  <c r="A1722" i="30"/>
  <c r="F1721" i="30"/>
  <c r="A1721" i="30"/>
  <c r="F1720" i="30"/>
  <c r="A1720" i="30"/>
  <c r="F1719" i="30"/>
  <c r="A1719" i="30"/>
  <c r="F1718" i="30"/>
  <c r="A1718" i="30"/>
  <c r="F1717" i="30"/>
  <c r="A1717" i="30"/>
  <c r="F1716" i="30"/>
  <c r="A1716" i="30"/>
  <c r="F1715" i="30"/>
  <c r="A1715" i="30"/>
  <c r="F1714" i="30"/>
  <c r="A1714" i="30"/>
  <c r="F1713" i="30"/>
  <c r="A1713" i="30"/>
  <c r="F1712" i="30"/>
  <c r="A1712" i="30"/>
  <c r="F1711" i="30"/>
  <c r="A1711" i="30"/>
  <c r="F1710" i="30"/>
  <c r="A1710" i="30"/>
  <c r="F1709" i="30"/>
  <c r="A1709" i="30"/>
  <c r="F1708" i="30"/>
  <c r="A1708" i="30"/>
  <c r="F1707" i="30"/>
  <c r="A1707" i="30"/>
  <c r="F1706" i="30"/>
  <c r="A1706" i="30"/>
  <c r="F1705" i="30"/>
  <c r="A1705" i="30"/>
  <c r="F1704" i="30"/>
  <c r="A1704" i="30"/>
  <c r="F1703" i="30"/>
  <c r="A1703" i="30"/>
  <c r="F1702" i="30"/>
  <c r="A1702" i="30"/>
  <c r="F1701" i="30"/>
  <c r="A1701" i="30"/>
  <c r="F1700" i="30"/>
  <c r="A1700" i="30"/>
  <c r="F1699" i="30"/>
  <c r="A1699" i="30"/>
  <c r="F1698" i="30"/>
  <c r="A1698" i="30"/>
  <c r="F1697" i="30"/>
  <c r="A1697" i="30"/>
  <c r="F1696" i="30"/>
  <c r="A1696" i="30"/>
  <c r="F1695" i="30"/>
  <c r="A1695" i="30"/>
  <c r="F1694" i="30"/>
  <c r="A1694" i="30"/>
  <c r="F1693" i="30"/>
  <c r="A1693" i="30"/>
  <c r="F1692" i="30"/>
  <c r="A1692" i="30"/>
  <c r="F1691" i="30"/>
  <c r="A1691" i="30"/>
  <c r="F1690" i="30"/>
  <c r="A1690" i="30"/>
  <c r="F1689" i="30"/>
  <c r="A1689" i="30"/>
  <c r="F1688" i="30"/>
  <c r="A1688" i="30"/>
  <c r="F1687" i="30"/>
  <c r="A1687" i="30"/>
  <c r="F1686" i="30"/>
  <c r="A1686" i="30"/>
  <c r="F1685" i="30"/>
  <c r="A1685" i="30"/>
  <c r="F1684" i="30"/>
  <c r="A1684" i="30"/>
  <c r="F1683" i="30"/>
  <c r="A1683" i="30"/>
  <c r="F1682" i="30"/>
  <c r="A1682" i="30"/>
  <c r="F1681" i="30"/>
  <c r="A1681" i="30"/>
  <c r="F1680" i="30"/>
  <c r="A1680" i="30"/>
  <c r="F1679" i="30"/>
  <c r="A1679" i="30"/>
  <c r="F1678" i="30"/>
  <c r="A1678" i="30"/>
  <c r="F1677" i="30"/>
  <c r="A1677" i="30"/>
  <c r="F1676" i="30"/>
  <c r="A1676" i="30"/>
  <c r="F1675" i="30"/>
  <c r="A1675" i="30"/>
  <c r="F1674" i="30"/>
  <c r="A1674" i="30"/>
  <c r="F1673" i="30"/>
  <c r="A1673" i="30"/>
  <c r="F1672" i="30"/>
  <c r="A1672" i="30"/>
  <c r="F1671" i="30"/>
  <c r="A1671" i="30"/>
  <c r="F1670" i="30"/>
  <c r="A1670" i="30"/>
  <c r="F1669" i="30"/>
  <c r="A1669" i="30"/>
  <c r="F1668" i="30"/>
  <c r="A1668" i="30"/>
  <c r="F1667" i="30"/>
  <c r="A1667" i="30"/>
  <c r="F1666" i="30"/>
  <c r="A1666" i="30"/>
  <c r="F1665" i="30"/>
  <c r="A1665" i="30"/>
  <c r="F1664" i="30"/>
  <c r="A1664" i="30"/>
  <c r="F1663" i="30"/>
  <c r="A1663" i="30"/>
  <c r="F1662" i="30"/>
  <c r="A1662" i="30"/>
  <c r="F1661" i="30"/>
  <c r="A1661" i="30"/>
  <c r="F1660" i="30"/>
  <c r="A1660" i="30"/>
  <c r="F1659" i="30"/>
  <c r="A1659" i="30"/>
  <c r="F1658" i="30"/>
  <c r="A1658" i="30"/>
  <c r="F1657" i="30"/>
  <c r="A1657" i="30"/>
  <c r="F1656" i="30"/>
  <c r="A1656" i="30"/>
  <c r="F1655" i="30"/>
  <c r="A1655" i="30"/>
  <c r="F1654" i="30"/>
  <c r="A1654" i="30"/>
  <c r="F1653" i="30"/>
  <c r="A1653" i="30"/>
  <c r="F1652" i="30"/>
  <c r="A1652" i="30"/>
  <c r="F1651" i="30"/>
  <c r="A1651" i="30"/>
  <c r="F1650" i="30"/>
  <c r="A1650" i="30"/>
  <c r="F1649" i="30"/>
  <c r="A1649" i="30"/>
  <c r="F1648" i="30"/>
  <c r="A1648" i="30"/>
  <c r="F1647" i="30"/>
  <c r="A1647" i="30"/>
  <c r="F1646" i="30"/>
  <c r="A1646" i="30"/>
  <c r="F1645" i="30"/>
  <c r="A1645" i="30"/>
  <c r="F1644" i="30"/>
  <c r="A1644" i="30"/>
  <c r="F1643" i="30"/>
  <c r="A1643" i="30"/>
  <c r="F1642" i="30"/>
  <c r="A1642" i="30"/>
  <c r="F1641" i="30"/>
  <c r="A1641" i="30"/>
  <c r="F1640" i="30"/>
  <c r="A1640" i="30"/>
  <c r="F1639" i="30"/>
  <c r="A1639" i="30"/>
  <c r="F1638" i="30"/>
  <c r="A1638" i="30"/>
  <c r="F1637" i="30"/>
  <c r="A1637" i="30"/>
  <c r="F1636" i="30"/>
  <c r="A1636" i="30"/>
  <c r="F1635" i="30"/>
  <c r="A1635" i="30"/>
  <c r="F1634" i="30"/>
  <c r="A1634" i="30"/>
  <c r="F1633" i="30"/>
  <c r="A1633" i="30"/>
  <c r="F1632" i="30"/>
  <c r="A1632" i="30"/>
  <c r="F1631" i="30"/>
  <c r="A1631" i="30"/>
  <c r="F1630" i="30"/>
  <c r="A1630" i="30"/>
  <c r="F1629" i="30"/>
  <c r="A1629" i="30"/>
  <c r="F1628" i="30"/>
  <c r="A1628" i="30"/>
  <c r="F1627" i="30"/>
  <c r="A1627" i="30"/>
  <c r="F1626" i="30"/>
  <c r="A1626" i="30"/>
  <c r="F1625" i="30"/>
  <c r="A1625" i="30"/>
  <c r="F1624" i="30"/>
  <c r="A1624" i="30"/>
  <c r="F1623" i="30"/>
  <c r="A1623" i="30"/>
  <c r="F1622" i="30"/>
  <c r="A1622" i="30"/>
  <c r="F1621" i="30"/>
  <c r="A1621" i="30"/>
  <c r="F1620" i="30"/>
  <c r="A1620" i="30"/>
  <c r="F1619" i="30"/>
  <c r="A1619" i="30"/>
  <c r="F1618" i="30"/>
  <c r="A1618" i="30"/>
  <c r="F1617" i="30"/>
  <c r="A1617" i="30"/>
  <c r="F1616" i="30"/>
  <c r="A1616" i="30"/>
  <c r="F1615" i="30"/>
  <c r="A1615" i="30"/>
  <c r="F1614" i="30"/>
  <c r="A1614" i="30"/>
  <c r="F1613" i="30"/>
  <c r="A1613" i="30"/>
  <c r="F1612" i="30"/>
  <c r="A1612" i="30"/>
  <c r="F1611" i="30"/>
  <c r="A1611" i="30"/>
  <c r="F1610" i="30"/>
  <c r="A1610" i="30"/>
  <c r="F1609" i="30"/>
  <c r="A1609" i="30"/>
  <c r="F1608" i="30"/>
  <c r="A1608" i="30"/>
  <c r="F1607" i="30"/>
  <c r="A1607" i="30"/>
  <c r="F1606" i="30"/>
  <c r="A1606" i="30"/>
  <c r="F1605" i="30"/>
  <c r="A1605" i="30"/>
  <c r="F1604" i="30"/>
  <c r="A1604" i="30"/>
  <c r="F1603" i="30"/>
  <c r="A1603" i="30"/>
  <c r="F1602" i="30"/>
  <c r="A1602" i="30"/>
  <c r="F1601" i="30"/>
  <c r="A1601" i="30"/>
  <c r="F1600" i="30"/>
  <c r="A1600" i="30"/>
  <c r="F1599" i="30"/>
  <c r="A1599" i="30"/>
  <c r="F1598" i="30"/>
  <c r="A1598" i="30"/>
  <c r="F1597" i="30"/>
  <c r="A1597" i="30"/>
  <c r="F1596" i="30"/>
  <c r="A1596" i="30"/>
  <c r="F1595" i="30"/>
  <c r="A1595" i="30"/>
  <c r="F1594" i="30"/>
  <c r="A1594" i="30"/>
  <c r="F1593" i="30"/>
  <c r="A1593" i="30"/>
  <c r="F1592" i="30"/>
  <c r="A1592" i="30"/>
  <c r="F1591" i="30"/>
  <c r="A1591" i="30"/>
  <c r="F1590" i="30"/>
  <c r="A1590" i="30"/>
  <c r="F1589" i="30"/>
  <c r="A1589" i="30"/>
  <c r="F1588" i="30"/>
  <c r="A1588" i="30"/>
  <c r="F1587" i="30"/>
  <c r="A1587" i="30"/>
  <c r="F1586" i="30"/>
  <c r="A1586" i="30"/>
  <c r="F1585" i="30"/>
  <c r="A1585" i="30"/>
  <c r="F1584" i="30"/>
  <c r="A1584" i="30"/>
  <c r="F1583" i="30"/>
  <c r="A1583" i="30"/>
  <c r="F1582" i="30"/>
  <c r="A1582" i="30"/>
  <c r="F1581" i="30"/>
  <c r="A1581" i="30"/>
  <c r="F1580" i="30"/>
  <c r="A1580" i="30"/>
  <c r="F1579" i="30"/>
  <c r="A1579" i="30"/>
  <c r="F1578" i="30"/>
  <c r="A1578" i="30"/>
  <c r="F1577" i="30"/>
  <c r="A1577" i="30"/>
  <c r="F1576" i="30"/>
  <c r="A1576" i="30"/>
  <c r="F1575" i="30"/>
  <c r="A1575" i="30"/>
  <c r="F1574" i="30"/>
  <c r="A1574" i="30"/>
  <c r="F1573" i="30"/>
  <c r="A1573" i="30"/>
  <c r="F1572" i="30"/>
  <c r="A1572" i="30"/>
  <c r="F1571" i="30"/>
  <c r="A1571" i="30"/>
  <c r="F1570" i="30"/>
  <c r="A1570" i="30"/>
  <c r="F1569" i="30"/>
  <c r="A1569" i="30"/>
  <c r="F1568" i="30"/>
  <c r="A1568" i="30"/>
  <c r="F1567" i="30"/>
  <c r="A1567" i="30"/>
  <c r="F1566" i="30"/>
  <c r="A1566" i="30"/>
  <c r="F1565" i="30"/>
  <c r="A1565" i="30"/>
  <c r="F1564" i="30"/>
  <c r="A1564" i="30"/>
  <c r="F1563" i="30"/>
  <c r="A1563" i="30"/>
  <c r="F1562" i="30"/>
  <c r="A1562" i="30"/>
  <c r="F1561" i="30"/>
  <c r="A1561" i="30"/>
  <c r="F1560" i="30"/>
  <c r="A1560" i="30"/>
  <c r="F1559" i="30"/>
  <c r="A1559" i="30"/>
  <c r="F1558" i="30"/>
  <c r="A1558" i="30"/>
  <c r="F1557" i="30"/>
  <c r="A1557" i="30"/>
  <c r="F1556" i="30"/>
  <c r="A1556" i="30"/>
  <c r="F1555" i="30"/>
  <c r="A1555" i="30"/>
  <c r="F1554" i="30"/>
  <c r="A1554" i="30"/>
  <c r="F1553" i="30"/>
  <c r="A1553" i="30"/>
  <c r="F1552" i="30"/>
  <c r="A1552" i="30"/>
  <c r="F1551" i="30"/>
  <c r="A1551" i="30"/>
  <c r="F1550" i="30"/>
  <c r="A1550" i="30"/>
  <c r="F1549" i="30"/>
  <c r="A1549" i="30"/>
  <c r="F1548" i="30"/>
  <c r="A1548" i="30"/>
  <c r="F1547" i="30"/>
  <c r="A1547" i="30"/>
  <c r="F1546" i="30"/>
  <c r="A1546" i="30"/>
  <c r="F1545" i="30"/>
  <c r="A1545" i="30"/>
  <c r="F1544" i="30"/>
  <c r="A1544" i="30"/>
  <c r="F1543" i="30"/>
  <c r="A1543" i="30"/>
  <c r="F1542" i="30"/>
  <c r="A1542" i="30"/>
  <c r="F1541" i="30"/>
  <c r="A1541" i="30"/>
  <c r="F1540" i="30"/>
  <c r="A1540" i="30"/>
  <c r="F1539" i="30"/>
  <c r="A1539" i="30"/>
  <c r="F1538" i="30"/>
  <c r="A1538" i="30"/>
  <c r="F1537" i="30"/>
  <c r="A1537" i="30"/>
  <c r="F1536" i="30"/>
  <c r="A1536" i="30"/>
  <c r="F1535" i="30"/>
  <c r="A1535" i="30"/>
  <c r="F1534" i="30"/>
  <c r="A1534" i="30"/>
  <c r="F1533" i="30"/>
  <c r="A1533" i="30"/>
  <c r="F1532" i="30"/>
  <c r="A1532" i="30"/>
  <c r="F1531" i="30"/>
  <c r="A1531" i="30"/>
  <c r="F1530" i="30"/>
  <c r="A1530" i="30"/>
  <c r="F1529" i="30"/>
  <c r="A1529" i="30"/>
  <c r="F1528" i="30"/>
  <c r="A1528" i="30"/>
  <c r="F1527" i="30"/>
  <c r="A1527" i="30"/>
  <c r="F1526" i="30"/>
  <c r="A1526" i="30"/>
  <c r="F1525" i="30"/>
  <c r="A1525" i="30"/>
  <c r="F1524" i="30"/>
  <c r="A1524" i="30"/>
  <c r="F1523" i="30"/>
  <c r="A1523" i="30"/>
  <c r="F1522" i="30"/>
  <c r="A1522" i="30"/>
  <c r="F1521" i="30"/>
  <c r="A1521" i="30"/>
  <c r="F1520" i="30"/>
  <c r="A1520" i="30"/>
  <c r="F1519" i="30"/>
  <c r="A1519" i="30"/>
  <c r="F1518" i="30"/>
  <c r="A1518" i="30"/>
  <c r="F1517" i="30"/>
  <c r="A1517" i="30"/>
  <c r="F1516" i="30"/>
  <c r="A1516" i="30"/>
  <c r="F1515" i="30"/>
  <c r="A1515" i="30"/>
  <c r="F1514" i="30"/>
  <c r="A1514" i="30"/>
  <c r="F1513" i="30"/>
  <c r="A1513" i="30"/>
  <c r="F1512" i="30"/>
  <c r="A1512" i="30"/>
  <c r="F1511" i="30"/>
  <c r="A1511" i="30"/>
  <c r="F1510" i="30"/>
  <c r="A1510" i="30"/>
  <c r="F1509" i="30"/>
  <c r="A1509" i="30"/>
  <c r="F1508" i="30"/>
  <c r="A1508" i="30"/>
  <c r="F1507" i="30"/>
  <c r="A1507" i="30"/>
  <c r="F1506" i="30"/>
  <c r="A1506" i="30"/>
  <c r="F1505" i="30"/>
  <c r="A1505" i="30"/>
  <c r="F1504" i="30"/>
  <c r="A1504" i="30"/>
  <c r="F1503" i="30"/>
  <c r="A1503" i="30"/>
  <c r="F1502" i="30"/>
  <c r="A1502" i="30"/>
  <c r="F1501" i="30"/>
  <c r="A1501" i="30"/>
  <c r="F1500" i="30"/>
  <c r="A1500" i="30"/>
  <c r="F1499" i="30"/>
  <c r="A1499" i="30"/>
  <c r="F1498" i="30"/>
  <c r="A1498" i="30"/>
  <c r="F1497" i="30"/>
  <c r="A1497" i="30"/>
  <c r="F1496" i="30"/>
  <c r="A1496" i="30"/>
  <c r="F1495" i="30"/>
  <c r="A1495" i="30"/>
  <c r="F1494" i="30"/>
  <c r="A1494" i="30"/>
  <c r="F1493" i="30"/>
  <c r="A1493" i="30"/>
  <c r="F1492" i="30"/>
  <c r="A1492" i="30"/>
  <c r="F1491" i="30"/>
  <c r="A1491" i="30"/>
  <c r="F1490" i="30"/>
  <c r="A1490" i="30"/>
  <c r="F1489" i="30"/>
  <c r="A1489" i="30"/>
  <c r="F1488" i="30"/>
  <c r="A1488" i="30"/>
  <c r="F1487" i="30"/>
  <c r="A1487" i="30"/>
  <c r="F1486" i="30"/>
  <c r="A1486" i="30"/>
  <c r="F1485" i="30"/>
  <c r="A1485" i="30"/>
  <c r="F1484" i="30"/>
  <c r="A1484" i="30"/>
  <c r="F1483" i="30"/>
  <c r="A1483" i="30"/>
  <c r="F1482" i="30"/>
  <c r="A1482" i="30"/>
  <c r="F1481" i="30"/>
  <c r="A1481" i="30"/>
  <c r="F1480" i="30"/>
  <c r="A1480" i="30"/>
  <c r="F1479" i="30"/>
  <c r="A1479" i="30"/>
  <c r="F1478" i="30"/>
  <c r="A1478" i="30"/>
  <c r="F1477" i="30"/>
  <c r="A1477" i="30"/>
  <c r="F1476" i="30"/>
  <c r="A1476" i="30"/>
  <c r="F1475" i="30"/>
  <c r="A1475" i="30"/>
  <c r="F1474" i="30"/>
  <c r="A1474" i="30"/>
  <c r="F1473" i="30"/>
  <c r="A1473" i="30"/>
  <c r="F1472" i="30"/>
  <c r="A1472" i="30"/>
  <c r="F1471" i="30"/>
  <c r="A1471" i="30"/>
  <c r="F1470" i="30"/>
  <c r="A1470" i="30"/>
  <c r="F1469" i="30"/>
  <c r="A1469" i="30"/>
  <c r="F1468" i="30"/>
  <c r="A1468" i="30"/>
  <c r="F1467" i="30"/>
  <c r="A1467" i="30"/>
  <c r="F1466" i="30"/>
  <c r="A1466" i="30"/>
  <c r="F1465" i="30"/>
  <c r="A1465" i="30"/>
  <c r="F1464" i="30"/>
  <c r="A1464" i="30"/>
  <c r="F1463" i="30"/>
  <c r="A1463" i="30"/>
  <c r="F1462" i="30"/>
  <c r="A1462" i="30"/>
  <c r="F1461" i="30"/>
  <c r="A1461" i="30"/>
  <c r="F1460" i="30"/>
  <c r="A1460" i="30"/>
  <c r="F1459" i="30"/>
  <c r="A1459" i="30"/>
  <c r="F1458" i="30"/>
  <c r="A1458" i="30"/>
  <c r="F1457" i="30"/>
  <c r="A1457" i="30"/>
  <c r="F1456" i="30"/>
  <c r="A1456" i="30"/>
  <c r="F1455" i="30"/>
  <c r="A1455" i="30"/>
  <c r="F1454" i="30"/>
  <c r="A1454" i="30"/>
  <c r="F1453" i="30"/>
  <c r="A1453" i="30"/>
  <c r="F1452" i="30"/>
  <c r="A1452" i="30"/>
  <c r="F1451" i="30"/>
  <c r="A1451" i="30"/>
  <c r="F1450" i="30"/>
  <c r="A1450" i="30"/>
  <c r="F1449" i="30"/>
  <c r="A1449" i="30"/>
  <c r="F1448" i="30"/>
  <c r="A1448" i="30"/>
  <c r="F1447" i="30"/>
  <c r="A1447" i="30"/>
  <c r="F1446" i="30"/>
  <c r="A1446" i="30"/>
  <c r="F1445" i="30"/>
  <c r="A1445" i="30"/>
  <c r="F1444" i="30"/>
  <c r="A1444" i="30"/>
  <c r="F1443" i="30"/>
  <c r="A1443" i="30"/>
  <c r="F1442" i="30"/>
  <c r="A1442" i="30"/>
  <c r="F1441" i="30"/>
  <c r="A1441" i="30"/>
  <c r="F1440" i="30"/>
  <c r="A1440" i="30"/>
  <c r="F1439" i="30"/>
  <c r="A1439" i="30"/>
  <c r="F1438" i="30"/>
  <c r="A1438" i="30"/>
  <c r="F1437" i="30"/>
  <c r="A1437" i="30"/>
  <c r="F1436" i="30"/>
  <c r="A1436" i="30"/>
  <c r="F1435" i="30"/>
  <c r="A1435" i="30"/>
  <c r="F1434" i="30"/>
  <c r="A1434" i="30"/>
  <c r="F1433" i="30"/>
  <c r="A1433" i="30"/>
  <c r="F1432" i="30"/>
  <c r="A1432" i="30"/>
  <c r="F1431" i="30"/>
  <c r="A1431" i="30"/>
  <c r="F1430" i="30"/>
  <c r="A1430" i="30"/>
  <c r="F1429" i="30"/>
  <c r="A1429" i="30"/>
  <c r="F1428" i="30"/>
  <c r="A1428" i="30"/>
  <c r="F1427" i="30"/>
  <c r="A1427" i="30"/>
  <c r="F1426" i="30"/>
  <c r="A1426" i="30"/>
  <c r="F1425" i="30"/>
  <c r="A1425" i="30"/>
  <c r="F1424" i="30"/>
  <c r="A1424" i="30"/>
  <c r="F1423" i="30"/>
  <c r="A1423" i="30"/>
  <c r="F1422" i="30"/>
  <c r="A1422" i="30"/>
  <c r="F1421" i="30"/>
  <c r="A1421" i="30"/>
  <c r="F1420" i="30"/>
  <c r="A1420" i="30"/>
  <c r="F1419" i="30"/>
  <c r="A1419" i="30"/>
  <c r="F1418" i="30"/>
  <c r="A1418" i="30"/>
  <c r="F1417" i="30"/>
  <c r="A1417" i="30"/>
  <c r="F1416" i="30"/>
  <c r="A1416" i="30"/>
  <c r="F1415" i="30"/>
  <c r="A1415" i="30"/>
  <c r="F1414" i="30"/>
  <c r="A1414" i="30"/>
  <c r="F1413" i="30"/>
  <c r="A1413" i="30"/>
  <c r="F1412" i="30"/>
  <c r="A1412" i="30"/>
  <c r="F1411" i="30"/>
  <c r="A1411" i="30"/>
  <c r="F1410" i="30"/>
  <c r="A1410" i="30"/>
  <c r="F1409" i="30"/>
  <c r="A1409" i="30"/>
  <c r="F1408" i="30"/>
  <c r="A1408" i="30"/>
  <c r="F1407" i="30"/>
  <c r="A1407" i="30"/>
  <c r="F1406" i="30"/>
  <c r="A1406" i="30"/>
  <c r="F1405" i="30"/>
  <c r="A1405" i="30"/>
  <c r="F1404" i="30"/>
  <c r="A1404" i="30"/>
  <c r="F1403" i="30"/>
  <c r="A1403" i="30"/>
  <c r="F1402" i="30"/>
  <c r="A1402" i="30"/>
  <c r="F1401" i="30"/>
  <c r="A1401" i="30"/>
  <c r="F1400" i="30"/>
  <c r="A1400" i="30"/>
  <c r="F1399" i="30"/>
  <c r="A1399" i="30"/>
  <c r="F1398" i="30"/>
  <c r="A1398" i="30"/>
  <c r="F1397" i="30"/>
  <c r="A1397" i="30"/>
  <c r="F1396" i="30"/>
  <c r="A1396" i="30"/>
  <c r="F1395" i="30"/>
  <c r="A1395" i="30"/>
  <c r="F1394" i="30"/>
  <c r="A1394" i="30"/>
  <c r="F1393" i="30"/>
  <c r="A1393" i="30"/>
  <c r="F1392" i="30"/>
  <c r="A1392" i="30"/>
  <c r="F1391" i="30"/>
  <c r="A1391" i="30"/>
  <c r="F1390" i="30"/>
  <c r="A1390" i="30"/>
  <c r="F1389" i="30"/>
  <c r="A1389" i="30"/>
  <c r="F1388" i="30"/>
  <c r="A1388" i="30"/>
  <c r="F1387" i="30"/>
  <c r="A1387" i="30"/>
  <c r="F1386" i="30"/>
  <c r="A1386" i="30"/>
  <c r="F1385" i="30"/>
  <c r="A1385" i="30"/>
  <c r="F1384" i="30"/>
  <c r="A1384" i="30"/>
  <c r="F1383" i="30"/>
  <c r="A1383" i="30"/>
  <c r="F1382" i="30"/>
  <c r="A1382" i="30"/>
  <c r="F1381" i="30"/>
  <c r="A1381" i="30"/>
  <c r="F1380" i="30"/>
  <c r="A1380" i="30"/>
  <c r="F1379" i="30"/>
  <c r="A1379" i="30"/>
  <c r="F1378" i="30"/>
  <c r="A1378" i="30"/>
  <c r="F1377" i="30"/>
  <c r="A1377" i="30"/>
  <c r="F1376" i="30"/>
  <c r="A1376" i="30"/>
  <c r="F1375" i="30"/>
  <c r="A1375" i="30"/>
  <c r="F1374" i="30"/>
  <c r="A1374" i="30"/>
  <c r="F1373" i="30"/>
  <c r="A1373" i="30"/>
  <c r="F1372" i="30"/>
  <c r="A1372" i="30"/>
  <c r="F1371" i="30"/>
  <c r="A1371" i="30"/>
  <c r="F1370" i="30"/>
  <c r="A1370" i="30"/>
  <c r="F1369" i="30"/>
  <c r="A1369" i="30"/>
  <c r="F1368" i="30"/>
  <c r="A1368" i="30"/>
  <c r="F1367" i="30"/>
  <c r="A1367" i="30"/>
  <c r="F1366" i="30"/>
  <c r="A1366" i="30"/>
  <c r="F1365" i="30"/>
  <c r="A1365" i="30"/>
  <c r="F1364" i="30"/>
  <c r="A1364" i="30"/>
  <c r="F1363" i="30"/>
  <c r="A1363" i="30"/>
  <c r="F1362" i="30"/>
  <c r="A1362" i="30"/>
  <c r="F1361" i="30"/>
  <c r="A1361" i="30"/>
  <c r="F1360" i="30"/>
  <c r="A1360" i="30"/>
  <c r="F1359" i="30"/>
  <c r="A1359" i="30"/>
  <c r="F1358" i="30"/>
  <c r="A1358" i="30"/>
  <c r="F1357" i="30"/>
  <c r="A1357" i="30"/>
  <c r="F1356" i="30"/>
  <c r="A1356" i="30"/>
  <c r="F1355" i="30"/>
  <c r="A1355" i="30"/>
  <c r="F1354" i="30"/>
  <c r="A1354" i="30"/>
  <c r="F1353" i="30"/>
  <c r="A1353" i="30"/>
  <c r="F1352" i="30"/>
  <c r="A1352" i="30"/>
  <c r="F1351" i="30"/>
  <c r="A1351" i="30"/>
  <c r="F1350" i="30"/>
  <c r="A1350" i="30"/>
  <c r="F1349" i="30"/>
  <c r="A1349" i="30"/>
  <c r="F1348" i="30"/>
  <c r="A1348" i="30"/>
  <c r="F1347" i="30"/>
  <c r="A1347" i="30"/>
  <c r="F1346" i="30"/>
  <c r="A1346" i="30"/>
  <c r="F1345" i="30"/>
  <c r="A1345" i="30"/>
  <c r="F1344" i="30"/>
  <c r="A1344" i="30"/>
  <c r="F1343" i="30"/>
  <c r="A1343" i="30"/>
  <c r="F1342" i="30"/>
  <c r="A1342" i="30"/>
  <c r="F1341" i="30"/>
  <c r="A1341" i="30"/>
  <c r="F1340" i="30"/>
  <c r="A1340" i="30"/>
  <c r="F1339" i="30"/>
  <c r="A1339" i="30"/>
  <c r="F1338" i="30"/>
  <c r="A1338" i="30"/>
  <c r="F1337" i="30"/>
  <c r="A1337" i="30"/>
  <c r="F1336" i="30"/>
  <c r="A1336" i="30"/>
  <c r="F1335" i="30"/>
  <c r="A1335" i="30"/>
  <c r="F1334" i="30"/>
  <c r="A1334" i="30"/>
  <c r="F1333" i="30"/>
  <c r="A1333" i="30"/>
  <c r="F1332" i="30"/>
  <c r="A1332" i="30"/>
  <c r="F1331" i="30"/>
  <c r="A1331" i="30"/>
  <c r="F1330" i="30"/>
  <c r="A1330" i="30"/>
  <c r="F1329" i="30"/>
  <c r="A1329" i="30"/>
  <c r="F1328" i="30"/>
  <c r="A1328" i="30"/>
  <c r="F1327" i="30"/>
  <c r="A1327" i="30"/>
  <c r="F1326" i="30"/>
  <c r="A1326" i="30"/>
  <c r="F1325" i="30"/>
  <c r="A1325" i="30"/>
  <c r="F1324" i="30"/>
  <c r="A1324" i="30"/>
  <c r="F1323" i="30"/>
  <c r="A1323" i="30"/>
  <c r="F1322" i="30"/>
  <c r="A1322" i="30"/>
  <c r="F1321" i="30"/>
  <c r="A1321" i="30"/>
  <c r="F1320" i="30"/>
  <c r="A1320" i="30"/>
  <c r="F1319" i="30"/>
  <c r="A1319" i="30"/>
  <c r="F1318" i="30"/>
  <c r="A1318" i="30"/>
  <c r="F1317" i="30"/>
  <c r="A1317" i="30"/>
  <c r="F1316" i="30"/>
  <c r="A1316" i="30"/>
  <c r="F1315" i="30"/>
  <c r="A1315" i="30"/>
  <c r="F1314" i="30"/>
  <c r="A1314" i="30"/>
  <c r="F1313" i="30"/>
  <c r="A1313" i="30"/>
  <c r="F1312" i="30"/>
  <c r="A1312" i="30"/>
  <c r="F1311" i="30"/>
  <c r="A1311" i="30"/>
  <c r="F1310" i="30"/>
  <c r="A1310" i="30"/>
  <c r="F1309" i="30"/>
  <c r="A1309" i="30"/>
  <c r="F1308" i="30"/>
  <c r="A1308" i="30"/>
  <c r="F1307" i="30"/>
  <c r="A1307" i="30"/>
  <c r="F1306" i="30"/>
  <c r="A1306" i="30"/>
  <c r="F1305" i="30"/>
  <c r="A1305" i="30"/>
  <c r="F1304" i="30"/>
  <c r="A1304" i="30"/>
  <c r="F1303" i="30"/>
  <c r="A1303" i="30"/>
  <c r="F1302" i="30"/>
  <c r="A1302" i="30"/>
  <c r="F1301" i="30"/>
  <c r="A1301" i="30"/>
  <c r="F1300" i="30"/>
  <c r="A1300" i="30"/>
  <c r="F1299" i="30"/>
  <c r="A1299" i="30"/>
  <c r="F1298" i="30"/>
  <c r="A1298" i="30"/>
  <c r="F1297" i="30"/>
  <c r="A1297" i="30"/>
  <c r="F1296" i="30"/>
  <c r="A1296" i="30"/>
  <c r="F1295" i="30"/>
  <c r="A1295" i="30"/>
  <c r="F1294" i="30"/>
  <c r="A1294" i="30"/>
  <c r="F1293" i="30"/>
  <c r="A1293" i="30"/>
  <c r="F1292" i="30"/>
  <c r="A1292" i="30"/>
  <c r="F1291" i="30"/>
  <c r="A1291" i="30"/>
  <c r="F1290" i="30"/>
  <c r="A1290" i="30"/>
  <c r="F1289" i="30"/>
  <c r="A1289" i="30"/>
  <c r="F1288" i="30"/>
  <c r="A1288" i="30"/>
  <c r="F1287" i="30"/>
  <c r="A1287" i="30"/>
  <c r="F1286" i="30"/>
  <c r="A1286" i="30"/>
  <c r="F1285" i="30"/>
  <c r="A1285" i="30"/>
  <c r="F1284" i="30"/>
  <c r="A1284" i="30"/>
  <c r="F1283" i="30"/>
  <c r="A1283" i="30"/>
  <c r="F1282" i="30"/>
  <c r="A1282" i="30"/>
  <c r="F1281" i="30"/>
  <c r="A1281" i="30"/>
  <c r="F1280" i="30"/>
  <c r="A1280" i="30"/>
  <c r="F1279" i="30"/>
  <c r="A1279" i="30"/>
  <c r="F1278" i="30"/>
  <c r="A1278" i="30"/>
  <c r="F1277" i="30"/>
  <c r="A1277" i="30"/>
  <c r="F1276" i="30"/>
  <c r="A1276" i="30"/>
  <c r="F1275" i="30"/>
  <c r="A1275" i="30"/>
  <c r="F1274" i="30"/>
  <c r="A1274" i="30"/>
  <c r="F1273" i="30"/>
  <c r="A1273" i="30"/>
  <c r="F1272" i="30"/>
  <c r="A1272" i="30"/>
  <c r="F1271" i="30"/>
  <c r="A1271" i="30"/>
  <c r="F1270" i="30"/>
  <c r="A1270" i="30"/>
  <c r="F1269" i="30"/>
  <c r="A1269" i="30"/>
  <c r="F1268" i="30"/>
  <c r="A1268" i="30"/>
  <c r="F1267" i="30"/>
  <c r="A1267" i="30"/>
  <c r="F1266" i="30"/>
  <c r="A1266" i="30"/>
  <c r="F1265" i="30"/>
  <c r="A1265" i="30"/>
  <c r="F1264" i="30"/>
  <c r="A1264" i="30"/>
  <c r="F1263" i="30"/>
  <c r="A1263" i="30"/>
  <c r="F1262" i="30"/>
  <c r="A1262" i="30"/>
  <c r="F1261" i="30"/>
  <c r="A1261" i="30"/>
  <c r="F1260" i="30"/>
  <c r="A1260" i="30"/>
  <c r="F1259" i="30"/>
  <c r="A1259" i="30"/>
  <c r="F1258" i="30"/>
  <c r="A1258" i="30"/>
  <c r="F1257" i="30"/>
  <c r="A1257" i="30"/>
  <c r="F1256" i="30"/>
  <c r="A1256" i="30"/>
  <c r="F1255" i="30"/>
  <c r="A1255" i="30"/>
  <c r="F1254" i="30"/>
  <c r="A1254" i="30"/>
  <c r="F1253" i="30"/>
  <c r="A1253" i="30"/>
  <c r="F1252" i="30"/>
  <c r="A1252" i="30"/>
  <c r="F1251" i="30"/>
  <c r="A1251" i="30"/>
  <c r="F1250" i="30"/>
  <c r="A1250" i="30"/>
  <c r="F1249" i="30"/>
  <c r="A1249" i="30"/>
  <c r="F1248" i="30"/>
  <c r="A1248" i="30"/>
  <c r="F1247" i="30"/>
  <c r="A1247" i="30"/>
  <c r="F1246" i="30"/>
  <c r="A1246" i="30"/>
  <c r="F1245" i="30"/>
  <c r="A1245" i="30"/>
  <c r="F1244" i="30"/>
  <c r="A1244" i="30"/>
  <c r="F1243" i="30"/>
  <c r="A1243" i="30"/>
  <c r="F1242" i="30"/>
  <c r="A1242" i="30"/>
  <c r="F1241" i="30"/>
  <c r="A1241" i="30"/>
  <c r="F1240" i="30"/>
  <c r="A1240" i="30"/>
  <c r="F1239" i="30"/>
  <c r="A1239" i="30"/>
  <c r="F1238" i="30"/>
  <c r="A1238" i="30"/>
  <c r="F1237" i="30"/>
  <c r="A1237" i="30"/>
  <c r="F1236" i="30"/>
  <c r="A1236" i="30"/>
  <c r="F1235" i="30"/>
  <c r="A1235" i="30"/>
  <c r="F1234" i="30"/>
  <c r="A1234" i="30"/>
  <c r="F1233" i="30"/>
  <c r="A1233" i="30"/>
  <c r="F1232" i="30"/>
  <c r="A1232" i="30"/>
  <c r="F1231" i="30"/>
  <c r="A1231" i="30"/>
  <c r="F1230" i="30"/>
  <c r="A1230" i="30"/>
  <c r="F1229" i="30"/>
  <c r="A1229" i="30"/>
  <c r="F1228" i="30"/>
  <c r="A1228" i="30"/>
  <c r="F1227" i="30"/>
  <c r="A1227" i="30"/>
  <c r="F1226" i="30"/>
  <c r="A1226" i="30"/>
  <c r="F1225" i="30"/>
  <c r="A1225" i="30"/>
  <c r="F1224" i="30"/>
  <c r="A1224" i="30"/>
  <c r="F1223" i="30"/>
  <c r="A1223" i="30"/>
  <c r="F1222" i="30"/>
  <c r="A1222" i="30"/>
  <c r="F1221" i="30"/>
  <c r="A1221" i="30"/>
  <c r="F1220" i="30"/>
  <c r="A1220" i="30"/>
  <c r="F1219" i="30"/>
  <c r="A1219" i="30"/>
  <c r="F1218" i="30"/>
  <c r="A1218" i="30"/>
  <c r="F1217" i="30"/>
  <c r="A1217" i="30"/>
  <c r="F1216" i="30"/>
  <c r="A1216" i="30"/>
  <c r="F1215" i="30"/>
  <c r="A1215" i="30"/>
  <c r="F1214" i="30"/>
  <c r="A1214" i="30"/>
  <c r="F1213" i="30"/>
  <c r="A1213" i="30"/>
  <c r="F1212" i="30"/>
  <c r="A1212" i="30"/>
  <c r="F1211" i="30"/>
  <c r="A1211" i="30"/>
  <c r="F1210" i="30"/>
  <c r="A1210" i="30"/>
  <c r="F1209" i="30"/>
  <c r="A1209" i="30"/>
  <c r="F1208" i="30"/>
  <c r="A1208" i="30"/>
  <c r="F1207" i="30"/>
  <c r="A1207" i="30"/>
  <c r="F1206" i="30"/>
  <c r="A1206" i="30"/>
  <c r="F1205" i="30"/>
  <c r="A1205" i="30"/>
  <c r="F1204" i="30"/>
  <c r="A1204" i="30"/>
  <c r="F1203" i="30"/>
  <c r="A1203" i="30"/>
  <c r="F1202" i="30"/>
  <c r="A1202" i="30"/>
  <c r="F1201" i="30"/>
  <c r="A1201" i="30"/>
  <c r="F1200" i="30"/>
  <c r="A1200" i="30"/>
  <c r="F1199" i="30"/>
  <c r="A1199" i="30"/>
  <c r="F1198" i="30"/>
  <c r="A1198" i="30"/>
  <c r="F1197" i="30"/>
  <c r="A1197" i="30"/>
  <c r="F1196" i="30"/>
  <c r="A1196" i="30"/>
  <c r="F1195" i="30"/>
  <c r="A1195" i="30"/>
  <c r="F1194" i="30"/>
  <c r="A1194" i="30"/>
  <c r="F1193" i="30"/>
  <c r="A1193" i="30"/>
  <c r="F1192" i="30"/>
  <c r="A1192" i="30"/>
  <c r="F1191" i="30"/>
  <c r="A1191" i="30"/>
  <c r="F1190" i="30"/>
  <c r="A1190" i="30"/>
  <c r="F1189" i="30"/>
  <c r="A1189" i="30"/>
  <c r="F1188" i="30"/>
  <c r="A1188" i="30"/>
  <c r="F1187" i="30"/>
  <c r="A1187" i="30"/>
  <c r="F1186" i="30"/>
  <c r="A1186" i="30"/>
  <c r="F1185" i="30"/>
  <c r="A1185" i="30"/>
  <c r="F1184" i="30"/>
  <c r="A1184" i="30"/>
  <c r="F1183" i="30"/>
  <c r="A1183" i="30"/>
  <c r="F1182" i="30"/>
  <c r="A1182" i="30"/>
  <c r="F1181" i="30"/>
  <c r="A1181" i="30"/>
  <c r="F1180" i="30"/>
  <c r="A1180" i="30"/>
  <c r="F1179" i="30"/>
  <c r="A1179" i="30"/>
  <c r="F1178" i="30"/>
  <c r="A1178" i="30"/>
  <c r="F1177" i="30"/>
  <c r="A1177" i="30"/>
  <c r="F1176" i="30"/>
  <c r="A1176" i="30"/>
  <c r="F1175" i="30"/>
  <c r="A1175" i="30"/>
  <c r="F1174" i="30"/>
  <c r="A1174" i="30"/>
  <c r="F1173" i="30"/>
  <c r="A1173" i="30"/>
  <c r="F1172" i="30"/>
  <c r="A1172" i="30"/>
  <c r="F1171" i="30"/>
  <c r="A1171" i="30"/>
  <c r="F1170" i="30"/>
  <c r="A1170" i="30"/>
  <c r="F1169" i="30"/>
  <c r="A1169" i="30"/>
  <c r="F1168" i="30"/>
  <c r="A1168" i="30"/>
  <c r="F1167" i="30"/>
  <c r="A1167" i="30"/>
  <c r="F1166" i="30"/>
  <c r="A1166" i="30"/>
  <c r="F1165" i="30"/>
  <c r="A1165" i="30"/>
  <c r="F1164" i="30"/>
  <c r="A1164" i="30"/>
  <c r="F1163" i="30"/>
  <c r="A1163" i="30"/>
  <c r="F1162" i="30"/>
  <c r="A1162" i="30"/>
  <c r="F1161" i="30"/>
  <c r="A1161" i="30"/>
  <c r="F1160" i="30"/>
  <c r="A1160" i="30"/>
  <c r="F1159" i="30"/>
  <c r="A1159" i="30"/>
  <c r="F1158" i="30"/>
  <c r="A1158" i="30"/>
  <c r="F1157" i="30"/>
  <c r="A1157" i="30"/>
  <c r="F1156" i="30"/>
  <c r="A1156" i="30"/>
  <c r="F1155" i="30"/>
  <c r="A1155" i="30"/>
  <c r="F1154" i="30"/>
  <c r="A1154" i="30"/>
  <c r="F1153" i="30"/>
  <c r="A1153" i="30"/>
  <c r="F1152" i="30"/>
  <c r="A1152" i="30"/>
  <c r="F1151" i="30"/>
  <c r="A1151" i="30"/>
  <c r="F1150" i="30"/>
  <c r="A1150" i="30"/>
  <c r="F1149" i="30"/>
  <c r="A1149" i="30"/>
  <c r="F1148" i="30"/>
  <c r="A1148" i="30"/>
  <c r="F1147" i="30"/>
  <c r="A1147" i="30"/>
  <c r="F1146" i="30"/>
  <c r="A1146" i="30"/>
  <c r="F1145" i="30"/>
  <c r="A1145" i="30"/>
  <c r="F1144" i="30"/>
  <c r="A1144" i="30"/>
  <c r="F1143" i="30"/>
  <c r="A1143" i="30"/>
  <c r="F1142" i="30"/>
  <c r="A1142" i="30"/>
  <c r="F1141" i="30"/>
  <c r="A1141" i="30"/>
  <c r="F1140" i="30"/>
  <c r="A1140" i="30"/>
  <c r="F1139" i="30"/>
  <c r="A1139" i="30"/>
  <c r="F1138" i="30"/>
  <c r="A1138" i="30"/>
  <c r="F1137" i="30"/>
  <c r="A1137" i="30"/>
  <c r="F1136" i="30"/>
  <c r="A1136" i="30"/>
  <c r="F1135" i="30"/>
  <c r="A1135" i="30"/>
  <c r="F1134" i="30"/>
  <c r="A1134" i="30"/>
  <c r="F1133" i="30"/>
  <c r="A1133" i="30"/>
  <c r="F1132" i="30"/>
  <c r="A1132" i="30"/>
  <c r="F1131" i="30"/>
  <c r="A1131" i="30"/>
  <c r="F1130" i="30"/>
  <c r="A1130" i="30"/>
  <c r="F1129" i="30"/>
  <c r="A1129" i="30"/>
  <c r="F1128" i="30"/>
  <c r="A1128" i="30"/>
  <c r="F1127" i="30"/>
  <c r="A1127" i="30"/>
  <c r="F1126" i="30"/>
  <c r="A1126" i="30"/>
  <c r="F1125" i="30"/>
  <c r="A1125" i="30"/>
  <c r="F1124" i="30"/>
  <c r="A1124" i="30"/>
  <c r="F1123" i="30"/>
  <c r="A1123" i="30"/>
  <c r="F1122" i="30"/>
  <c r="A1122" i="30"/>
  <c r="F1121" i="30"/>
  <c r="A1121" i="30"/>
  <c r="F1120" i="30"/>
  <c r="A1120" i="30"/>
  <c r="F1119" i="30"/>
  <c r="A1119" i="30"/>
  <c r="F1118" i="30"/>
  <c r="A1118" i="30"/>
  <c r="F1117" i="30"/>
  <c r="A1117" i="30"/>
  <c r="F1116" i="30"/>
  <c r="A1116" i="30"/>
  <c r="F1115" i="30"/>
  <c r="A1115" i="30"/>
  <c r="F1114" i="30"/>
  <c r="A1114" i="30"/>
  <c r="F1113" i="30"/>
  <c r="A1113" i="30"/>
  <c r="F1112" i="30"/>
  <c r="A1112" i="30"/>
  <c r="F1111" i="30"/>
  <c r="A1111" i="30"/>
  <c r="F1110" i="30"/>
  <c r="A1110" i="30"/>
  <c r="F1109" i="30"/>
  <c r="A1109" i="30"/>
  <c r="F1108" i="30"/>
  <c r="A1108" i="30"/>
  <c r="F1107" i="30"/>
  <c r="A1107" i="30"/>
  <c r="F1106" i="30"/>
  <c r="A1106" i="30"/>
  <c r="F1105" i="30"/>
  <c r="A1105" i="30"/>
  <c r="F1104" i="30"/>
  <c r="A1104" i="30"/>
  <c r="F1103" i="30"/>
  <c r="A1103" i="30"/>
  <c r="F1102" i="30"/>
  <c r="A1102" i="30"/>
  <c r="F1101" i="30"/>
  <c r="A1101" i="30"/>
  <c r="F1100" i="30"/>
  <c r="A1100" i="30"/>
  <c r="F1099" i="30"/>
  <c r="A1099" i="30"/>
  <c r="F1098" i="30"/>
  <c r="A1098" i="30"/>
  <c r="F1097" i="30"/>
  <c r="A1097" i="30"/>
  <c r="F1096" i="30"/>
  <c r="A1096" i="30"/>
  <c r="F1095" i="30"/>
  <c r="A1095" i="30"/>
  <c r="F1094" i="30"/>
  <c r="A1094" i="30"/>
  <c r="F1093" i="30"/>
  <c r="A1093" i="30"/>
  <c r="F1092" i="30"/>
  <c r="A1092" i="30"/>
  <c r="F1091" i="30"/>
  <c r="A1091" i="30"/>
  <c r="F1090" i="30"/>
  <c r="A1090" i="30"/>
  <c r="F1089" i="30"/>
  <c r="A1089" i="30"/>
  <c r="F1088" i="30"/>
  <c r="A1088" i="30"/>
  <c r="F1087" i="30"/>
  <c r="A1087" i="30"/>
  <c r="F1086" i="30"/>
  <c r="A1086" i="30"/>
  <c r="F1085" i="30"/>
  <c r="A1085" i="30"/>
  <c r="F1084" i="30"/>
  <c r="A1084" i="30"/>
  <c r="F1083" i="30"/>
  <c r="A1083" i="30"/>
  <c r="F1082" i="30"/>
  <c r="A1082" i="30"/>
  <c r="F1081" i="30"/>
  <c r="A1081" i="30"/>
  <c r="F1080" i="30"/>
  <c r="A1080" i="30"/>
  <c r="F1079" i="30"/>
  <c r="A1079" i="30"/>
  <c r="F1078" i="30"/>
  <c r="A1078" i="30"/>
  <c r="F1077" i="30"/>
  <c r="A1077" i="30"/>
  <c r="F1076" i="30"/>
  <c r="A1076" i="30"/>
  <c r="F1075" i="30"/>
  <c r="A1075" i="30"/>
  <c r="F1074" i="30"/>
  <c r="A1074" i="30"/>
  <c r="F1073" i="30"/>
  <c r="A1073" i="30"/>
  <c r="F1072" i="30"/>
  <c r="A1072" i="30"/>
  <c r="F1071" i="30"/>
  <c r="A1071" i="30"/>
  <c r="F1070" i="30"/>
  <c r="A1070" i="30"/>
  <c r="F1069" i="30"/>
  <c r="A1069" i="30"/>
  <c r="F1068" i="30"/>
  <c r="A1068" i="30"/>
  <c r="F1067" i="30"/>
  <c r="A1067" i="30"/>
  <c r="F1066" i="30"/>
  <c r="A1066" i="30"/>
  <c r="F1065" i="30"/>
  <c r="A1065" i="30"/>
  <c r="F1064" i="30"/>
  <c r="A1064" i="30"/>
  <c r="F1063" i="30"/>
  <c r="A1063" i="30"/>
  <c r="F1062" i="30"/>
  <c r="A1062" i="30"/>
  <c r="F1061" i="30"/>
  <c r="A1061" i="30"/>
  <c r="F1060" i="30"/>
  <c r="A1060" i="30"/>
  <c r="F1059" i="30"/>
  <c r="A1059" i="30"/>
  <c r="F1058" i="30"/>
  <c r="A1058" i="30"/>
  <c r="F1057" i="30"/>
  <c r="A1057" i="30"/>
  <c r="F1056" i="30"/>
  <c r="A1056" i="30"/>
  <c r="F1055" i="30"/>
  <c r="A1055" i="30"/>
  <c r="F1054" i="30"/>
  <c r="A1054" i="30"/>
  <c r="F1053" i="30"/>
  <c r="A1053" i="30"/>
  <c r="F1052" i="30"/>
  <c r="A1052" i="30"/>
  <c r="F1051" i="30"/>
  <c r="A1051" i="30"/>
  <c r="F1050" i="30"/>
  <c r="A1050" i="30"/>
  <c r="F1049" i="30"/>
  <c r="A1049" i="30"/>
  <c r="F1048" i="30"/>
  <c r="A1048" i="30"/>
  <c r="F1047" i="30"/>
  <c r="A1047" i="30"/>
  <c r="F1046" i="30"/>
  <c r="A1046" i="30"/>
  <c r="F1045" i="30"/>
  <c r="A1045" i="30"/>
  <c r="F1044" i="30"/>
  <c r="A1044" i="30"/>
  <c r="F1043" i="30"/>
  <c r="A1043" i="30"/>
  <c r="F1042" i="30"/>
  <c r="A1042" i="30"/>
  <c r="F1041" i="30"/>
  <c r="A1041" i="30"/>
  <c r="F1040" i="30"/>
  <c r="A1040" i="30"/>
  <c r="F1039" i="30"/>
  <c r="A1039" i="30"/>
  <c r="F1038" i="30"/>
  <c r="A1038" i="30"/>
  <c r="F1037" i="30"/>
  <c r="A1037" i="30"/>
  <c r="F1036" i="30"/>
  <c r="A1036" i="30"/>
  <c r="F1035" i="30"/>
  <c r="A1035" i="30"/>
  <c r="F1034" i="30"/>
  <c r="A1034" i="30"/>
  <c r="F1033" i="30"/>
  <c r="A1033" i="30"/>
  <c r="F1032" i="30"/>
  <c r="A1032" i="30"/>
  <c r="F1031" i="30"/>
  <c r="A1031" i="30"/>
  <c r="F1030" i="30"/>
  <c r="A1030" i="30"/>
  <c r="F1029" i="30"/>
  <c r="A1029" i="30"/>
  <c r="F1028" i="30"/>
  <c r="A1028" i="30"/>
  <c r="F1027" i="30"/>
  <c r="A1027" i="30"/>
  <c r="F1026" i="30"/>
  <c r="A1026" i="30"/>
  <c r="F1025" i="30"/>
  <c r="A1025" i="30"/>
  <c r="F1024" i="30"/>
  <c r="A1024" i="30"/>
  <c r="F1023" i="30"/>
  <c r="A1023" i="30"/>
  <c r="F1022" i="30"/>
  <c r="A1022" i="30"/>
  <c r="F1021" i="30"/>
  <c r="A1021" i="30"/>
  <c r="F1020" i="30"/>
  <c r="A1020" i="30"/>
  <c r="F1019" i="30"/>
  <c r="A1019" i="30"/>
  <c r="F1018" i="30"/>
  <c r="A1018" i="30"/>
  <c r="F1017" i="30"/>
  <c r="A1017" i="30"/>
  <c r="F1016" i="30"/>
  <c r="A1016" i="30"/>
  <c r="F1015" i="30"/>
  <c r="A1015" i="30"/>
  <c r="F1014" i="30"/>
  <c r="A1014" i="30"/>
  <c r="F1013" i="30"/>
  <c r="A1013" i="30"/>
  <c r="F1012" i="30"/>
  <c r="A1012" i="30"/>
  <c r="F1011" i="30"/>
  <c r="A1011" i="30"/>
  <c r="F1010" i="30"/>
  <c r="A1010" i="30"/>
  <c r="F1009" i="30"/>
  <c r="A1009" i="30"/>
  <c r="F1008" i="30"/>
  <c r="A1008" i="30"/>
  <c r="F1007" i="30"/>
  <c r="A1007" i="30"/>
  <c r="F1006" i="30"/>
  <c r="A1006" i="30"/>
  <c r="F1005" i="30"/>
  <c r="A1005" i="30"/>
  <c r="F1004" i="30"/>
  <c r="A1004" i="30"/>
  <c r="F1003" i="30"/>
  <c r="A1003" i="30"/>
  <c r="F1002" i="30"/>
  <c r="A1002" i="30"/>
  <c r="F1001" i="30"/>
  <c r="A1001" i="30"/>
  <c r="F1000" i="30"/>
  <c r="A1000" i="30"/>
  <c r="F999" i="30"/>
  <c r="A999" i="30"/>
  <c r="F998" i="30"/>
  <c r="A998" i="30"/>
  <c r="F997" i="30"/>
  <c r="A997" i="30"/>
  <c r="F996" i="30"/>
  <c r="A996" i="30"/>
  <c r="F995" i="30"/>
  <c r="A995" i="30"/>
  <c r="F994" i="30"/>
  <c r="A994" i="30"/>
  <c r="F993" i="30"/>
  <c r="A993" i="30"/>
  <c r="F992" i="30"/>
  <c r="A992" i="30"/>
  <c r="F991" i="30"/>
  <c r="A991" i="30"/>
  <c r="F990" i="30"/>
  <c r="A990" i="30"/>
  <c r="F989" i="30"/>
  <c r="A989" i="30"/>
  <c r="F988" i="30"/>
  <c r="A988" i="30"/>
  <c r="F987" i="30"/>
  <c r="A987" i="30"/>
  <c r="F986" i="30"/>
  <c r="A986" i="30"/>
  <c r="F985" i="30"/>
  <c r="A985" i="30"/>
  <c r="F984" i="30"/>
  <c r="A984" i="30"/>
  <c r="F983" i="30"/>
  <c r="A983" i="30"/>
  <c r="F982" i="30"/>
  <c r="A982" i="30"/>
  <c r="F981" i="30"/>
  <c r="A981" i="30"/>
  <c r="F980" i="30"/>
  <c r="A980" i="30"/>
  <c r="F979" i="30"/>
  <c r="A979" i="30"/>
  <c r="F978" i="30"/>
  <c r="A978" i="30"/>
  <c r="F977" i="30"/>
  <c r="A977" i="30"/>
  <c r="F976" i="30"/>
  <c r="A976" i="30"/>
  <c r="F975" i="30"/>
  <c r="A975" i="30"/>
  <c r="F974" i="30"/>
  <c r="A974" i="30"/>
  <c r="F973" i="30"/>
  <c r="A973" i="30"/>
  <c r="F972" i="30"/>
  <c r="A972" i="30"/>
  <c r="F971" i="30"/>
  <c r="A971" i="30"/>
  <c r="F970" i="30"/>
  <c r="A970" i="30"/>
  <c r="F969" i="30"/>
  <c r="A969" i="30"/>
  <c r="F968" i="30"/>
  <c r="A968" i="30"/>
  <c r="F967" i="30"/>
  <c r="A967" i="30"/>
  <c r="F966" i="30"/>
  <c r="A966" i="30"/>
  <c r="F965" i="30"/>
  <c r="A965" i="30"/>
  <c r="F964" i="30"/>
  <c r="A964" i="30"/>
  <c r="F963" i="30"/>
  <c r="A963" i="30"/>
  <c r="F962" i="30"/>
  <c r="A962" i="30"/>
  <c r="F961" i="30"/>
  <c r="A961" i="30"/>
  <c r="F960" i="30"/>
  <c r="A960" i="30"/>
  <c r="F959" i="30"/>
  <c r="A959" i="30"/>
  <c r="F958" i="30"/>
  <c r="A958" i="30"/>
  <c r="F957" i="30"/>
  <c r="A957" i="30"/>
  <c r="F956" i="30"/>
  <c r="A956" i="30"/>
  <c r="F955" i="30"/>
  <c r="A955" i="30"/>
  <c r="F954" i="30"/>
  <c r="A954" i="30"/>
  <c r="F953" i="30"/>
  <c r="A953" i="30"/>
  <c r="F952" i="30"/>
  <c r="A952" i="30"/>
  <c r="F951" i="30"/>
  <c r="A951" i="30"/>
  <c r="F950" i="30"/>
  <c r="A950" i="30"/>
  <c r="F949" i="30"/>
  <c r="A949" i="30"/>
  <c r="F948" i="30"/>
  <c r="A948" i="30"/>
  <c r="F947" i="30"/>
  <c r="A947" i="30"/>
  <c r="F946" i="30"/>
  <c r="A946" i="30"/>
  <c r="F945" i="30"/>
  <c r="A945" i="30"/>
  <c r="F944" i="30"/>
  <c r="A944" i="30"/>
  <c r="F943" i="30"/>
  <c r="A943" i="30"/>
  <c r="F942" i="30"/>
  <c r="A942" i="30"/>
  <c r="F941" i="30"/>
  <c r="A941" i="30"/>
  <c r="F940" i="30"/>
  <c r="A940" i="30"/>
  <c r="F939" i="30"/>
  <c r="A939" i="30"/>
  <c r="F938" i="30"/>
  <c r="A938" i="30"/>
  <c r="F937" i="30"/>
  <c r="A937" i="30"/>
  <c r="F936" i="30"/>
  <c r="A936" i="30"/>
  <c r="F935" i="30"/>
  <c r="A935" i="30"/>
  <c r="F934" i="30"/>
  <c r="A934" i="30"/>
  <c r="F933" i="30"/>
  <c r="A933" i="30"/>
  <c r="F932" i="30"/>
  <c r="A932" i="30"/>
  <c r="F931" i="30"/>
  <c r="A931" i="30"/>
  <c r="F930" i="30"/>
  <c r="A930" i="30"/>
  <c r="F929" i="30"/>
  <c r="A929" i="30"/>
  <c r="F928" i="30"/>
  <c r="A928" i="30"/>
  <c r="F927" i="30"/>
  <c r="A927" i="30"/>
  <c r="F926" i="30"/>
  <c r="A926" i="30"/>
  <c r="F925" i="30"/>
  <c r="A925" i="30"/>
  <c r="F924" i="30"/>
  <c r="A924" i="30"/>
  <c r="F923" i="30"/>
  <c r="A923" i="30"/>
  <c r="F922" i="30"/>
  <c r="A922" i="30"/>
  <c r="F921" i="30"/>
  <c r="A921" i="30"/>
  <c r="F920" i="30"/>
  <c r="A920" i="30"/>
  <c r="F919" i="30"/>
  <c r="A919" i="30"/>
  <c r="F918" i="30"/>
  <c r="A918" i="30"/>
  <c r="F917" i="30"/>
  <c r="A917" i="30"/>
  <c r="F916" i="30"/>
  <c r="A916" i="30"/>
  <c r="F915" i="30"/>
  <c r="A915" i="30"/>
  <c r="F914" i="30"/>
  <c r="A914" i="30"/>
  <c r="F913" i="30"/>
  <c r="A913" i="30"/>
  <c r="F912" i="30"/>
  <c r="A912" i="30"/>
  <c r="F911" i="30"/>
  <c r="A911" i="30"/>
  <c r="F910" i="30"/>
  <c r="A910" i="30"/>
  <c r="F909" i="30"/>
  <c r="A909" i="30"/>
  <c r="F908" i="30"/>
  <c r="A908" i="30"/>
  <c r="F907" i="30"/>
  <c r="A907" i="30"/>
  <c r="F906" i="30"/>
  <c r="A906" i="30"/>
  <c r="F905" i="30"/>
  <c r="A905" i="30"/>
  <c r="F904" i="30"/>
  <c r="A904" i="30"/>
  <c r="F903" i="30"/>
  <c r="A903" i="30"/>
  <c r="F902" i="30"/>
  <c r="A902" i="30"/>
  <c r="F901" i="30"/>
  <c r="A901" i="30"/>
  <c r="F900" i="30"/>
  <c r="A900" i="30"/>
  <c r="F899" i="30"/>
  <c r="A899" i="30"/>
  <c r="F898" i="30"/>
  <c r="A898" i="30"/>
  <c r="F897" i="30"/>
  <c r="A897" i="30"/>
  <c r="F896" i="30"/>
  <c r="A896" i="30"/>
  <c r="F895" i="30"/>
  <c r="A895" i="30"/>
  <c r="F894" i="30"/>
  <c r="A894" i="30"/>
  <c r="F893" i="30"/>
  <c r="A893" i="30"/>
  <c r="F892" i="30"/>
  <c r="A892" i="30"/>
  <c r="F891" i="30"/>
  <c r="A891" i="30"/>
  <c r="F890" i="30"/>
  <c r="A890" i="30"/>
  <c r="F889" i="30"/>
  <c r="A889" i="30"/>
  <c r="F888" i="30"/>
  <c r="A888" i="30"/>
  <c r="F887" i="30"/>
  <c r="A887" i="30"/>
  <c r="F886" i="30"/>
  <c r="A886" i="30"/>
  <c r="F885" i="30"/>
  <c r="A885" i="30"/>
  <c r="F884" i="30"/>
  <c r="A884" i="30"/>
  <c r="F883" i="30"/>
  <c r="A883" i="30"/>
  <c r="F882" i="30"/>
  <c r="A882" i="30"/>
  <c r="F881" i="30"/>
  <c r="A881" i="30"/>
  <c r="F880" i="30"/>
  <c r="A880" i="30"/>
  <c r="F879" i="30"/>
  <c r="A879" i="30"/>
  <c r="F878" i="30"/>
  <c r="A878" i="30"/>
  <c r="F877" i="30"/>
  <c r="A877" i="30"/>
  <c r="F876" i="30"/>
  <c r="A876" i="30"/>
  <c r="F875" i="30"/>
  <c r="A875" i="30"/>
  <c r="F874" i="30"/>
  <c r="A874" i="30"/>
  <c r="F873" i="30"/>
  <c r="A873" i="30"/>
  <c r="F872" i="30"/>
  <c r="A872" i="30"/>
  <c r="F871" i="30"/>
  <c r="A871" i="30"/>
  <c r="F870" i="30"/>
  <c r="A870" i="30"/>
  <c r="F869" i="30"/>
  <c r="A869" i="30"/>
  <c r="F868" i="30"/>
  <c r="A868" i="30"/>
  <c r="F867" i="30"/>
  <c r="A867" i="30"/>
  <c r="F866" i="30"/>
  <c r="A866" i="30"/>
  <c r="F865" i="30"/>
  <c r="A865" i="30"/>
  <c r="F864" i="30"/>
  <c r="A864" i="30"/>
  <c r="F863" i="30"/>
  <c r="A863" i="30"/>
  <c r="F862" i="30"/>
  <c r="A862" i="30"/>
  <c r="F861" i="30"/>
  <c r="A861" i="30"/>
  <c r="F860" i="30"/>
  <c r="A860" i="30"/>
  <c r="F859" i="30"/>
  <c r="A859" i="30"/>
  <c r="F858" i="30"/>
  <c r="A858" i="30"/>
  <c r="F857" i="30"/>
  <c r="A857" i="30"/>
  <c r="F856" i="30"/>
  <c r="A856" i="30"/>
  <c r="F855" i="30"/>
  <c r="A855" i="30"/>
  <c r="F854" i="30"/>
  <c r="A854" i="30"/>
  <c r="F853" i="30"/>
  <c r="A853" i="30"/>
  <c r="F852" i="30"/>
  <c r="A852" i="30"/>
  <c r="F851" i="30"/>
  <c r="A851" i="30"/>
  <c r="F850" i="30"/>
  <c r="A850" i="30"/>
  <c r="F849" i="30"/>
  <c r="A849" i="30"/>
  <c r="F848" i="30"/>
  <c r="A848" i="30"/>
  <c r="F847" i="30"/>
  <c r="A847" i="30"/>
  <c r="F846" i="30"/>
  <c r="A846" i="30"/>
  <c r="F845" i="30"/>
  <c r="A845" i="30"/>
  <c r="F844" i="30"/>
  <c r="A844" i="30"/>
  <c r="F843" i="30"/>
  <c r="A843" i="30"/>
  <c r="F842" i="30"/>
  <c r="A842" i="30"/>
  <c r="F841" i="30"/>
  <c r="A841" i="30"/>
  <c r="F840" i="30"/>
  <c r="A840" i="30"/>
  <c r="F839" i="30"/>
  <c r="A839" i="30"/>
  <c r="F838" i="30"/>
  <c r="A838" i="30"/>
  <c r="F837" i="30"/>
  <c r="A837" i="30"/>
  <c r="F836" i="30"/>
  <c r="A836" i="30"/>
  <c r="F835" i="30"/>
  <c r="A835" i="30"/>
  <c r="F834" i="30"/>
  <c r="A834" i="30"/>
  <c r="F833" i="30"/>
  <c r="A833" i="30"/>
  <c r="F832" i="30"/>
  <c r="A832" i="30"/>
  <c r="F831" i="30"/>
  <c r="A831" i="30"/>
  <c r="F830" i="30"/>
  <c r="A830" i="30"/>
  <c r="F829" i="30"/>
  <c r="A829" i="30"/>
  <c r="F828" i="30"/>
  <c r="A828" i="30"/>
  <c r="F827" i="30"/>
  <c r="A827" i="30"/>
  <c r="F826" i="30"/>
  <c r="A826" i="30"/>
  <c r="F825" i="30"/>
  <c r="A825" i="30"/>
  <c r="F824" i="30"/>
  <c r="A824" i="30"/>
  <c r="F823" i="30"/>
  <c r="A823" i="30"/>
  <c r="F822" i="30"/>
  <c r="A822" i="30"/>
  <c r="F821" i="30"/>
  <c r="A821" i="30"/>
  <c r="F820" i="30"/>
  <c r="A820" i="30"/>
  <c r="F819" i="30"/>
  <c r="A819" i="30"/>
  <c r="F818" i="30"/>
  <c r="A818" i="30"/>
  <c r="F817" i="30"/>
  <c r="A817" i="30"/>
  <c r="F816" i="30"/>
  <c r="A816" i="30"/>
  <c r="F815" i="30"/>
  <c r="A815" i="30"/>
  <c r="F814" i="30"/>
  <c r="A814" i="30"/>
  <c r="F813" i="30"/>
  <c r="A813" i="30"/>
  <c r="F812" i="30"/>
  <c r="A812" i="30"/>
  <c r="F811" i="30"/>
  <c r="A811" i="30"/>
  <c r="F810" i="30"/>
  <c r="A810" i="30"/>
  <c r="F809" i="30"/>
  <c r="A809" i="30"/>
  <c r="F808" i="30"/>
  <c r="A808" i="30"/>
  <c r="F807" i="30"/>
  <c r="A807" i="30"/>
  <c r="F806" i="30"/>
  <c r="A806" i="30"/>
  <c r="F805" i="30"/>
  <c r="A805" i="30"/>
  <c r="F804" i="30"/>
  <c r="A804" i="30"/>
  <c r="F803" i="30"/>
  <c r="A803" i="30"/>
  <c r="F802" i="30"/>
  <c r="A802" i="30"/>
  <c r="F801" i="30"/>
  <c r="A801" i="30"/>
  <c r="F800" i="30"/>
  <c r="A800" i="30"/>
  <c r="F799" i="30"/>
  <c r="A799" i="30"/>
  <c r="F798" i="30"/>
  <c r="A798" i="30"/>
  <c r="F797" i="30"/>
  <c r="A797" i="30"/>
  <c r="F796" i="30"/>
  <c r="A796" i="30"/>
  <c r="F795" i="30"/>
  <c r="A795" i="30"/>
  <c r="F794" i="30"/>
  <c r="A794" i="30"/>
  <c r="F793" i="30"/>
  <c r="A793" i="30"/>
  <c r="F792" i="30"/>
  <c r="A792" i="30"/>
  <c r="F791" i="30"/>
  <c r="A791" i="30"/>
  <c r="F790" i="30"/>
  <c r="A790" i="30"/>
  <c r="F789" i="30"/>
  <c r="A789" i="30"/>
  <c r="F788" i="30"/>
  <c r="A788" i="30"/>
  <c r="F787" i="30"/>
  <c r="A787" i="30"/>
  <c r="F786" i="30"/>
  <c r="A786" i="30"/>
  <c r="F785" i="30"/>
  <c r="A785" i="30"/>
  <c r="F784" i="30"/>
  <c r="A784" i="30"/>
  <c r="F783" i="30"/>
  <c r="A783" i="30"/>
  <c r="F782" i="30"/>
  <c r="A782" i="30"/>
  <c r="F781" i="30"/>
  <c r="A781" i="30"/>
  <c r="F780" i="30"/>
  <c r="A780" i="30"/>
  <c r="F779" i="30"/>
  <c r="A779" i="30"/>
  <c r="F778" i="30"/>
  <c r="A778" i="30"/>
  <c r="F777" i="30"/>
  <c r="A777" i="30"/>
  <c r="F776" i="30"/>
  <c r="A776" i="30"/>
  <c r="F775" i="30"/>
  <c r="A775" i="30"/>
  <c r="F774" i="30"/>
  <c r="A774" i="30"/>
  <c r="F773" i="30"/>
  <c r="A773" i="30"/>
  <c r="F772" i="30"/>
  <c r="A772" i="30"/>
  <c r="F771" i="30"/>
  <c r="A771" i="30"/>
  <c r="F770" i="30"/>
  <c r="A770" i="30"/>
  <c r="F769" i="30"/>
  <c r="A769" i="30"/>
  <c r="F768" i="30"/>
  <c r="A768" i="30"/>
  <c r="F767" i="30"/>
  <c r="A767" i="30"/>
  <c r="F766" i="30"/>
  <c r="A766" i="30"/>
  <c r="F765" i="30"/>
  <c r="A765" i="30"/>
  <c r="F764" i="30"/>
  <c r="A764" i="30"/>
  <c r="F763" i="30"/>
  <c r="A763" i="30"/>
  <c r="F762" i="30"/>
  <c r="A762" i="30"/>
  <c r="F761" i="30"/>
  <c r="A761" i="30"/>
  <c r="F760" i="30"/>
  <c r="A760" i="30"/>
  <c r="F759" i="30"/>
  <c r="A759" i="30"/>
  <c r="F758" i="30"/>
  <c r="A758" i="30"/>
  <c r="F757" i="30"/>
  <c r="A757" i="30"/>
  <c r="F756" i="30"/>
  <c r="A756" i="30"/>
  <c r="F755" i="30"/>
  <c r="A755" i="30"/>
  <c r="F754" i="30"/>
  <c r="A754" i="30"/>
  <c r="F753" i="30"/>
  <c r="A753" i="30"/>
  <c r="F752" i="30"/>
  <c r="A752" i="30"/>
  <c r="F751" i="30"/>
  <c r="A751" i="30"/>
  <c r="F750" i="30"/>
  <c r="A750" i="30"/>
  <c r="F749" i="30"/>
  <c r="A749" i="30"/>
  <c r="F748" i="30"/>
  <c r="A748" i="30"/>
  <c r="F747" i="30"/>
  <c r="A747" i="30"/>
  <c r="F746" i="30"/>
  <c r="A746" i="30"/>
  <c r="F745" i="30"/>
  <c r="A745" i="30"/>
  <c r="F744" i="30"/>
  <c r="A744" i="30"/>
  <c r="F743" i="30"/>
  <c r="A743" i="30"/>
  <c r="F742" i="30"/>
  <c r="A742" i="30"/>
  <c r="F741" i="30"/>
  <c r="A741" i="30"/>
  <c r="F740" i="30"/>
  <c r="A740" i="30"/>
  <c r="F739" i="30"/>
  <c r="A739" i="30"/>
  <c r="F738" i="30"/>
  <c r="A738" i="30"/>
  <c r="F737" i="30"/>
  <c r="A737" i="30"/>
  <c r="F736" i="30"/>
  <c r="A736" i="30"/>
  <c r="F735" i="30"/>
  <c r="A735" i="30"/>
  <c r="F734" i="30"/>
  <c r="A734" i="30"/>
  <c r="F733" i="30"/>
  <c r="A733" i="30"/>
  <c r="F732" i="30"/>
  <c r="A732" i="30"/>
  <c r="F731" i="30"/>
  <c r="A731" i="30"/>
  <c r="F730" i="30"/>
  <c r="A730" i="30"/>
  <c r="F729" i="30"/>
  <c r="A729" i="30"/>
  <c r="F728" i="30"/>
  <c r="A728" i="30"/>
  <c r="F727" i="30"/>
  <c r="A727" i="30"/>
  <c r="F726" i="30"/>
  <c r="A726" i="30"/>
  <c r="F725" i="30"/>
  <c r="A725" i="30"/>
  <c r="F724" i="30"/>
  <c r="A724" i="30"/>
  <c r="F723" i="30"/>
  <c r="A723" i="30"/>
  <c r="F722" i="30"/>
  <c r="A722" i="30"/>
  <c r="F721" i="30"/>
  <c r="A721" i="30"/>
  <c r="F720" i="30"/>
  <c r="A720" i="30"/>
  <c r="F719" i="30"/>
  <c r="A719" i="30"/>
  <c r="F718" i="30"/>
  <c r="A718" i="30"/>
  <c r="F717" i="30"/>
  <c r="A717" i="30"/>
  <c r="F716" i="30"/>
  <c r="A716" i="30"/>
  <c r="F715" i="30"/>
  <c r="A715" i="30"/>
  <c r="F714" i="30"/>
  <c r="A714" i="30"/>
  <c r="F713" i="30"/>
  <c r="A713" i="30"/>
  <c r="F712" i="30"/>
  <c r="A712" i="30"/>
  <c r="F711" i="30"/>
  <c r="A711" i="30"/>
  <c r="F710" i="30"/>
  <c r="A710" i="30"/>
  <c r="F709" i="30"/>
  <c r="A709" i="30"/>
  <c r="F708" i="30"/>
  <c r="A708" i="30"/>
  <c r="F707" i="30"/>
  <c r="A707" i="30"/>
  <c r="F706" i="30"/>
  <c r="A706" i="30"/>
  <c r="F705" i="30"/>
  <c r="A705" i="30"/>
  <c r="F704" i="30"/>
  <c r="A704" i="30"/>
  <c r="F703" i="30"/>
  <c r="A703" i="30"/>
  <c r="F702" i="30"/>
  <c r="A702" i="30"/>
  <c r="F701" i="30"/>
  <c r="A701" i="30"/>
  <c r="F700" i="30"/>
  <c r="A700" i="30"/>
  <c r="F699" i="30"/>
  <c r="A699" i="30"/>
  <c r="F698" i="30"/>
  <c r="A698" i="30"/>
  <c r="F697" i="30"/>
  <c r="A697" i="30"/>
  <c r="F696" i="30"/>
  <c r="A696" i="30"/>
  <c r="F695" i="30"/>
  <c r="A695" i="30"/>
  <c r="F694" i="30"/>
  <c r="A694" i="30"/>
  <c r="F693" i="30"/>
  <c r="A693" i="30"/>
  <c r="F692" i="30"/>
  <c r="A692" i="30"/>
  <c r="F691" i="30"/>
  <c r="A691" i="30"/>
  <c r="F690" i="30"/>
  <c r="A690" i="30"/>
  <c r="F689" i="30"/>
  <c r="A689" i="30"/>
  <c r="F688" i="30"/>
  <c r="A688" i="30"/>
  <c r="F687" i="30"/>
  <c r="A687" i="30"/>
  <c r="F686" i="30"/>
  <c r="A686" i="30"/>
  <c r="F685" i="30"/>
  <c r="A685" i="30"/>
  <c r="F684" i="30"/>
  <c r="A684" i="30"/>
  <c r="F683" i="30"/>
  <c r="A683" i="30"/>
  <c r="F682" i="30"/>
  <c r="A682" i="30"/>
  <c r="F681" i="30"/>
  <c r="A681" i="30"/>
  <c r="F680" i="30"/>
  <c r="A680" i="30"/>
  <c r="F679" i="30"/>
  <c r="A679" i="30"/>
  <c r="F678" i="30"/>
  <c r="A678" i="30"/>
  <c r="F677" i="30"/>
  <c r="A677" i="30"/>
  <c r="F676" i="30"/>
  <c r="A676" i="30"/>
  <c r="F675" i="30"/>
  <c r="A675" i="30"/>
  <c r="F674" i="30"/>
  <c r="A674" i="30"/>
  <c r="F673" i="30"/>
  <c r="A673" i="30"/>
  <c r="F672" i="30"/>
  <c r="A672" i="30"/>
  <c r="F671" i="30"/>
  <c r="A671" i="30"/>
  <c r="F670" i="30"/>
  <c r="A670" i="30"/>
  <c r="F669" i="30"/>
  <c r="A669" i="30"/>
  <c r="F668" i="30"/>
  <c r="A668" i="30"/>
  <c r="F667" i="30"/>
  <c r="A667" i="30"/>
  <c r="F666" i="30"/>
  <c r="A666" i="30"/>
  <c r="F665" i="30"/>
  <c r="A665" i="30"/>
  <c r="F664" i="30"/>
  <c r="A664" i="30"/>
  <c r="F663" i="30"/>
  <c r="A663" i="30"/>
  <c r="F662" i="30"/>
  <c r="A662" i="30"/>
  <c r="F661" i="30"/>
  <c r="A661" i="30"/>
  <c r="F660" i="30"/>
  <c r="A660" i="30"/>
  <c r="F659" i="30"/>
  <c r="A659" i="30"/>
  <c r="F658" i="30"/>
  <c r="A658" i="30"/>
  <c r="F657" i="30"/>
  <c r="A657" i="30"/>
  <c r="F656" i="30"/>
  <c r="A656" i="30"/>
  <c r="F655" i="30"/>
  <c r="A655" i="30"/>
  <c r="F654" i="30"/>
  <c r="A654" i="30"/>
  <c r="F653" i="30"/>
  <c r="A653" i="30"/>
  <c r="F652" i="30"/>
  <c r="A652" i="30"/>
  <c r="F651" i="30"/>
  <c r="A651" i="30"/>
  <c r="F650" i="30"/>
  <c r="A650" i="30"/>
  <c r="F649" i="30"/>
  <c r="A649" i="30"/>
  <c r="F648" i="30"/>
  <c r="A648" i="30"/>
  <c r="F647" i="30"/>
  <c r="A647" i="30"/>
  <c r="F646" i="30"/>
  <c r="A646" i="30"/>
  <c r="F645" i="30"/>
  <c r="A645" i="30"/>
  <c r="F644" i="30"/>
  <c r="A644" i="30"/>
  <c r="F643" i="30"/>
  <c r="A643" i="30"/>
  <c r="F642" i="30"/>
  <c r="A642" i="30"/>
  <c r="F641" i="30"/>
  <c r="A641" i="30"/>
  <c r="F640" i="30"/>
  <c r="A640" i="30"/>
  <c r="F639" i="30"/>
  <c r="A639" i="30"/>
  <c r="F638" i="30"/>
  <c r="A638" i="30"/>
  <c r="F637" i="30"/>
  <c r="A637" i="30"/>
  <c r="F636" i="30"/>
  <c r="A636" i="30"/>
  <c r="F635" i="30"/>
  <c r="A635" i="30"/>
  <c r="F634" i="30"/>
  <c r="A634" i="30"/>
  <c r="F633" i="30"/>
  <c r="A633" i="30"/>
  <c r="F632" i="30"/>
  <c r="A632" i="30"/>
  <c r="F631" i="30"/>
  <c r="A631" i="30"/>
  <c r="F630" i="30"/>
  <c r="A630" i="30"/>
  <c r="F629" i="30"/>
  <c r="A629" i="30"/>
  <c r="F628" i="30"/>
  <c r="A628" i="30"/>
  <c r="F627" i="30"/>
  <c r="A627" i="30"/>
  <c r="F626" i="30"/>
  <c r="A626" i="30"/>
  <c r="F625" i="30"/>
  <c r="A625" i="30"/>
  <c r="F624" i="30"/>
  <c r="A624" i="30"/>
  <c r="F623" i="30"/>
  <c r="A623" i="30"/>
  <c r="F622" i="30"/>
  <c r="A622" i="30"/>
  <c r="F621" i="30"/>
  <c r="A621" i="30"/>
  <c r="F620" i="30"/>
  <c r="A620" i="30"/>
  <c r="F619" i="30"/>
  <c r="A619" i="30"/>
  <c r="F618" i="30"/>
  <c r="A618" i="30"/>
  <c r="F617" i="30"/>
  <c r="A617" i="30"/>
  <c r="F616" i="30"/>
  <c r="A616" i="30"/>
  <c r="F615" i="30"/>
  <c r="A615" i="30"/>
  <c r="F614" i="30"/>
  <c r="A614" i="30"/>
  <c r="F613" i="30"/>
  <c r="A613" i="30"/>
  <c r="F612" i="30"/>
  <c r="A612" i="30"/>
  <c r="F611" i="30"/>
  <c r="A611" i="30"/>
  <c r="F610" i="30"/>
  <c r="A610" i="30"/>
  <c r="F609" i="30"/>
  <c r="A609" i="30"/>
  <c r="F608" i="30"/>
  <c r="A608" i="30"/>
  <c r="F607" i="30"/>
  <c r="A607" i="30"/>
  <c r="F606" i="30"/>
  <c r="A606" i="30"/>
  <c r="F605" i="30"/>
  <c r="A605" i="30"/>
  <c r="F604" i="30"/>
  <c r="A604" i="30"/>
  <c r="F603" i="30"/>
  <c r="A603" i="30"/>
  <c r="F602" i="30"/>
  <c r="A602" i="30"/>
  <c r="F601" i="30"/>
  <c r="A601" i="30"/>
  <c r="F600" i="30"/>
  <c r="A600" i="30"/>
  <c r="F599" i="30"/>
  <c r="A599" i="30"/>
  <c r="F598" i="30"/>
  <c r="A598" i="30"/>
  <c r="F597" i="30"/>
  <c r="A597" i="30"/>
  <c r="F596" i="30"/>
  <c r="A596" i="30"/>
  <c r="F595" i="30"/>
  <c r="A595" i="30"/>
  <c r="F594" i="30"/>
  <c r="A594" i="30"/>
  <c r="F593" i="30"/>
  <c r="A593" i="30"/>
  <c r="F592" i="30"/>
  <c r="A592" i="30"/>
  <c r="F591" i="30"/>
  <c r="A591" i="30"/>
  <c r="F590" i="30"/>
  <c r="A590" i="30"/>
  <c r="F589" i="30"/>
  <c r="A589" i="30"/>
  <c r="F588" i="30"/>
  <c r="A588" i="30"/>
  <c r="F587" i="30"/>
  <c r="A587" i="30"/>
  <c r="F586" i="30"/>
  <c r="A586" i="30"/>
  <c r="F585" i="30"/>
  <c r="A585" i="30"/>
  <c r="F584" i="30"/>
  <c r="A584" i="30"/>
  <c r="F583" i="30"/>
  <c r="A583" i="30"/>
  <c r="F582" i="30"/>
  <c r="A582" i="30"/>
  <c r="F581" i="30"/>
  <c r="A581" i="30"/>
  <c r="F580" i="30"/>
  <c r="A580" i="30"/>
  <c r="F579" i="30"/>
  <c r="A579" i="30"/>
  <c r="F578" i="30"/>
  <c r="A578" i="30"/>
  <c r="F577" i="30"/>
  <c r="A577" i="30"/>
  <c r="F576" i="30"/>
  <c r="A576" i="30"/>
  <c r="F575" i="30"/>
  <c r="A575" i="30"/>
  <c r="F574" i="30"/>
  <c r="A574" i="30"/>
  <c r="F573" i="30"/>
  <c r="A573" i="30"/>
  <c r="F572" i="30"/>
  <c r="A572" i="30"/>
  <c r="F571" i="30"/>
  <c r="A571" i="30"/>
  <c r="F570" i="30"/>
  <c r="A570" i="30"/>
  <c r="F569" i="30"/>
  <c r="A569" i="30"/>
  <c r="F568" i="30"/>
  <c r="A568" i="30"/>
  <c r="F567" i="30"/>
  <c r="A567" i="30"/>
  <c r="F566" i="30"/>
  <c r="A566" i="30"/>
  <c r="F565" i="30"/>
  <c r="A565" i="30"/>
  <c r="F564" i="30"/>
  <c r="A564" i="30"/>
  <c r="F563" i="30"/>
  <c r="A563" i="30"/>
  <c r="F562" i="30"/>
  <c r="A562" i="30"/>
  <c r="F561" i="30"/>
  <c r="A561" i="30"/>
  <c r="F560" i="30"/>
  <c r="A560" i="30"/>
  <c r="F559" i="30"/>
  <c r="A559" i="30"/>
  <c r="F558" i="30"/>
  <c r="A558" i="30"/>
  <c r="F557" i="30"/>
  <c r="A557" i="30"/>
  <c r="F556" i="30"/>
  <c r="A556" i="30"/>
  <c r="F555" i="30"/>
  <c r="A555" i="30"/>
  <c r="F554" i="30"/>
  <c r="A554" i="30"/>
  <c r="F553" i="30"/>
  <c r="A553" i="30"/>
  <c r="F552" i="30"/>
  <c r="A552" i="30"/>
  <c r="F551" i="30"/>
  <c r="A551" i="30"/>
  <c r="F550" i="30"/>
  <c r="A550" i="30"/>
  <c r="F549" i="30"/>
  <c r="A549" i="30"/>
  <c r="F548" i="30"/>
  <c r="A548" i="30"/>
  <c r="F547" i="30"/>
  <c r="A547" i="30"/>
  <c r="F546" i="30"/>
  <c r="A546" i="30"/>
  <c r="F545" i="30"/>
  <c r="A545" i="30"/>
  <c r="F544" i="30"/>
  <c r="A544" i="30"/>
  <c r="F543" i="30"/>
  <c r="A543" i="30"/>
  <c r="F542" i="30"/>
  <c r="A542" i="30"/>
  <c r="F541" i="30"/>
  <c r="A541" i="30"/>
  <c r="F540" i="30"/>
  <c r="A540" i="30"/>
  <c r="F539" i="30"/>
  <c r="A539" i="30"/>
  <c r="F538" i="30"/>
  <c r="A538" i="30"/>
  <c r="F537" i="30"/>
  <c r="A537" i="30"/>
  <c r="F536" i="30"/>
  <c r="A536" i="30"/>
  <c r="F535" i="30"/>
  <c r="A535" i="30"/>
  <c r="F534" i="30"/>
  <c r="A534" i="30"/>
  <c r="F533" i="30"/>
  <c r="A533" i="30"/>
  <c r="F532" i="30"/>
  <c r="A532" i="30"/>
  <c r="F531" i="30"/>
  <c r="A531" i="30"/>
  <c r="F530" i="30"/>
  <c r="A530" i="30"/>
  <c r="F529" i="30"/>
  <c r="A529" i="30"/>
  <c r="F528" i="30"/>
  <c r="A528" i="30"/>
  <c r="F527" i="30"/>
  <c r="A527" i="30"/>
  <c r="F526" i="30"/>
  <c r="A526" i="30"/>
  <c r="F525" i="30"/>
  <c r="A525" i="30"/>
  <c r="F524" i="30"/>
  <c r="A524" i="30"/>
  <c r="F523" i="30"/>
  <c r="A523" i="30"/>
  <c r="F522" i="30"/>
  <c r="A522" i="30"/>
  <c r="F521" i="30"/>
  <c r="A521" i="30"/>
  <c r="F520" i="30"/>
  <c r="A520" i="30"/>
  <c r="F519" i="30"/>
  <c r="A519" i="30"/>
  <c r="F518" i="30"/>
  <c r="A518" i="30"/>
  <c r="F517" i="30"/>
  <c r="A517" i="30"/>
  <c r="F516" i="30"/>
  <c r="A516" i="30"/>
  <c r="F515" i="30"/>
  <c r="A515" i="30"/>
  <c r="F514" i="30"/>
  <c r="A514" i="30"/>
  <c r="F513" i="30"/>
  <c r="A513" i="30"/>
  <c r="F512" i="30"/>
  <c r="A512" i="30"/>
  <c r="F511" i="30"/>
  <c r="A511" i="30"/>
  <c r="F510" i="30"/>
  <c r="A510" i="30"/>
  <c r="F509" i="30"/>
  <c r="A509" i="30"/>
  <c r="F508" i="30"/>
  <c r="A508" i="30"/>
  <c r="F507" i="30"/>
  <c r="A507" i="30"/>
  <c r="F506" i="30"/>
  <c r="A506" i="30"/>
  <c r="F505" i="30"/>
  <c r="A505" i="30"/>
  <c r="F504" i="30"/>
  <c r="A504" i="30"/>
  <c r="F503" i="30"/>
  <c r="A503" i="30"/>
  <c r="F502" i="30"/>
  <c r="A502" i="30"/>
  <c r="F501" i="30"/>
  <c r="A501" i="30"/>
  <c r="F500" i="30"/>
  <c r="A500" i="30"/>
  <c r="F499" i="30"/>
  <c r="A499" i="30"/>
  <c r="F498" i="30"/>
  <c r="A498" i="30"/>
  <c r="F497" i="30"/>
  <c r="A497" i="30"/>
  <c r="F496" i="30"/>
  <c r="A496" i="30"/>
  <c r="F495" i="30"/>
  <c r="A495" i="30"/>
  <c r="F494" i="30"/>
  <c r="A494" i="30"/>
  <c r="F493" i="30"/>
  <c r="A493" i="30"/>
  <c r="F492" i="30"/>
  <c r="A492" i="30"/>
  <c r="F491" i="30"/>
  <c r="A491" i="30"/>
  <c r="F490" i="30"/>
  <c r="A490" i="30"/>
  <c r="F489" i="30"/>
  <c r="A489" i="30"/>
  <c r="F488" i="30"/>
  <c r="A488" i="30"/>
  <c r="F487" i="30"/>
  <c r="A487" i="30"/>
  <c r="F486" i="30"/>
  <c r="A486" i="30"/>
  <c r="F485" i="30"/>
  <c r="A485" i="30"/>
  <c r="F484" i="30"/>
  <c r="A484" i="30"/>
  <c r="F483" i="30"/>
  <c r="A483" i="30"/>
  <c r="F482" i="30"/>
  <c r="A482" i="30"/>
  <c r="F481" i="30"/>
  <c r="A481" i="30"/>
  <c r="F480" i="30"/>
  <c r="A480" i="30"/>
  <c r="F479" i="30"/>
  <c r="A479" i="30"/>
  <c r="F478" i="30"/>
  <c r="A478" i="30"/>
  <c r="F477" i="30"/>
  <c r="A477" i="30"/>
  <c r="F476" i="30"/>
  <c r="A476" i="30"/>
  <c r="F475" i="30"/>
  <c r="A475" i="30"/>
  <c r="F474" i="30"/>
  <c r="A474" i="30"/>
  <c r="F473" i="30"/>
  <c r="A473" i="30"/>
  <c r="F472" i="30"/>
  <c r="A472" i="30"/>
  <c r="F471" i="30"/>
  <c r="A471" i="30"/>
  <c r="F470" i="30"/>
  <c r="A470" i="30"/>
  <c r="F469" i="30"/>
  <c r="A469" i="30"/>
  <c r="F468" i="30"/>
  <c r="A468" i="30"/>
  <c r="F467" i="30"/>
  <c r="A467" i="30"/>
  <c r="F466" i="30"/>
  <c r="A466" i="30"/>
  <c r="F465" i="30"/>
  <c r="A465" i="30"/>
  <c r="F464" i="30"/>
  <c r="A464" i="30"/>
  <c r="F463" i="30"/>
  <c r="A463" i="30"/>
  <c r="F462" i="30"/>
  <c r="A462" i="30"/>
  <c r="F461" i="30"/>
  <c r="A461" i="30"/>
  <c r="F460" i="30"/>
  <c r="A460" i="30"/>
  <c r="F459" i="30"/>
  <c r="A459" i="30"/>
  <c r="F458" i="30"/>
  <c r="A458" i="30"/>
  <c r="F457" i="30"/>
  <c r="A457" i="30"/>
  <c r="F456" i="30"/>
  <c r="A456" i="30"/>
  <c r="F455" i="30"/>
  <c r="A455" i="30"/>
  <c r="F454" i="30"/>
  <c r="A454" i="30"/>
  <c r="F453" i="30"/>
  <c r="A453" i="30"/>
  <c r="F452" i="30"/>
  <c r="A452" i="30"/>
  <c r="F451" i="30"/>
  <c r="A451" i="30"/>
  <c r="F450" i="30"/>
  <c r="A450" i="30"/>
  <c r="F449" i="30"/>
  <c r="A449" i="30"/>
  <c r="F448" i="30"/>
  <c r="A448" i="30"/>
  <c r="F447" i="30"/>
  <c r="A447" i="30"/>
  <c r="F446" i="30"/>
  <c r="A446" i="30"/>
  <c r="F445" i="30"/>
  <c r="A445" i="30"/>
  <c r="F444" i="30"/>
  <c r="A444" i="30"/>
  <c r="F443" i="30"/>
  <c r="A443" i="30"/>
  <c r="F442" i="30"/>
  <c r="A442" i="30"/>
  <c r="F441" i="30"/>
  <c r="A441" i="30"/>
  <c r="F440" i="30"/>
  <c r="A440" i="30"/>
  <c r="F439" i="30"/>
  <c r="A439" i="30"/>
  <c r="F438" i="30"/>
  <c r="A438" i="30"/>
  <c r="F437" i="30"/>
  <c r="A437" i="30"/>
  <c r="F436" i="30"/>
  <c r="A436" i="30"/>
  <c r="F435" i="30"/>
  <c r="A435" i="30"/>
  <c r="F434" i="30"/>
  <c r="A434" i="30"/>
  <c r="F433" i="30"/>
  <c r="A433" i="30"/>
  <c r="F432" i="30"/>
  <c r="A432" i="30"/>
  <c r="F431" i="30"/>
  <c r="A431" i="30"/>
  <c r="F430" i="30"/>
  <c r="A430" i="30"/>
  <c r="F429" i="30"/>
  <c r="A429" i="30"/>
  <c r="F428" i="30"/>
  <c r="A428" i="30"/>
  <c r="F427" i="30"/>
  <c r="A427" i="30"/>
  <c r="F426" i="30"/>
  <c r="A426" i="30"/>
  <c r="F425" i="30"/>
  <c r="A425" i="30"/>
  <c r="F424" i="30"/>
  <c r="A424" i="30"/>
  <c r="F423" i="30"/>
  <c r="A423" i="30"/>
  <c r="F422" i="30"/>
  <c r="A422" i="30"/>
  <c r="F421" i="30"/>
  <c r="A421" i="30"/>
  <c r="F420" i="30"/>
  <c r="A420" i="30"/>
  <c r="F419" i="30"/>
  <c r="A419" i="30"/>
  <c r="F418" i="30"/>
  <c r="A418" i="30"/>
  <c r="F417" i="30"/>
  <c r="A417" i="30"/>
  <c r="F416" i="30"/>
  <c r="A416" i="30"/>
  <c r="F415" i="30"/>
  <c r="A415" i="30"/>
  <c r="F414" i="30"/>
  <c r="A414" i="30"/>
  <c r="F413" i="30"/>
  <c r="A413" i="30"/>
  <c r="F412" i="30"/>
  <c r="A412" i="30"/>
  <c r="F411" i="30"/>
  <c r="A411" i="30"/>
  <c r="F410" i="30"/>
  <c r="A410" i="30"/>
  <c r="F409" i="30"/>
  <c r="A409" i="30"/>
  <c r="F408" i="30"/>
  <c r="A408" i="30"/>
  <c r="F407" i="30"/>
  <c r="A407" i="30"/>
  <c r="F406" i="30"/>
  <c r="A406" i="30"/>
  <c r="F405" i="30"/>
  <c r="A405" i="30"/>
  <c r="F404" i="30"/>
  <c r="A404" i="30"/>
  <c r="F403" i="30"/>
  <c r="A403" i="30"/>
  <c r="F402" i="30"/>
  <c r="A402" i="30"/>
  <c r="F401" i="30"/>
  <c r="A401" i="30"/>
  <c r="F400" i="30"/>
  <c r="A400" i="30"/>
  <c r="F399" i="30"/>
  <c r="A399" i="30"/>
  <c r="F398" i="30"/>
  <c r="A398" i="30"/>
  <c r="F397" i="30"/>
  <c r="A397" i="30"/>
  <c r="F396" i="30"/>
  <c r="A396" i="30"/>
  <c r="F395" i="30"/>
  <c r="A395" i="30"/>
  <c r="F394" i="30"/>
  <c r="A394" i="30"/>
  <c r="F393" i="30"/>
  <c r="A393" i="30"/>
  <c r="F392" i="30"/>
  <c r="A392" i="30"/>
  <c r="F391" i="30"/>
  <c r="A391" i="30"/>
  <c r="F390" i="30"/>
  <c r="A390" i="30"/>
  <c r="F389" i="30"/>
  <c r="A389" i="30"/>
  <c r="F388" i="30"/>
  <c r="A388" i="30"/>
  <c r="F387" i="30"/>
  <c r="A387" i="30"/>
  <c r="F386" i="30"/>
  <c r="A386" i="30"/>
  <c r="F385" i="30"/>
  <c r="A385" i="30"/>
  <c r="F384" i="30"/>
  <c r="A384" i="30"/>
  <c r="F383" i="30"/>
  <c r="A383" i="30"/>
  <c r="F382" i="30"/>
  <c r="A382" i="30"/>
  <c r="F381" i="30"/>
  <c r="A381" i="30"/>
  <c r="F380" i="30"/>
  <c r="A380" i="30"/>
  <c r="F379" i="30"/>
  <c r="A379" i="30"/>
  <c r="F378" i="30"/>
  <c r="A378" i="30"/>
  <c r="F377" i="30"/>
  <c r="A377" i="30"/>
  <c r="F376" i="30"/>
  <c r="A376" i="30"/>
  <c r="F375" i="30"/>
  <c r="A375" i="30"/>
  <c r="F374" i="30"/>
  <c r="A374" i="30"/>
  <c r="F373" i="30"/>
  <c r="A373" i="30"/>
  <c r="F372" i="30"/>
  <c r="A372" i="30"/>
  <c r="F371" i="30"/>
  <c r="A371" i="30"/>
  <c r="F370" i="30"/>
  <c r="A370" i="30"/>
  <c r="F369" i="30"/>
  <c r="A369" i="30"/>
  <c r="F368" i="30"/>
  <c r="A368" i="30"/>
  <c r="F367" i="30"/>
  <c r="A367" i="30"/>
  <c r="F366" i="30"/>
  <c r="A366" i="30"/>
  <c r="F365" i="30"/>
  <c r="A365" i="30"/>
  <c r="F364" i="30"/>
  <c r="A364" i="30"/>
  <c r="F363" i="30"/>
  <c r="A363" i="30"/>
  <c r="F362" i="30"/>
  <c r="A362" i="30"/>
  <c r="F361" i="30"/>
  <c r="A361" i="30"/>
  <c r="F360" i="30"/>
  <c r="A360" i="30"/>
  <c r="F359" i="30"/>
  <c r="A359" i="30"/>
  <c r="F358" i="30"/>
  <c r="A358" i="30"/>
  <c r="F357" i="30"/>
  <c r="A357" i="30"/>
  <c r="F356" i="30"/>
  <c r="A356" i="30"/>
  <c r="F355" i="30"/>
  <c r="A355" i="30"/>
  <c r="F354" i="30"/>
  <c r="A354" i="30"/>
  <c r="F353" i="30"/>
  <c r="A353" i="30"/>
  <c r="F352" i="30"/>
  <c r="A352" i="30"/>
  <c r="F351" i="30"/>
  <c r="A351" i="30"/>
  <c r="F350" i="30"/>
  <c r="A350" i="30"/>
  <c r="F349" i="30"/>
  <c r="A349" i="30"/>
  <c r="F348" i="30"/>
  <c r="A348" i="30"/>
  <c r="F347" i="30"/>
  <c r="A347" i="30"/>
  <c r="F346" i="30"/>
  <c r="A346" i="30"/>
  <c r="F345" i="30"/>
  <c r="A345" i="30"/>
  <c r="F344" i="30"/>
  <c r="A344" i="30"/>
  <c r="F343" i="30"/>
  <c r="A343" i="30"/>
  <c r="F342" i="30"/>
  <c r="A342" i="30"/>
  <c r="F341" i="30"/>
  <c r="A341" i="30"/>
  <c r="F340" i="30"/>
  <c r="A340" i="30"/>
  <c r="F339" i="30"/>
  <c r="A339" i="30"/>
  <c r="F338" i="30"/>
  <c r="A338" i="30"/>
  <c r="F337" i="30"/>
  <c r="A337" i="30"/>
  <c r="F336" i="30"/>
  <c r="A336" i="30"/>
  <c r="F335" i="30"/>
  <c r="A335" i="30"/>
  <c r="F334" i="30"/>
  <c r="A334" i="30"/>
  <c r="F333" i="30"/>
  <c r="A333" i="30"/>
  <c r="F332" i="30"/>
  <c r="A332" i="30"/>
  <c r="F331" i="30"/>
  <c r="A331" i="30"/>
  <c r="F330" i="30"/>
  <c r="A330" i="30"/>
  <c r="F329" i="30"/>
  <c r="A329" i="30"/>
  <c r="F328" i="30"/>
  <c r="A328" i="30"/>
  <c r="F327" i="30"/>
  <c r="A327" i="30"/>
  <c r="F326" i="30"/>
  <c r="A326" i="30"/>
  <c r="F325" i="30"/>
  <c r="A325" i="30"/>
  <c r="F324" i="30"/>
  <c r="A324" i="30"/>
  <c r="F323" i="30"/>
  <c r="A323" i="30"/>
  <c r="F322" i="30"/>
  <c r="A322" i="30"/>
  <c r="F321" i="30"/>
  <c r="A321" i="30"/>
  <c r="F320" i="30"/>
  <c r="A320" i="30"/>
  <c r="F319" i="30"/>
  <c r="A319" i="30"/>
  <c r="F318" i="30"/>
  <c r="A318" i="30"/>
  <c r="F317" i="30"/>
  <c r="A317" i="30"/>
  <c r="F316" i="30"/>
  <c r="A316" i="30"/>
  <c r="F315" i="30"/>
  <c r="A315" i="30"/>
  <c r="F314" i="30"/>
  <c r="A314" i="30"/>
  <c r="F313" i="30"/>
  <c r="A313" i="30"/>
  <c r="F312" i="30"/>
  <c r="A312" i="30"/>
  <c r="F311" i="30"/>
  <c r="A311" i="30"/>
  <c r="F310" i="30"/>
  <c r="A310" i="30"/>
  <c r="F309" i="30"/>
  <c r="A309" i="30"/>
  <c r="F308" i="30"/>
  <c r="A308" i="30"/>
  <c r="F307" i="30"/>
  <c r="A307" i="30"/>
  <c r="F306" i="30"/>
  <c r="A306" i="30"/>
  <c r="F305" i="30"/>
  <c r="A305" i="30"/>
  <c r="F304" i="30"/>
  <c r="A304" i="30"/>
  <c r="F303" i="30"/>
  <c r="A303" i="30"/>
  <c r="F302" i="30"/>
  <c r="A302" i="30"/>
  <c r="F301" i="30"/>
  <c r="A301" i="30"/>
  <c r="F300" i="30"/>
  <c r="A300" i="30"/>
  <c r="F299" i="30"/>
  <c r="A299" i="30"/>
  <c r="F298" i="30"/>
  <c r="A298" i="30"/>
  <c r="F297" i="30"/>
  <c r="A297" i="30"/>
  <c r="F296" i="30"/>
  <c r="A296" i="30"/>
  <c r="F295" i="30"/>
  <c r="A295" i="30"/>
  <c r="F294" i="30"/>
  <c r="A294" i="30"/>
  <c r="F293" i="30"/>
  <c r="A293" i="30"/>
  <c r="F292" i="30"/>
  <c r="A292" i="30"/>
  <c r="F291" i="30"/>
  <c r="A291" i="30"/>
  <c r="F290" i="30"/>
  <c r="A290" i="30"/>
  <c r="F289" i="30"/>
  <c r="A289" i="30"/>
  <c r="F288" i="30"/>
  <c r="A288" i="30"/>
  <c r="F287" i="30"/>
  <c r="A287" i="30"/>
  <c r="F286" i="30"/>
  <c r="A286" i="30"/>
  <c r="F285" i="30"/>
  <c r="A285" i="30"/>
  <c r="F284" i="30"/>
  <c r="A284" i="30"/>
  <c r="F283" i="30"/>
  <c r="A283" i="30"/>
  <c r="F282" i="30"/>
  <c r="A282" i="30"/>
  <c r="F281" i="30"/>
  <c r="A281" i="30"/>
  <c r="F280" i="30"/>
  <c r="A280" i="30"/>
  <c r="F279" i="30"/>
  <c r="A279" i="30"/>
  <c r="F278" i="30"/>
  <c r="A278" i="30"/>
  <c r="F277" i="30"/>
  <c r="A277" i="30"/>
  <c r="F276" i="30"/>
  <c r="A276" i="30"/>
  <c r="F275" i="30"/>
  <c r="A275" i="30"/>
  <c r="F274" i="30"/>
  <c r="A274" i="30"/>
  <c r="F273" i="30"/>
  <c r="A273" i="30"/>
  <c r="F272" i="30"/>
  <c r="A272" i="30"/>
  <c r="F271" i="30"/>
  <c r="A271" i="30"/>
  <c r="F270" i="30"/>
  <c r="A270" i="30"/>
  <c r="F269" i="30"/>
  <c r="A269" i="30"/>
  <c r="F268" i="30"/>
  <c r="A268" i="30"/>
  <c r="F267" i="30"/>
  <c r="A267" i="30"/>
  <c r="F266" i="30"/>
  <c r="A266" i="30"/>
  <c r="F265" i="30"/>
  <c r="A265" i="30"/>
  <c r="F264" i="30"/>
  <c r="A264" i="30"/>
  <c r="F263" i="30"/>
  <c r="A263" i="30"/>
  <c r="F262" i="30"/>
  <c r="A262" i="30"/>
  <c r="F261" i="30"/>
  <c r="A261" i="30"/>
  <c r="F260" i="30"/>
  <c r="A260" i="30"/>
  <c r="F259" i="30"/>
  <c r="A259" i="30"/>
  <c r="F258" i="30"/>
  <c r="A258" i="30"/>
  <c r="F257" i="30"/>
  <c r="A257" i="30"/>
  <c r="F256" i="30"/>
  <c r="A256" i="30"/>
  <c r="F255" i="30"/>
  <c r="A255" i="30"/>
  <c r="F254" i="30"/>
  <c r="A254" i="30"/>
  <c r="F253" i="30"/>
  <c r="A253" i="30"/>
  <c r="F252" i="30"/>
  <c r="A252" i="30"/>
  <c r="F251" i="30"/>
  <c r="A251" i="30"/>
  <c r="F250" i="30"/>
  <c r="A250" i="30"/>
  <c r="F249" i="30"/>
  <c r="A249" i="30"/>
  <c r="F248" i="30"/>
  <c r="A248" i="30"/>
  <c r="F247" i="30"/>
  <c r="A247" i="30"/>
  <c r="F246" i="30"/>
  <c r="A246" i="30"/>
  <c r="F245" i="30"/>
  <c r="A245" i="30"/>
  <c r="F244" i="30"/>
  <c r="A244" i="30"/>
  <c r="F243" i="30"/>
  <c r="A243" i="30"/>
  <c r="F242" i="30"/>
  <c r="A242" i="30"/>
  <c r="F241" i="30"/>
  <c r="A241" i="30"/>
  <c r="F240" i="30"/>
  <c r="A240" i="30"/>
  <c r="F239" i="30"/>
  <c r="A239" i="30"/>
  <c r="F238" i="30"/>
  <c r="A238" i="30"/>
  <c r="F237" i="30"/>
  <c r="A237" i="30"/>
  <c r="F236" i="30"/>
  <c r="A236" i="30"/>
  <c r="F235" i="30"/>
  <c r="A235" i="30"/>
  <c r="F234" i="30"/>
  <c r="A234" i="30"/>
  <c r="F233" i="30"/>
  <c r="A233" i="30"/>
  <c r="F232" i="30"/>
  <c r="A232" i="30"/>
  <c r="F231" i="30"/>
  <c r="A231" i="30"/>
  <c r="F230" i="30"/>
  <c r="A230" i="30"/>
  <c r="F229" i="30"/>
  <c r="A229" i="30"/>
  <c r="F228" i="30"/>
  <c r="A228" i="30"/>
  <c r="F227" i="30"/>
  <c r="A227" i="30"/>
  <c r="F226" i="30"/>
  <c r="A226" i="30"/>
  <c r="F225" i="30"/>
  <c r="A225" i="30"/>
  <c r="F224" i="30"/>
  <c r="A224" i="30"/>
  <c r="F223" i="30"/>
  <c r="A223" i="30"/>
  <c r="F222" i="30"/>
  <c r="A222" i="30"/>
  <c r="F221" i="30"/>
  <c r="A221" i="30"/>
  <c r="F220" i="30"/>
  <c r="A220" i="30"/>
  <c r="F219" i="30"/>
  <c r="A219" i="30"/>
  <c r="F218" i="30"/>
  <c r="A218" i="30"/>
  <c r="F217" i="30"/>
  <c r="A217" i="30"/>
  <c r="F216" i="30"/>
  <c r="A216" i="30"/>
  <c r="F215" i="30"/>
  <c r="A215" i="30"/>
  <c r="F214" i="30"/>
  <c r="A214" i="30"/>
  <c r="F213" i="30"/>
  <c r="A213" i="30"/>
  <c r="F212" i="30"/>
  <c r="A212" i="30"/>
  <c r="F211" i="30"/>
  <c r="A211" i="30"/>
  <c r="F210" i="30"/>
  <c r="A210" i="30"/>
  <c r="F209" i="30"/>
  <c r="A209" i="30"/>
  <c r="F208" i="30"/>
  <c r="A208" i="30"/>
  <c r="F207" i="30"/>
  <c r="A207" i="30"/>
  <c r="F206" i="30"/>
  <c r="A206" i="30"/>
  <c r="F205" i="30"/>
  <c r="A205" i="30"/>
  <c r="F204" i="30"/>
  <c r="A204" i="30"/>
  <c r="F203" i="30"/>
  <c r="A203" i="30"/>
  <c r="F202" i="30"/>
  <c r="A202" i="30"/>
  <c r="F201" i="30"/>
  <c r="A201" i="30"/>
  <c r="F200" i="30"/>
  <c r="A200" i="30"/>
  <c r="F199" i="30"/>
  <c r="A199" i="30"/>
  <c r="F198" i="30"/>
  <c r="A198" i="30"/>
  <c r="F197" i="30"/>
  <c r="A197" i="30"/>
  <c r="F196" i="30"/>
  <c r="A196" i="30"/>
  <c r="F195" i="30"/>
  <c r="A195" i="30"/>
  <c r="F194" i="30"/>
  <c r="A194" i="30"/>
  <c r="F193" i="30"/>
  <c r="A193" i="30"/>
  <c r="F192" i="30"/>
  <c r="A192" i="30"/>
  <c r="F191" i="30"/>
  <c r="A191" i="30"/>
  <c r="F190" i="30"/>
  <c r="A190" i="30"/>
  <c r="F189" i="30"/>
  <c r="A189" i="30"/>
  <c r="F188" i="30"/>
  <c r="A188" i="30"/>
  <c r="F187" i="30"/>
  <c r="A187" i="30"/>
  <c r="F186" i="30"/>
  <c r="A186" i="30"/>
  <c r="F185" i="30"/>
  <c r="A185" i="30"/>
  <c r="F184" i="30"/>
  <c r="A184" i="30"/>
  <c r="F183" i="30"/>
  <c r="A183" i="30"/>
  <c r="F182" i="30"/>
  <c r="A182" i="30"/>
  <c r="F181" i="30"/>
  <c r="A181" i="30"/>
  <c r="F180" i="30"/>
  <c r="A180" i="30"/>
  <c r="F179" i="30"/>
  <c r="A179" i="30"/>
  <c r="F178" i="30"/>
  <c r="A178" i="30"/>
  <c r="F177" i="30"/>
  <c r="A177" i="30"/>
  <c r="F176" i="30"/>
  <c r="A176" i="30"/>
  <c r="F175" i="30"/>
  <c r="A175" i="30"/>
  <c r="F174" i="30"/>
  <c r="A174" i="30"/>
  <c r="F173" i="30"/>
  <c r="A173" i="30"/>
  <c r="F172" i="30"/>
  <c r="A172" i="30"/>
  <c r="F171" i="30"/>
  <c r="A171" i="30"/>
  <c r="F170" i="30"/>
  <c r="A170" i="30"/>
  <c r="F169" i="30"/>
  <c r="A169" i="30"/>
  <c r="F168" i="30"/>
  <c r="A168" i="30"/>
  <c r="F167" i="30"/>
  <c r="A167" i="30"/>
  <c r="F166" i="30"/>
  <c r="A166" i="30"/>
  <c r="F165" i="30"/>
  <c r="A165" i="30"/>
  <c r="F164" i="30"/>
  <c r="A164" i="30"/>
  <c r="F163" i="30"/>
  <c r="A163" i="30"/>
  <c r="F162" i="30"/>
  <c r="A162" i="30"/>
  <c r="F161" i="30"/>
  <c r="A161" i="30"/>
  <c r="F160" i="30"/>
  <c r="A160" i="30"/>
  <c r="F159" i="30"/>
  <c r="A159" i="30"/>
  <c r="F158" i="30"/>
  <c r="A158" i="30"/>
  <c r="F157" i="30"/>
  <c r="A157" i="30"/>
  <c r="F156" i="30"/>
  <c r="A156" i="30"/>
  <c r="F155" i="30"/>
  <c r="A155" i="30"/>
  <c r="F154" i="30"/>
  <c r="A154" i="30"/>
  <c r="F153" i="30"/>
  <c r="A153" i="30"/>
  <c r="F152" i="30"/>
  <c r="A152" i="30"/>
  <c r="F151" i="30"/>
  <c r="A151" i="30"/>
  <c r="F150" i="30"/>
  <c r="A150" i="30"/>
  <c r="F149" i="30"/>
  <c r="A149" i="30"/>
  <c r="F148" i="30"/>
  <c r="A148" i="30"/>
  <c r="F147" i="30"/>
  <c r="A147" i="30"/>
  <c r="F146" i="30"/>
  <c r="A146" i="30"/>
  <c r="F145" i="30"/>
  <c r="A145" i="30"/>
  <c r="F144" i="30"/>
  <c r="A144" i="30"/>
  <c r="F143" i="30"/>
  <c r="A143" i="30"/>
  <c r="F142" i="30"/>
  <c r="A142" i="30"/>
  <c r="F141" i="30"/>
  <c r="A141" i="30"/>
  <c r="F140" i="30"/>
  <c r="A140" i="30"/>
  <c r="F139" i="30"/>
  <c r="A139" i="30"/>
  <c r="F138" i="30"/>
  <c r="A138" i="30"/>
  <c r="F137" i="30"/>
  <c r="A137" i="30"/>
  <c r="F136" i="30"/>
  <c r="A136" i="30"/>
  <c r="F135" i="30"/>
  <c r="A135" i="30"/>
  <c r="F134" i="30"/>
  <c r="A134" i="30"/>
  <c r="F133" i="30"/>
  <c r="A133" i="30"/>
  <c r="F132" i="30"/>
  <c r="A132" i="30"/>
  <c r="F131" i="30"/>
  <c r="A131" i="30"/>
  <c r="F130" i="30"/>
  <c r="A130" i="30"/>
  <c r="F129" i="30"/>
  <c r="A129" i="30"/>
  <c r="F128" i="30"/>
  <c r="A128" i="30"/>
  <c r="F127" i="30"/>
  <c r="A127" i="30"/>
  <c r="F126" i="30"/>
  <c r="A126" i="30"/>
  <c r="F125" i="30"/>
  <c r="A125" i="30"/>
  <c r="F124" i="30"/>
  <c r="A124" i="30"/>
  <c r="F123" i="30"/>
  <c r="A123" i="30"/>
  <c r="F122" i="30"/>
  <c r="A122" i="30"/>
  <c r="F121" i="30"/>
  <c r="A121" i="30"/>
  <c r="F120" i="30"/>
  <c r="A120" i="30"/>
  <c r="F119" i="30"/>
  <c r="A119" i="30"/>
  <c r="F118" i="30"/>
  <c r="A118" i="30"/>
  <c r="F117" i="30"/>
  <c r="A117" i="30"/>
  <c r="F116" i="30"/>
  <c r="A116" i="30"/>
  <c r="F115" i="30"/>
  <c r="A115" i="30"/>
  <c r="F114" i="30"/>
  <c r="A114" i="30"/>
  <c r="F113" i="30"/>
  <c r="A113" i="30"/>
  <c r="F112" i="30"/>
  <c r="A112" i="30"/>
  <c r="F111" i="30"/>
  <c r="A111" i="30"/>
  <c r="F110" i="30"/>
  <c r="A110" i="30"/>
  <c r="F109" i="30"/>
  <c r="A109" i="30"/>
  <c r="F108" i="30"/>
  <c r="A108" i="30"/>
  <c r="F107" i="30"/>
  <c r="A107" i="30"/>
  <c r="F106" i="30"/>
  <c r="A106" i="30"/>
  <c r="F105" i="30"/>
  <c r="A105" i="30"/>
  <c r="F104" i="30"/>
  <c r="A104" i="30"/>
  <c r="F103" i="30"/>
  <c r="A103" i="30"/>
  <c r="F102" i="30"/>
  <c r="A102" i="30"/>
  <c r="F101" i="30"/>
  <c r="A101" i="30"/>
  <c r="F100" i="30"/>
  <c r="A100" i="30"/>
  <c r="F99" i="30"/>
  <c r="A99" i="30"/>
  <c r="F98" i="30"/>
  <c r="A98" i="30"/>
  <c r="F97" i="30"/>
  <c r="A97" i="30"/>
  <c r="F96" i="30"/>
  <c r="A96" i="30"/>
  <c r="F95" i="30"/>
  <c r="A95" i="30"/>
  <c r="F94" i="30"/>
  <c r="A94" i="30"/>
  <c r="F93" i="30"/>
  <c r="A93" i="30"/>
  <c r="F92" i="30"/>
  <c r="A92" i="30"/>
  <c r="F91" i="30"/>
  <c r="A91" i="30"/>
  <c r="F90" i="30"/>
  <c r="A90" i="30"/>
  <c r="F89" i="30"/>
  <c r="A89" i="30"/>
  <c r="F88" i="30"/>
  <c r="A88" i="30"/>
  <c r="F87" i="30"/>
  <c r="A87" i="30"/>
  <c r="F86" i="30"/>
  <c r="A86" i="30"/>
  <c r="F85" i="30"/>
  <c r="A85" i="30"/>
  <c r="F84" i="30"/>
  <c r="A84" i="30"/>
  <c r="F83" i="30"/>
  <c r="A83" i="30"/>
  <c r="F82" i="30"/>
  <c r="A82" i="30"/>
  <c r="F81" i="30"/>
  <c r="A81" i="30"/>
  <c r="F80" i="30"/>
  <c r="A80" i="30"/>
  <c r="F79" i="30"/>
  <c r="A79" i="30"/>
  <c r="F78" i="30"/>
  <c r="A78" i="30"/>
  <c r="F77" i="30"/>
  <c r="A77" i="30"/>
  <c r="F76" i="30"/>
  <c r="A76" i="30"/>
  <c r="F75" i="30"/>
  <c r="A75" i="30"/>
  <c r="F74" i="30"/>
  <c r="A74" i="30"/>
  <c r="F73" i="30"/>
  <c r="A73" i="30"/>
  <c r="F72" i="30"/>
  <c r="A72" i="30"/>
  <c r="F71" i="30"/>
  <c r="A71" i="30"/>
  <c r="F70" i="30"/>
  <c r="A70" i="30"/>
  <c r="F69" i="30"/>
  <c r="A69" i="30"/>
  <c r="F68" i="30"/>
  <c r="A68" i="30"/>
  <c r="F67" i="30"/>
  <c r="A67" i="30"/>
  <c r="F66" i="30"/>
  <c r="A66" i="30"/>
  <c r="F65" i="30"/>
  <c r="A65" i="30"/>
  <c r="F64" i="30"/>
  <c r="A64" i="30"/>
  <c r="F63" i="30"/>
  <c r="A63" i="30"/>
  <c r="F62" i="30"/>
  <c r="A62" i="30"/>
  <c r="F61" i="30"/>
  <c r="A61" i="30"/>
  <c r="F60" i="30"/>
  <c r="A60" i="30"/>
  <c r="F59" i="30"/>
  <c r="A59" i="30"/>
  <c r="F58" i="30"/>
  <c r="A58" i="30"/>
  <c r="F57" i="30"/>
  <c r="A57" i="30"/>
  <c r="F56" i="30"/>
  <c r="A56" i="30"/>
  <c r="F55" i="30"/>
  <c r="A55" i="30"/>
  <c r="F54" i="30"/>
  <c r="A54" i="30"/>
  <c r="F53" i="30"/>
  <c r="A53" i="30"/>
  <c r="F52" i="30"/>
  <c r="A52" i="30"/>
  <c r="F51" i="30"/>
  <c r="A51" i="30"/>
  <c r="F50" i="30"/>
  <c r="A50" i="30"/>
  <c r="F49" i="30"/>
  <c r="A49" i="30"/>
  <c r="F48" i="30"/>
  <c r="A48" i="30"/>
  <c r="F47" i="30"/>
  <c r="A47" i="30"/>
  <c r="F46" i="30"/>
  <c r="A46" i="30"/>
  <c r="F45" i="30"/>
  <c r="A45" i="30"/>
  <c r="F44" i="30"/>
  <c r="A44" i="30"/>
  <c r="F43" i="30"/>
  <c r="A43" i="30"/>
  <c r="F42" i="30"/>
  <c r="A42" i="30"/>
  <c r="F41" i="30"/>
  <c r="A41" i="30"/>
  <c r="F40" i="30"/>
  <c r="A40" i="30"/>
  <c r="F39" i="30"/>
  <c r="A39" i="30"/>
  <c r="F38" i="30"/>
  <c r="A38" i="30"/>
  <c r="F37" i="30"/>
  <c r="A37" i="30"/>
  <c r="F36" i="30"/>
  <c r="A36" i="30"/>
  <c r="F35" i="30"/>
  <c r="A35" i="30"/>
  <c r="F34" i="30"/>
  <c r="A34" i="30"/>
  <c r="F33" i="30"/>
  <c r="A33" i="30"/>
  <c r="F32" i="30"/>
  <c r="A32" i="30"/>
  <c r="F31" i="30"/>
  <c r="A31" i="30"/>
  <c r="F30" i="30"/>
  <c r="A30" i="30"/>
  <c r="F29" i="30"/>
  <c r="A29" i="30"/>
  <c r="F28" i="30"/>
  <c r="A28" i="30"/>
  <c r="F27" i="30"/>
  <c r="A27" i="30"/>
  <c r="F26" i="30"/>
  <c r="A26" i="30"/>
  <c r="F25" i="30"/>
  <c r="A25" i="30"/>
  <c r="F24" i="30"/>
  <c r="A24" i="30"/>
  <c r="F23" i="30"/>
  <c r="A23" i="30"/>
  <c r="F22" i="30"/>
  <c r="A22" i="30"/>
  <c r="F21" i="30"/>
  <c r="A21" i="30"/>
  <c r="F20" i="30"/>
  <c r="A20" i="30"/>
  <c r="F19" i="30"/>
  <c r="A19" i="30"/>
  <c r="F18" i="30"/>
  <c r="A18" i="30"/>
  <c r="F17" i="30"/>
  <c r="A17" i="30"/>
  <c r="F16" i="30"/>
  <c r="A16" i="30"/>
  <c r="F15" i="30"/>
  <c r="A15" i="30"/>
  <c r="F14" i="30"/>
  <c r="A14" i="30"/>
  <c r="F13" i="30"/>
  <c r="A13" i="30"/>
  <c r="F12" i="30"/>
  <c r="A12" i="30"/>
  <c r="F11" i="30"/>
  <c r="A11" i="30"/>
  <c r="F10" i="30"/>
  <c r="A10" i="30"/>
  <c r="F9" i="30"/>
  <c r="A9" i="30"/>
  <c r="F8" i="30"/>
  <c r="A8" i="30"/>
  <c r="F7" i="30"/>
  <c r="A7" i="30"/>
  <c r="F6" i="30"/>
  <c r="A6" i="30"/>
  <c r="F5" i="30"/>
  <c r="A5" i="30"/>
  <c r="F4" i="30"/>
  <c r="A4" i="30"/>
  <c r="F3" i="30"/>
  <c r="A3" i="30"/>
  <c r="F2" i="30"/>
  <c r="A2" i="30"/>
  <c r="AX18" i="31" s="1"/>
  <c r="AY18" i="31" s="1"/>
  <c r="S18" i="31" s="1"/>
  <c r="V18" i="31" s="1"/>
  <c r="V57" i="26"/>
  <c r="V30" i="26"/>
  <c r="AF38" i="10"/>
  <c r="AF35" i="10"/>
  <c r="AL30" i="31"/>
  <c r="AI30" i="31"/>
  <c r="AH30" i="31"/>
  <c r="AA20" i="31"/>
  <c r="Z20" i="31"/>
  <c r="Y20" i="31"/>
  <c r="X20" i="31"/>
  <c r="W20" i="31"/>
  <c r="V20" i="31"/>
  <c r="U20" i="31"/>
  <c r="T20" i="31"/>
  <c r="S20" i="31"/>
  <c r="R20" i="31"/>
  <c r="Q20" i="31"/>
  <c r="P20" i="31"/>
  <c r="O20" i="31"/>
  <c r="N20" i="31"/>
  <c r="M20" i="31"/>
  <c r="L20" i="31"/>
  <c r="K20" i="31"/>
  <c r="J20" i="31"/>
  <c r="I20" i="31"/>
  <c r="H20" i="31"/>
  <c r="AA19" i="31"/>
  <c r="Z19" i="31"/>
  <c r="Y19" i="31"/>
  <c r="X19" i="31"/>
  <c r="W19" i="31"/>
  <c r="V19" i="31"/>
  <c r="U19" i="31"/>
  <c r="T19" i="31"/>
  <c r="S19" i="31"/>
  <c r="R19" i="31"/>
  <c r="Q19" i="31"/>
  <c r="P19" i="31"/>
  <c r="O19" i="31"/>
  <c r="N19" i="31"/>
  <c r="M19" i="31"/>
  <c r="L19" i="31"/>
  <c r="K19" i="31"/>
  <c r="J19" i="31"/>
  <c r="I19" i="31"/>
  <c r="H19" i="31"/>
  <c r="Q18" i="31"/>
  <c r="N18" i="31"/>
  <c r="O17" i="31"/>
  <c r="N17" i="31"/>
  <c r="M17" i="31"/>
  <c r="L17" i="31"/>
  <c r="J17" i="31"/>
  <c r="I17" i="31"/>
  <c r="H17" i="31"/>
  <c r="AH13" i="31"/>
  <c r="AH18" i="31" s="1"/>
  <c r="M18" i="31" s="1"/>
  <c r="AK7" i="31"/>
  <c r="H8" i="31" s="1"/>
  <c r="AK21" i="3"/>
  <c r="AJ21" i="3"/>
  <c r="AI21" i="3"/>
  <c r="AH21" i="3"/>
  <c r="H20" i="3" s="1"/>
  <c r="AK13" i="3"/>
  <c r="Q12" i="3" s="1"/>
  <c r="AJ13" i="3"/>
  <c r="N12" i="3" s="1"/>
  <c r="AI13" i="3"/>
  <c r="K12" i="3" s="1"/>
  <c r="AH13" i="3"/>
  <c r="H12" i="3" s="1"/>
  <c r="AA11" i="3"/>
  <c r="Z11" i="3"/>
  <c r="Y11" i="3"/>
  <c r="X11" i="3"/>
  <c r="W11" i="3"/>
  <c r="V11" i="3"/>
  <c r="U11" i="3"/>
  <c r="T11" i="3"/>
  <c r="S11" i="3"/>
  <c r="R11" i="3"/>
  <c r="Q11" i="3"/>
  <c r="P11" i="3"/>
  <c r="O11" i="3"/>
  <c r="N11" i="3"/>
  <c r="M11" i="3"/>
  <c r="L11" i="3"/>
  <c r="K11" i="3"/>
  <c r="J11" i="3"/>
  <c r="I11" i="3"/>
  <c r="H11" i="3"/>
  <c r="AZ10" i="3"/>
  <c r="BA10" i="3" s="1"/>
  <c r="R9" i="3"/>
  <c r="H9" i="3"/>
  <c r="AR6" i="3"/>
  <c r="P9" i="3" s="1"/>
  <c r="AQ6" i="3"/>
  <c r="I9" i="3" s="1"/>
  <c r="I8" i="3"/>
  <c r="H8" i="3"/>
  <c r="AV51" i="2"/>
  <c r="V50" i="2" s="1"/>
  <c r="AU51" i="2"/>
  <c r="R50" i="2" s="1"/>
  <c r="AT51" i="2"/>
  <c r="M50" i="2" s="1"/>
  <c r="AS51" i="2"/>
  <c r="I50" i="2" s="1"/>
  <c r="CQ50" i="2"/>
  <c r="CP50" i="2"/>
  <c r="CO50" i="2"/>
  <c r="CN50" i="2"/>
  <c r="CM50" i="2"/>
  <c r="CL50" i="2"/>
  <c r="CK50" i="2"/>
  <c r="CJ50" i="2"/>
  <c r="CI50" i="2"/>
  <c r="CH50" i="2"/>
  <c r="CG50" i="2"/>
  <c r="CF50" i="2"/>
  <c r="CE50" i="2"/>
  <c r="CD50" i="2"/>
  <c r="CC50" i="2"/>
  <c r="CB50" i="2"/>
  <c r="CA50" i="2"/>
  <c r="BZ50" i="2"/>
  <c r="BY50" i="2"/>
  <c r="BX50" i="2"/>
  <c r="BW50" i="2"/>
  <c r="BV50" i="2"/>
  <c r="BU50" i="2"/>
  <c r="BT50" i="2"/>
  <c r="BS50" i="2"/>
  <c r="BR50" i="2"/>
  <c r="BQ50" i="2"/>
  <c r="BP50" i="2"/>
  <c r="BO50" i="2"/>
  <c r="BN50" i="2"/>
  <c r="BM50" i="2"/>
  <c r="BL50" i="2"/>
  <c r="BK50" i="2"/>
  <c r="I49" i="2"/>
  <c r="BK48" i="2"/>
  <c r="BL48" i="2" s="1"/>
  <c r="I48" i="2"/>
  <c r="X47" i="2"/>
  <c r="T47" i="2"/>
  <c r="R47" i="2"/>
  <c r="P47" i="2"/>
  <c r="N47" i="2"/>
  <c r="M47" i="2"/>
  <c r="BA46" i="2"/>
  <c r="V47" i="2" s="1"/>
  <c r="AZ46" i="2"/>
  <c r="K47" i="2" s="1"/>
  <c r="AY46" i="2"/>
  <c r="I47" i="2" s="1"/>
  <c r="AX46" i="2"/>
  <c r="K46" i="2" s="1"/>
  <c r="AW46" i="2"/>
  <c r="I46" i="2" s="1"/>
  <c r="BB45" i="2"/>
  <c r="BA45" i="2"/>
  <c r="AZ45" i="2"/>
  <c r="AY45" i="2"/>
  <c r="I45" i="2" s="1"/>
  <c r="AV44" i="2"/>
  <c r="AU44" i="2"/>
  <c r="R43" i="2" s="1"/>
  <c r="AT44" i="2"/>
  <c r="M43" i="2" s="1"/>
  <c r="AS44" i="2"/>
  <c r="CQ43" i="2"/>
  <c r="CP43" i="2"/>
  <c r="CO43" i="2"/>
  <c r="CN43" i="2"/>
  <c r="CM43" i="2"/>
  <c r="CL43" i="2"/>
  <c r="CK43" i="2"/>
  <c r="CJ43" i="2"/>
  <c r="CI43" i="2"/>
  <c r="CH43" i="2"/>
  <c r="CG43" i="2"/>
  <c r="CF43" i="2"/>
  <c r="CE43" i="2"/>
  <c r="CD43" i="2"/>
  <c r="CC43" i="2"/>
  <c r="CB43" i="2"/>
  <c r="CA43" i="2"/>
  <c r="BZ43" i="2"/>
  <c r="BY43" i="2"/>
  <c r="BX43" i="2"/>
  <c r="BW43" i="2"/>
  <c r="BV43" i="2"/>
  <c r="BU43" i="2"/>
  <c r="BT43" i="2"/>
  <c r="BS43" i="2"/>
  <c r="BR43" i="2"/>
  <c r="BQ43" i="2"/>
  <c r="BP43" i="2"/>
  <c r="BO43" i="2"/>
  <c r="BN43" i="2"/>
  <c r="BM43" i="2"/>
  <c r="BL43" i="2"/>
  <c r="BK43" i="2"/>
  <c r="AK42" i="2"/>
  <c r="AI42" i="2"/>
  <c r="AG42" i="2"/>
  <c r="AF42" i="2"/>
  <c r="AE42" i="2"/>
  <c r="AC42" i="2"/>
  <c r="AB42" i="2"/>
  <c r="AA42" i="2"/>
  <c r="Y42" i="2"/>
  <c r="X42" i="2"/>
  <c r="W42" i="2"/>
  <c r="V42" i="2"/>
  <c r="T42" i="2"/>
  <c r="R42" i="2"/>
  <c r="P42" i="2"/>
  <c r="N42" i="2"/>
  <c r="M42" i="2"/>
  <c r="L42" i="2"/>
  <c r="K42" i="2"/>
  <c r="I42" i="2"/>
  <c r="BK41" i="2"/>
  <c r="BL41" i="2" s="1"/>
  <c r="CI41" i="2" s="1"/>
  <c r="X40" i="2"/>
  <c r="T40" i="2"/>
  <c r="R40" i="2"/>
  <c r="P40" i="2"/>
  <c r="BA39" i="2"/>
  <c r="V40" i="2" s="1"/>
  <c r="AZ39" i="2"/>
  <c r="K40" i="2" s="1"/>
  <c r="AY39" i="2"/>
  <c r="I40" i="2" s="1"/>
  <c r="AX39" i="2"/>
  <c r="K39" i="2" s="1"/>
  <c r="AW39" i="2"/>
  <c r="I39" i="2" s="1"/>
  <c r="BA37" i="2"/>
  <c r="AZ37" i="2"/>
  <c r="R38" i="2" s="1"/>
  <c r="AY37" i="2"/>
  <c r="M38" i="2" s="1"/>
  <c r="AX37" i="2"/>
  <c r="I38" i="2" s="1"/>
  <c r="BK35" i="2"/>
  <c r="BL35" i="2" s="1"/>
  <c r="CY35" i="2" s="1"/>
  <c r="I35" i="2"/>
  <c r="BK34" i="2"/>
  <c r="BL34" i="2" s="1"/>
  <c r="I34" i="2"/>
  <c r="CW31" i="2"/>
  <c r="AF32" i="2" s="1"/>
  <c r="BK29" i="2"/>
  <c r="BL29" i="2" s="1"/>
  <c r="DD29" i="2" s="1"/>
  <c r="AV27" i="2"/>
  <c r="V28" i="2" s="1"/>
  <c r="AU27" i="2"/>
  <c r="P28" i="2" s="1"/>
  <c r="AT27" i="2"/>
  <c r="L28" i="2" s="1"/>
  <c r="AS27" i="2"/>
  <c r="I28" i="2" s="1"/>
  <c r="BF26" i="2"/>
  <c r="Y26" i="2" s="1"/>
  <c r="BE26" i="2"/>
  <c r="X26" i="2" s="1"/>
  <c r="BD26" i="2"/>
  <c r="AI26" i="2" s="1"/>
  <c r="S5" i="42" s="1"/>
  <c r="AA26" i="2"/>
  <c r="L5" i="42" s="1"/>
  <c r="V23" i="2"/>
  <c r="T24" i="33" s="1"/>
  <c r="V22" i="2"/>
  <c r="T23" i="33" s="1"/>
  <c r="Z20" i="2"/>
  <c r="L3" i="23" s="1"/>
  <c r="V20" i="2"/>
  <c r="K3" i="23" s="1"/>
  <c r="V18" i="2"/>
  <c r="T19" i="33" s="1"/>
  <c r="V17" i="2"/>
  <c r="T18" i="33" s="1"/>
  <c r="V16" i="2"/>
  <c r="K2" i="23" s="1"/>
  <c r="N9" i="3" l="1"/>
  <c r="O9" i="3"/>
  <c r="K9" i="3"/>
  <c r="L9" i="3"/>
  <c r="M9" i="3"/>
  <c r="M40" i="2"/>
  <c r="N40" i="2"/>
  <c r="L45" i="2"/>
  <c r="M45" i="2"/>
  <c r="W45" i="2"/>
  <c r="V45" i="2"/>
  <c r="R45" i="2"/>
  <c r="P45" i="2"/>
  <c r="AD27" i="33"/>
  <c r="V27" i="33"/>
  <c r="Q34" i="34"/>
  <c r="W21" i="33"/>
  <c r="Q33" i="34"/>
  <c r="T21" i="33"/>
  <c r="T17" i="33"/>
  <c r="Q31" i="34"/>
  <c r="AE26" i="2"/>
  <c r="AF26" i="2"/>
  <c r="Q5" i="42" s="1"/>
  <c r="AG26" i="2"/>
  <c r="AK26" i="2"/>
  <c r="AC26" i="2"/>
  <c r="I18" i="31"/>
  <c r="J18" i="31"/>
  <c r="AZ18" i="31"/>
  <c r="K18" i="31"/>
  <c r="L18" i="31"/>
  <c r="H18" i="31"/>
  <c r="AG30" i="31"/>
  <c r="CF37" i="3"/>
  <c r="CF18" i="3"/>
  <c r="CF29" i="3"/>
  <c r="P20" i="3"/>
  <c r="Q20" i="3"/>
  <c r="K20" i="3"/>
  <c r="J20" i="3"/>
  <c r="N20" i="3"/>
  <c r="M20" i="3"/>
  <c r="P12" i="3"/>
  <c r="J12" i="3"/>
  <c r="M12" i="3"/>
  <c r="CP10" i="3"/>
  <c r="CH10" i="3"/>
  <c r="BZ10" i="3"/>
  <c r="BR10" i="3"/>
  <c r="X10" i="3" s="1"/>
  <c r="BJ10" i="3"/>
  <c r="P10" i="3" s="1"/>
  <c r="BB10" i="3"/>
  <c r="H10" i="3" s="1"/>
  <c r="CO10" i="3"/>
  <c r="CG10" i="3"/>
  <c r="BY10" i="3"/>
  <c r="BQ10" i="3"/>
  <c r="W10" i="3" s="1"/>
  <c r="BI10" i="3"/>
  <c r="O10" i="3" s="1"/>
  <c r="CB10" i="3"/>
  <c r="BD10" i="3"/>
  <c r="J10" i="3" s="1"/>
  <c r="CN10" i="3"/>
  <c r="CF10" i="3"/>
  <c r="BX10" i="3"/>
  <c r="BP10" i="3"/>
  <c r="V10" i="3" s="1"/>
  <c r="BH10" i="3"/>
  <c r="N10" i="3" s="1"/>
  <c r="BT10" i="3"/>
  <c r="Z10" i="3" s="1"/>
  <c r="BL10" i="3"/>
  <c r="R10" i="3" s="1"/>
  <c r="BK10" i="3"/>
  <c r="Q10" i="3" s="1"/>
  <c r="CU10" i="3"/>
  <c r="CM10" i="3"/>
  <c r="CE10" i="3"/>
  <c r="BW10" i="3"/>
  <c r="BO10" i="3"/>
  <c r="U10" i="3" s="1"/>
  <c r="BG10" i="3"/>
  <c r="M10" i="3" s="1"/>
  <c r="CT10" i="3"/>
  <c r="CL10" i="3"/>
  <c r="CD10" i="3"/>
  <c r="BV10" i="3"/>
  <c r="BN10" i="3"/>
  <c r="T10" i="3" s="1"/>
  <c r="BF10" i="3"/>
  <c r="L10" i="3" s="1"/>
  <c r="CR10" i="3"/>
  <c r="CQ10" i="3"/>
  <c r="BS10" i="3"/>
  <c r="Y10" i="3" s="1"/>
  <c r="BC10" i="3"/>
  <c r="I10" i="3" s="1"/>
  <c r="CS10" i="3"/>
  <c r="CK10" i="3"/>
  <c r="CC10" i="3"/>
  <c r="BU10" i="3"/>
  <c r="AA10" i="3" s="1"/>
  <c r="BM10" i="3"/>
  <c r="S10" i="3" s="1"/>
  <c r="BE10" i="3"/>
  <c r="K10" i="3" s="1"/>
  <c r="CJ10" i="3"/>
  <c r="CI10" i="3"/>
  <c r="CA10" i="3"/>
  <c r="L50" i="2"/>
  <c r="P50" i="2"/>
  <c r="L43" i="2"/>
  <c r="I43" i="2"/>
  <c r="P43" i="2"/>
  <c r="L38" i="2"/>
  <c r="P38" i="2"/>
  <c r="CM41" i="2"/>
  <c r="DE31" i="2"/>
  <c r="BY31" i="2"/>
  <c r="AA31" i="2" s="1"/>
  <c r="BW31" i="2"/>
  <c r="X31" i="2" s="1"/>
  <c r="CC31" i="2"/>
  <c r="AF31" i="2" s="1"/>
  <c r="CK31" i="2"/>
  <c r="N32" i="2" s="1"/>
  <c r="CS31" i="2"/>
  <c r="AA32" i="2" s="1"/>
  <c r="BO31" i="2"/>
  <c r="L31" i="2" s="1"/>
  <c r="CU31" i="2"/>
  <c r="AC32" i="2" s="1"/>
  <c r="R28" i="2"/>
  <c r="W28" i="2"/>
  <c r="J4" i="3"/>
  <c r="J5" i="31"/>
  <c r="DH34" i="2"/>
  <c r="CZ34" i="2"/>
  <c r="CR34" i="2"/>
  <c r="CJ34" i="2"/>
  <c r="CB34" i="2"/>
  <c r="BT34" i="2"/>
  <c r="DG34" i="2"/>
  <c r="CY34" i="2"/>
  <c r="CQ34" i="2"/>
  <c r="CI34" i="2"/>
  <c r="CA34" i="2"/>
  <c r="BS34" i="2"/>
  <c r="DF34" i="2"/>
  <c r="CX34" i="2"/>
  <c r="CP34" i="2"/>
  <c r="CH34" i="2"/>
  <c r="BZ34" i="2"/>
  <c r="BR34" i="2"/>
  <c r="DD34" i="2"/>
  <c r="CV34" i="2"/>
  <c r="CN34" i="2"/>
  <c r="CF34" i="2"/>
  <c r="BX34" i="2"/>
  <c r="BP34" i="2"/>
  <c r="DB34" i="2"/>
  <c r="CT34" i="2"/>
  <c r="CL34" i="2"/>
  <c r="CD34" i="2"/>
  <c r="BV34" i="2"/>
  <c r="BN34" i="2"/>
  <c r="CE34" i="2"/>
  <c r="DA34" i="2"/>
  <c r="BS35" i="2"/>
  <c r="CO35" i="2"/>
  <c r="DI35" i="2"/>
  <c r="BM34" i="2"/>
  <c r="CQ35" i="2"/>
  <c r="DB48" i="2"/>
  <c r="CT48" i="2"/>
  <c r="CL48" i="2"/>
  <c r="CD48" i="2"/>
  <c r="BV48" i="2"/>
  <c r="BN48" i="2"/>
  <c r="DA48" i="2"/>
  <c r="CS48" i="2"/>
  <c r="CK48" i="2"/>
  <c r="CC48" i="2"/>
  <c r="BU48" i="2"/>
  <c r="BM48" i="2"/>
  <c r="DB41" i="2"/>
  <c r="CT41" i="2"/>
  <c r="CL41" i="2"/>
  <c r="CD41" i="2"/>
  <c r="AG41" i="2" s="1"/>
  <c r="BV41" i="2"/>
  <c r="W41" i="2" s="1"/>
  <c r="BN41" i="2"/>
  <c r="K41" i="2" s="1"/>
  <c r="BM41" i="2"/>
  <c r="I41" i="2" s="1"/>
  <c r="CZ48" i="2"/>
  <c r="CR48" i="2"/>
  <c r="CJ48" i="2"/>
  <c r="CB48" i="2"/>
  <c r="BT48" i="2"/>
  <c r="DA41" i="2"/>
  <c r="CS41" i="2"/>
  <c r="CK41" i="2"/>
  <c r="CC41" i="2"/>
  <c r="AF41" i="2" s="1"/>
  <c r="BU41" i="2"/>
  <c r="V41" i="2" s="1"/>
  <c r="CY48" i="2"/>
  <c r="CQ48" i="2"/>
  <c r="CI48" i="2"/>
  <c r="CA48" i="2"/>
  <c r="BS48" i="2"/>
  <c r="CZ41" i="2"/>
  <c r="CR41" i="2"/>
  <c r="CJ41" i="2"/>
  <c r="CB41" i="2"/>
  <c r="AE41" i="2" s="1"/>
  <c r="BT41" i="2"/>
  <c r="T41" i="2" s="1"/>
  <c r="CW48" i="2"/>
  <c r="CO48" i="2"/>
  <c r="CG48" i="2"/>
  <c r="BY48" i="2"/>
  <c r="BQ48" i="2"/>
  <c r="CX41" i="2"/>
  <c r="CP41" i="2"/>
  <c r="CH41" i="2"/>
  <c r="BZ41" i="2"/>
  <c r="AB41" i="2" s="1"/>
  <c r="BR41" i="2"/>
  <c r="P41" i="2" s="1"/>
  <c r="BY41" i="2"/>
  <c r="AA41" i="2" s="1"/>
  <c r="BQ41" i="2"/>
  <c r="N41" i="2" s="1"/>
  <c r="CV48" i="2"/>
  <c r="CN48" i="2"/>
  <c r="CF48" i="2"/>
  <c r="BX48" i="2"/>
  <c r="BP48" i="2"/>
  <c r="CW41" i="2"/>
  <c r="CO41" i="2"/>
  <c r="CG41" i="2"/>
  <c r="DC48" i="2"/>
  <c r="CU48" i="2"/>
  <c r="CM48" i="2"/>
  <c r="CE48" i="2"/>
  <c r="BW48" i="2"/>
  <c r="BO48" i="2"/>
  <c r="CV41" i="2"/>
  <c r="CN41" i="2"/>
  <c r="CF41" i="2"/>
  <c r="AK41" i="2" s="1"/>
  <c r="BX41" i="2"/>
  <c r="Y41" i="2" s="1"/>
  <c r="BP41" i="2"/>
  <c r="M41" i="2" s="1"/>
  <c r="CQ41" i="2"/>
  <c r="BR48" i="2"/>
  <c r="BU29" i="2"/>
  <c r="V29" i="2" s="1"/>
  <c r="CK29" i="2"/>
  <c r="N30" i="2" s="1"/>
  <c r="DA29" i="2"/>
  <c r="BX29" i="2"/>
  <c r="Y29" i="2" s="1"/>
  <c r="CG34" i="2"/>
  <c r="BU35" i="2"/>
  <c r="BO34" i="2"/>
  <c r="CK34" i="2"/>
  <c r="DE34" i="2"/>
  <c r="BY35" i="2"/>
  <c r="CS35" i="2"/>
  <c r="DH31" i="2"/>
  <c r="CZ31" i="2"/>
  <c r="AK32" i="2" s="1"/>
  <c r="CR31" i="2"/>
  <c r="Y32" i="2" s="1"/>
  <c r="CJ31" i="2"/>
  <c r="M32" i="2" s="1"/>
  <c r="CB31" i="2"/>
  <c r="AE31" i="2" s="1"/>
  <c r="BT31" i="2"/>
  <c r="T31" i="2" s="1"/>
  <c r="DG31" i="2"/>
  <c r="CY31" i="2"/>
  <c r="AI32" i="2" s="1"/>
  <c r="CQ31" i="2"/>
  <c r="X32" i="2" s="1"/>
  <c r="CI31" i="2"/>
  <c r="L32" i="2" s="1"/>
  <c r="CA31" i="2"/>
  <c r="AC31" i="2" s="1"/>
  <c r="BS31" i="2"/>
  <c r="R31" i="2" s="1"/>
  <c r="DF31" i="2"/>
  <c r="BR31" i="2"/>
  <c r="P31" i="2" s="1"/>
  <c r="CP31" i="2"/>
  <c r="W32" i="2" s="1"/>
  <c r="CX31" i="2"/>
  <c r="AG32" i="2" s="1"/>
  <c r="CH31" i="2"/>
  <c r="K32" i="2" s="1"/>
  <c r="BZ31" i="2"/>
  <c r="AB31" i="2" s="1"/>
  <c r="DD31" i="2"/>
  <c r="CV31" i="2"/>
  <c r="AE32" i="2" s="1"/>
  <c r="CN31" i="2"/>
  <c r="T32" i="2" s="1"/>
  <c r="CF31" i="2"/>
  <c r="AK31" i="2" s="1"/>
  <c r="BX31" i="2"/>
  <c r="Y31" i="2" s="1"/>
  <c r="BP31" i="2"/>
  <c r="M31" i="2" s="1"/>
  <c r="DB31" i="2"/>
  <c r="CT31" i="2"/>
  <c r="AB32" i="2" s="1"/>
  <c r="CL31" i="2"/>
  <c r="P32" i="2" s="1"/>
  <c r="CD31" i="2"/>
  <c r="AG31" i="2" s="1"/>
  <c r="BV31" i="2"/>
  <c r="W31" i="2" s="1"/>
  <c r="BN31" i="2"/>
  <c r="K31" i="2" s="1"/>
  <c r="CE31" i="2"/>
  <c r="AI31" i="2" s="1"/>
  <c r="DA31" i="2"/>
  <c r="BQ34" i="2"/>
  <c r="CM34" i="2"/>
  <c r="DI34" i="2"/>
  <c r="CA35" i="2"/>
  <c r="CW35" i="2"/>
  <c r="BO41" i="2"/>
  <c r="L41" i="2" s="1"/>
  <c r="CU41" i="2"/>
  <c r="BZ48" i="2"/>
  <c r="DC29" i="2"/>
  <c r="CU29" i="2"/>
  <c r="AC30" i="2" s="1"/>
  <c r="CM29" i="2"/>
  <c r="R30" i="2" s="1"/>
  <c r="CE29" i="2"/>
  <c r="AI29" i="2" s="1"/>
  <c r="BW29" i="2"/>
  <c r="X29" i="2" s="1"/>
  <c r="BO29" i="2"/>
  <c r="L29" i="2" s="1"/>
  <c r="DB29" i="2"/>
  <c r="CL29" i="2"/>
  <c r="P30" i="2" s="1"/>
  <c r="CD29" i="2"/>
  <c r="AG29" i="2" s="1"/>
  <c r="BV29" i="2"/>
  <c r="W29" i="2" s="1"/>
  <c r="CT29" i="2"/>
  <c r="AB30" i="2" s="1"/>
  <c r="BN29" i="2"/>
  <c r="K29" i="2" s="1"/>
  <c r="DI29" i="2"/>
  <c r="DG29" i="2"/>
  <c r="CY29" i="2"/>
  <c r="AI30" i="2" s="1"/>
  <c r="CQ29" i="2"/>
  <c r="X30" i="2" s="1"/>
  <c r="CI29" i="2"/>
  <c r="L30" i="2" s="1"/>
  <c r="CA29" i="2"/>
  <c r="AC29" i="2" s="1"/>
  <c r="BS29" i="2"/>
  <c r="R29" i="2" s="1"/>
  <c r="DE29" i="2"/>
  <c r="CW29" i="2"/>
  <c r="AF30" i="2" s="1"/>
  <c r="CO29" i="2"/>
  <c r="V30" i="2" s="1"/>
  <c r="CG29" i="2"/>
  <c r="I30" i="2" s="1"/>
  <c r="BY29" i="2"/>
  <c r="AA29" i="2" s="1"/>
  <c r="BQ29" i="2"/>
  <c r="N29" i="2" s="1"/>
  <c r="CB29" i="2"/>
  <c r="AE29" i="2" s="1"/>
  <c r="CR29" i="2"/>
  <c r="Y30" i="2" s="1"/>
  <c r="DH29" i="2"/>
  <c r="S4" i="3"/>
  <c r="S5" i="31"/>
  <c r="M28" i="2"/>
  <c r="BM29" i="2"/>
  <c r="I29" i="2" s="1"/>
  <c r="CC29" i="2"/>
  <c r="AF29" i="2" s="1"/>
  <c r="CS29" i="2"/>
  <c r="AA30" i="2" s="1"/>
  <c r="I31" i="2"/>
  <c r="CG31" i="2"/>
  <c r="I32" i="2" s="1"/>
  <c r="DC31" i="2"/>
  <c r="BU34" i="2"/>
  <c r="CO34" i="2"/>
  <c r="CC35" i="2"/>
  <c r="W38" i="2"/>
  <c r="V38" i="2"/>
  <c r="BS41" i="2"/>
  <c r="R41" i="2" s="1"/>
  <c r="CY41" i="2"/>
  <c r="CH48" i="2"/>
  <c r="DD35" i="2"/>
  <c r="CV35" i="2"/>
  <c r="CN35" i="2"/>
  <c r="CF35" i="2"/>
  <c r="BX35" i="2"/>
  <c r="BP35" i="2"/>
  <c r="DC35" i="2"/>
  <c r="CU35" i="2"/>
  <c r="CM35" i="2"/>
  <c r="CE35" i="2"/>
  <c r="BW35" i="2"/>
  <c r="BO35" i="2"/>
  <c r="DB35" i="2"/>
  <c r="CT35" i="2"/>
  <c r="CL35" i="2"/>
  <c r="CD35" i="2"/>
  <c r="BV35" i="2"/>
  <c r="BN35" i="2"/>
  <c r="DH35" i="2"/>
  <c r="CZ35" i="2"/>
  <c r="CR35" i="2"/>
  <c r="CJ35" i="2"/>
  <c r="CB35" i="2"/>
  <c r="BT35" i="2"/>
  <c r="DF35" i="2"/>
  <c r="CX35" i="2"/>
  <c r="CP35" i="2"/>
  <c r="CH35" i="2"/>
  <c r="BZ35" i="2"/>
  <c r="BR35" i="2"/>
  <c r="CG35" i="2"/>
  <c r="DA35" i="2"/>
  <c r="BW41" i="2"/>
  <c r="X41" i="2" s="1"/>
  <c r="DC41" i="2"/>
  <c r="CP48" i="2"/>
  <c r="R22" i="10"/>
  <c r="R23" i="10"/>
  <c r="BP29" i="2"/>
  <c r="M29" i="2" s="1"/>
  <c r="CF29" i="2"/>
  <c r="AK29" i="2" s="1"/>
  <c r="CV29" i="2"/>
  <c r="AE30" i="2" s="1"/>
  <c r="BW34" i="2"/>
  <c r="CS34" i="2"/>
  <c r="L5" i="31"/>
  <c r="L4" i="3"/>
  <c r="K4" i="3"/>
  <c r="K5" i="31"/>
  <c r="BR29" i="2"/>
  <c r="P29" i="2" s="1"/>
  <c r="CH29" i="2"/>
  <c r="K30" i="2" s="1"/>
  <c r="CX29" i="2"/>
  <c r="AG30" i="2" s="1"/>
  <c r="BQ31" i="2"/>
  <c r="N31" i="2" s="1"/>
  <c r="CM31" i="2"/>
  <c r="R32" i="2" s="1"/>
  <c r="DI31" i="2"/>
  <c r="BY34" i="2"/>
  <c r="CU34" i="2"/>
  <c r="BM35" i="2"/>
  <c r="CI35" i="2"/>
  <c r="DE35" i="2"/>
  <c r="CA41" i="2"/>
  <c r="AC41" i="2" s="1"/>
  <c r="CX48" i="2"/>
  <c r="CN29" i="2"/>
  <c r="T30" i="2" s="1"/>
  <c r="DC34" i="2"/>
  <c r="BZ29" i="2"/>
  <c r="AB29" i="2" s="1"/>
  <c r="CP29" i="2"/>
  <c r="W30" i="2" s="1"/>
  <c r="DF29" i="2"/>
  <c r="BT29" i="2"/>
  <c r="T29" i="2" s="1"/>
  <c r="CJ29" i="2"/>
  <c r="M30" i="2" s="1"/>
  <c r="CZ29" i="2"/>
  <c r="AK30" i="2" s="1"/>
  <c r="BU31" i="2"/>
  <c r="V31" i="2" s="1"/>
  <c r="CO31" i="2"/>
  <c r="V32" i="2" s="1"/>
  <c r="CC34" i="2"/>
  <c r="CW34" i="2"/>
  <c r="BQ35" i="2"/>
  <c r="CK35" i="2"/>
  <c r="DG35" i="2"/>
  <c r="CE41" i="2"/>
  <c r="AI41" i="2" s="1"/>
  <c r="W50" i="2"/>
  <c r="V43" i="2"/>
  <c r="W43" i="2"/>
  <c r="R20" i="10"/>
  <c r="Y27" i="33" l="1"/>
  <c r="O5" i="42"/>
  <c r="T4" i="3"/>
  <c r="T5" i="42"/>
  <c r="AC27" i="33"/>
  <c r="R5" i="42"/>
  <c r="P5" i="31"/>
  <c r="P5" i="42"/>
  <c r="O5" i="31"/>
  <c r="O4" i="3"/>
  <c r="T5" i="31"/>
  <c r="AE27" i="33"/>
  <c r="AB27" i="33"/>
  <c r="R5" i="31"/>
  <c r="AA27" i="33"/>
  <c r="Q5" i="31"/>
  <c r="Q4" i="3"/>
  <c r="P4" i="3"/>
  <c r="R4" i="3"/>
  <c r="AA18" i="31"/>
  <c r="X18" i="31"/>
</calcChain>
</file>

<file path=xl/sharedStrings.xml><?xml version="1.0" encoding="utf-8"?>
<sst xmlns="http://schemas.openxmlformats.org/spreadsheetml/2006/main" count="8264" uniqueCount="4738">
  <si>
    <t>年</t>
    <rPh sb="0" eb="1">
      <t>ネン</t>
    </rPh>
    <phoneticPr fontId="1"/>
  </si>
  <si>
    <t>月</t>
    <rPh sb="0" eb="1">
      <t>ガツ</t>
    </rPh>
    <phoneticPr fontId="1"/>
  </si>
  <si>
    <t>日</t>
    <rPh sb="0" eb="1">
      <t>ニチ</t>
    </rPh>
    <phoneticPr fontId="1"/>
  </si>
  <si>
    <t>様</t>
    <rPh sb="0" eb="1">
      <t>サマ</t>
    </rPh>
    <phoneticPr fontId="1"/>
  </si>
  <si>
    <t>申請者</t>
    <rPh sb="0" eb="2">
      <t>シンセイ</t>
    </rPh>
    <rPh sb="2" eb="3">
      <t>シャ</t>
    </rPh>
    <phoneticPr fontId="1"/>
  </si>
  <si>
    <t>商号又は名称</t>
    <rPh sb="0" eb="2">
      <t>ショウゴウ</t>
    </rPh>
    <rPh sb="2" eb="3">
      <t>マタ</t>
    </rPh>
    <rPh sb="4" eb="6">
      <t>メイショウ</t>
    </rPh>
    <phoneticPr fontId="1"/>
  </si>
  <si>
    <t>郵 便 番 号</t>
    <rPh sb="0" eb="1">
      <t>ユウ</t>
    </rPh>
    <rPh sb="2" eb="3">
      <t>ビン</t>
    </rPh>
    <rPh sb="4" eb="5">
      <t>バン</t>
    </rPh>
    <rPh sb="6" eb="7">
      <t>ゴウ</t>
    </rPh>
    <phoneticPr fontId="1"/>
  </si>
  <si>
    <t>主たる事務所の</t>
    <rPh sb="0" eb="1">
      <t>シュ</t>
    </rPh>
    <rPh sb="3" eb="5">
      <t>ジム</t>
    </rPh>
    <rPh sb="5" eb="6">
      <t>ショ</t>
    </rPh>
    <phoneticPr fontId="1"/>
  </si>
  <si>
    <t>所在地</t>
    <rPh sb="0" eb="3">
      <t>ショザイチ</t>
    </rPh>
    <phoneticPr fontId="1"/>
  </si>
  <si>
    <t>電話番号</t>
    <rPh sb="0" eb="4">
      <t>デンワバンゴウ</t>
    </rPh>
    <phoneticPr fontId="1"/>
  </si>
  <si>
    <t>ファクシミリ番号</t>
    <rPh sb="6" eb="8">
      <t>バンゴウ</t>
    </rPh>
    <phoneticPr fontId="1"/>
  </si>
  <si>
    <t>受付番号</t>
    <rPh sb="0" eb="2">
      <t>ウケツケ</t>
    </rPh>
    <rPh sb="2" eb="4">
      <t>バンゴウ</t>
    </rPh>
    <phoneticPr fontId="1"/>
  </si>
  <si>
    <t>受付年月日</t>
    <rPh sb="0" eb="5">
      <t>ウケツケネンガッピ</t>
    </rPh>
    <phoneticPr fontId="1"/>
  </si>
  <si>
    <t>申請時の免許証番号</t>
    <rPh sb="0" eb="3">
      <t>シンセイジ</t>
    </rPh>
    <rPh sb="4" eb="6">
      <t>メンキョ</t>
    </rPh>
    <rPh sb="6" eb="7">
      <t>ショウ</t>
    </rPh>
    <rPh sb="7" eb="9">
      <t>バンゴウ</t>
    </rPh>
    <phoneticPr fontId="1"/>
  </si>
  <si>
    <t>項番</t>
    <rPh sb="0" eb="2">
      <t>コウバン</t>
    </rPh>
    <phoneticPr fontId="1"/>
  </si>
  <si>
    <t>フリガナ</t>
    <phoneticPr fontId="1"/>
  </si>
  <si>
    <t>商号又は
名称</t>
    <rPh sb="0" eb="2">
      <t>ショウゴウ</t>
    </rPh>
    <rPh sb="2" eb="3">
      <t>マタ</t>
    </rPh>
    <rPh sb="5" eb="7">
      <t>メイショウ</t>
    </rPh>
    <phoneticPr fontId="1"/>
  </si>
  <si>
    <t>◎商号又は名称</t>
    <rPh sb="1" eb="4">
      <t>ショウゴウマタ</t>
    </rPh>
    <rPh sb="5" eb="7">
      <t>メイショウ</t>
    </rPh>
    <phoneticPr fontId="1"/>
  </si>
  <si>
    <t>◎代表者又は個人に関する事項</t>
    <rPh sb="1" eb="4">
      <t>ダイヒョウシャ</t>
    </rPh>
    <rPh sb="4" eb="5">
      <t>マタ</t>
    </rPh>
    <rPh sb="6" eb="8">
      <t>コジン</t>
    </rPh>
    <rPh sb="9" eb="10">
      <t>カン</t>
    </rPh>
    <rPh sb="12" eb="14">
      <t>ジコウ</t>
    </rPh>
    <phoneticPr fontId="1"/>
  </si>
  <si>
    <t>役名コード</t>
    <rPh sb="0" eb="1">
      <t>ヤク</t>
    </rPh>
    <rPh sb="1" eb="2">
      <t>メイ</t>
    </rPh>
    <phoneticPr fontId="1"/>
  </si>
  <si>
    <t>フリガナ</t>
    <phoneticPr fontId="1"/>
  </si>
  <si>
    <t>生年月日</t>
    <rPh sb="0" eb="4">
      <t>セイネンガッピ</t>
    </rPh>
    <phoneticPr fontId="1"/>
  </si>
  <si>
    <t>氏　　　　名</t>
    <rPh sb="0" eb="1">
      <t>シ</t>
    </rPh>
    <rPh sb="5" eb="6">
      <t>メイ</t>
    </rPh>
    <phoneticPr fontId="1"/>
  </si>
  <si>
    <t>（A4)</t>
    <phoneticPr fontId="1"/>
  </si>
  <si>
    <t>商号又は名称</t>
    <phoneticPr fontId="16"/>
  </si>
  <si>
    <t>郵便番号(数字のみ)</t>
    <rPh sb="5" eb="7">
      <t>スウジ</t>
    </rPh>
    <phoneticPr fontId="16"/>
  </si>
  <si>
    <t>(入力例：0123456)</t>
    <rPh sb="1" eb="4">
      <t>ニュウリョクレイ</t>
    </rPh>
    <phoneticPr fontId="16"/>
  </si>
  <si>
    <t>申請時の免許証番号</t>
  </si>
  <si>
    <t>免許の種類</t>
    <rPh sb="0" eb="2">
      <t>メンキョ</t>
    </rPh>
    <rPh sb="3" eb="5">
      <t>シュルイ</t>
    </rPh>
    <phoneticPr fontId="16"/>
  </si>
  <si>
    <t>◎　商号又は名称</t>
    <rPh sb="2" eb="4">
      <t>ショウゴウ</t>
    </rPh>
    <rPh sb="4" eb="5">
      <t>マタ</t>
    </rPh>
    <rPh sb="6" eb="8">
      <t>メイショウ</t>
    </rPh>
    <phoneticPr fontId="16"/>
  </si>
  <si>
    <t>商号又は名称</t>
    <rPh sb="0" eb="2">
      <t>ショウゴウ</t>
    </rPh>
    <rPh sb="2" eb="3">
      <t>マタ</t>
    </rPh>
    <rPh sb="4" eb="6">
      <t>メイショウ</t>
    </rPh>
    <phoneticPr fontId="16"/>
  </si>
  <si>
    <t>◎　代表者又は個人に関する事項</t>
    <rPh sb="2" eb="5">
      <t>ダイヒョウシャ</t>
    </rPh>
    <rPh sb="5" eb="6">
      <t>マタ</t>
    </rPh>
    <rPh sb="7" eb="9">
      <t>コジン</t>
    </rPh>
    <rPh sb="10" eb="11">
      <t>カン</t>
    </rPh>
    <rPh sb="13" eb="15">
      <t>ジコウ</t>
    </rPh>
    <phoneticPr fontId="16"/>
  </si>
  <si>
    <t>氏名</t>
    <rPh sb="0" eb="2">
      <t>シメイ</t>
    </rPh>
    <phoneticPr fontId="16"/>
  </si>
  <si>
    <t>生年月日</t>
    <rPh sb="0" eb="2">
      <t>セイネン</t>
    </rPh>
    <rPh sb="2" eb="4">
      <t>ガッピ</t>
    </rPh>
    <phoneticPr fontId="16"/>
  </si>
  <si>
    <t>年</t>
    <rPh sb="0" eb="1">
      <t>ネン</t>
    </rPh>
    <phoneticPr fontId="16"/>
  </si>
  <si>
    <t>月</t>
    <rPh sb="0" eb="1">
      <t>ツキ</t>
    </rPh>
    <phoneticPr fontId="16"/>
  </si>
  <si>
    <t>日</t>
    <rPh sb="0" eb="1">
      <t>ニチ</t>
    </rPh>
    <phoneticPr fontId="16"/>
  </si>
  <si>
    <t>の所在地</t>
    <phoneticPr fontId="16"/>
  </si>
  <si>
    <t>電話番号</t>
    <phoneticPr fontId="16"/>
  </si>
  <si>
    <t>－</t>
    <phoneticPr fontId="16"/>
  </si>
  <si>
    <t>ファクシミリ番号</t>
    <phoneticPr fontId="16"/>
  </si>
  <si>
    <t>主たる事務所</t>
    <phoneticPr fontId="16"/>
  </si>
  <si>
    <t>（</t>
    <phoneticPr fontId="16"/>
  </si>
  <si>
    <t>）</t>
    <phoneticPr fontId="16"/>
  </si>
  <si>
    <t>フリガナ</t>
    <phoneticPr fontId="16"/>
  </si>
  <si>
    <t>役名コード</t>
    <phoneticPr fontId="16"/>
  </si>
  <si>
    <t>登録番号</t>
    <phoneticPr fontId="16"/>
  </si>
  <si>
    <t>－</t>
    <phoneticPr fontId="16"/>
  </si>
  <si>
    <t>－</t>
    <phoneticPr fontId="16"/>
  </si>
  <si>
    <t>フリガナ</t>
    <phoneticPr fontId="16"/>
  </si>
  <si>
    <t>(入力例：082-223-2397 )</t>
    <rPh sb="1" eb="4">
      <t>ニュウリョクレイ</t>
    </rPh>
    <phoneticPr fontId="16"/>
  </si>
  <si>
    <t>免許行政庁コード</t>
    <rPh sb="0" eb="5">
      <t>メンキョギョウセイチョウ</t>
    </rPh>
    <phoneticPr fontId="16"/>
  </si>
  <si>
    <t>法人・個人の別</t>
  </si>
  <si>
    <t>役名コード</t>
  </si>
  <si>
    <t>元号</t>
    <rPh sb="0" eb="2">
      <t>ゲンゴウ</t>
    </rPh>
    <phoneticPr fontId="16"/>
  </si>
  <si>
    <t>事務所の別</t>
    <rPh sb="0" eb="3">
      <t>ジムショ</t>
    </rPh>
    <rPh sb="4" eb="5">
      <t>ベツ</t>
    </rPh>
    <phoneticPr fontId="16"/>
  </si>
  <si>
    <t>兼業コード</t>
    <rPh sb="0" eb="2">
      <t>ケンギョウ</t>
    </rPh>
    <phoneticPr fontId="16"/>
  </si>
  <si>
    <t>所属団体コード</t>
    <rPh sb="0" eb="2">
      <t>ショゾク</t>
    </rPh>
    <rPh sb="2" eb="4">
      <t>ダンタイ</t>
    </rPh>
    <phoneticPr fontId="16"/>
  </si>
  <si>
    <t>00 国土交通大臣</t>
    <rPh sb="3" eb="5">
      <t>コクド</t>
    </rPh>
    <rPh sb="5" eb="7">
      <t>コウツウ</t>
    </rPh>
    <rPh sb="7" eb="9">
      <t>ダイジン</t>
    </rPh>
    <phoneticPr fontId="16"/>
  </si>
  <si>
    <t>１．新規</t>
    <rPh sb="2" eb="4">
      <t>シンキ</t>
    </rPh>
    <phoneticPr fontId="16"/>
  </si>
  <si>
    <t>１．法人</t>
    <rPh sb="2" eb="4">
      <t>ホウジン</t>
    </rPh>
    <phoneticPr fontId="16"/>
  </si>
  <si>
    <t>M 明治</t>
    <rPh sb="2" eb="4">
      <t>メイジ</t>
    </rPh>
    <phoneticPr fontId="16"/>
  </si>
  <si>
    <t>１．主たる事務所</t>
    <rPh sb="2" eb="3">
      <t>シュ</t>
    </rPh>
    <rPh sb="5" eb="7">
      <t>ジム</t>
    </rPh>
    <rPh sb="7" eb="8">
      <t>ショ</t>
    </rPh>
    <phoneticPr fontId="16"/>
  </si>
  <si>
    <t>01 農業</t>
    <rPh sb="3" eb="5">
      <t>ノウギョウ</t>
    </rPh>
    <phoneticPr fontId="16"/>
  </si>
  <si>
    <t>01 （一社）マンション管理業協会</t>
    <rPh sb="4" eb="6">
      <t>イチシャ</t>
    </rPh>
    <rPh sb="12" eb="14">
      <t>カンリ</t>
    </rPh>
    <rPh sb="14" eb="15">
      <t>ギョウ</t>
    </rPh>
    <rPh sb="15" eb="17">
      <t>キョウカイ</t>
    </rPh>
    <phoneticPr fontId="16"/>
  </si>
  <si>
    <t>02 青森県知事</t>
    <rPh sb="3" eb="6">
      <t>アオモリケン</t>
    </rPh>
    <rPh sb="6" eb="8">
      <t>チジ</t>
    </rPh>
    <phoneticPr fontId="16"/>
  </si>
  <si>
    <t>２．免許換え新規</t>
    <rPh sb="2" eb="4">
      <t>メンキョ</t>
    </rPh>
    <rPh sb="4" eb="5">
      <t>ガ</t>
    </rPh>
    <rPh sb="6" eb="8">
      <t>シンキ</t>
    </rPh>
    <phoneticPr fontId="16"/>
  </si>
  <si>
    <t>２．個人</t>
    <rPh sb="2" eb="4">
      <t>コジン</t>
    </rPh>
    <phoneticPr fontId="16"/>
  </si>
  <si>
    <t>T 大正</t>
    <rPh sb="2" eb="4">
      <t>タイショウ</t>
    </rPh>
    <phoneticPr fontId="16"/>
  </si>
  <si>
    <t>２．従たる事務所</t>
    <rPh sb="2" eb="3">
      <t>ジュウ</t>
    </rPh>
    <rPh sb="5" eb="7">
      <t>ジム</t>
    </rPh>
    <rPh sb="7" eb="8">
      <t>ショ</t>
    </rPh>
    <phoneticPr fontId="16"/>
  </si>
  <si>
    <t>02 林業</t>
    <rPh sb="3" eb="5">
      <t>リンギョウ</t>
    </rPh>
    <phoneticPr fontId="16"/>
  </si>
  <si>
    <t>04 （公社）全国宅地建物取引業協会連合会の会員である各協会</t>
    <rPh sb="4" eb="6">
      <t>コウシャ</t>
    </rPh>
    <rPh sb="7" eb="9">
      <t>ゼンコク</t>
    </rPh>
    <rPh sb="9" eb="11">
      <t>タクチ</t>
    </rPh>
    <rPh sb="11" eb="13">
      <t>タテモノ</t>
    </rPh>
    <rPh sb="13" eb="16">
      <t>トリヒキギョウ</t>
    </rPh>
    <rPh sb="16" eb="18">
      <t>キョウカイ</t>
    </rPh>
    <rPh sb="18" eb="21">
      <t>レンゴウカイ</t>
    </rPh>
    <rPh sb="22" eb="24">
      <t>カイイン</t>
    </rPh>
    <rPh sb="27" eb="28">
      <t>カク</t>
    </rPh>
    <rPh sb="28" eb="30">
      <t>キョウカイ</t>
    </rPh>
    <phoneticPr fontId="16"/>
  </si>
  <si>
    <t>03 岩手県知事</t>
    <rPh sb="3" eb="6">
      <t>イワテケン</t>
    </rPh>
    <rPh sb="6" eb="8">
      <t>チジ</t>
    </rPh>
    <phoneticPr fontId="16"/>
  </si>
  <si>
    <t>３．更新</t>
    <rPh sb="2" eb="4">
      <t>コウシン</t>
    </rPh>
    <phoneticPr fontId="16"/>
  </si>
  <si>
    <t>S 昭和</t>
    <rPh sb="2" eb="4">
      <t>ショウワ</t>
    </rPh>
    <phoneticPr fontId="16"/>
  </si>
  <si>
    <t>03 漁業</t>
    <rPh sb="3" eb="5">
      <t>ギョギョウ</t>
    </rPh>
    <phoneticPr fontId="16"/>
  </si>
  <si>
    <t>05 （公社）全日本不動産協会</t>
    <rPh sb="4" eb="6">
      <t>コウシャ</t>
    </rPh>
    <rPh sb="7" eb="10">
      <t>ゼンニッポン</t>
    </rPh>
    <rPh sb="10" eb="13">
      <t>フドウサン</t>
    </rPh>
    <rPh sb="13" eb="15">
      <t>キョウカイ</t>
    </rPh>
    <phoneticPr fontId="16"/>
  </si>
  <si>
    <t>04 宮城県知事</t>
  </si>
  <si>
    <t>H 平成</t>
    <rPh sb="2" eb="4">
      <t>ヘイセイ</t>
    </rPh>
    <phoneticPr fontId="16"/>
  </si>
  <si>
    <t>04 鉱業</t>
    <rPh sb="3" eb="5">
      <t>コウギョウ</t>
    </rPh>
    <phoneticPr fontId="16"/>
  </si>
  <si>
    <t>09 （一社）日本ビルヂング協会連合会の会員である各協会</t>
    <rPh sb="4" eb="5">
      <t>イチ</t>
    </rPh>
    <rPh sb="5" eb="6">
      <t>シャ</t>
    </rPh>
    <rPh sb="7" eb="9">
      <t>ニホン</t>
    </rPh>
    <rPh sb="14" eb="16">
      <t>キョウカイ</t>
    </rPh>
    <rPh sb="16" eb="19">
      <t>レンゴウカイ</t>
    </rPh>
    <rPh sb="20" eb="22">
      <t>カイイン</t>
    </rPh>
    <rPh sb="25" eb="28">
      <t>カクキョウカイ</t>
    </rPh>
    <phoneticPr fontId="16"/>
  </si>
  <si>
    <t>05 秋田県知事</t>
  </si>
  <si>
    <t>R 令和</t>
    <rPh sb="2" eb="4">
      <t>レイワ</t>
    </rPh>
    <phoneticPr fontId="16"/>
  </si>
  <si>
    <t>05 建設業</t>
    <rPh sb="3" eb="6">
      <t>ケンセツギョウ</t>
    </rPh>
    <phoneticPr fontId="16"/>
  </si>
  <si>
    <t>10 （一社）不動産協会</t>
    <rPh sb="4" eb="6">
      <t>イチシャ</t>
    </rPh>
    <rPh sb="7" eb="10">
      <t>フドウサン</t>
    </rPh>
    <rPh sb="10" eb="12">
      <t>キョウカイ</t>
    </rPh>
    <phoneticPr fontId="16"/>
  </si>
  <si>
    <t>06 山形県知事</t>
  </si>
  <si>
    <t>取引士か否かの別</t>
    <rPh sb="0" eb="3">
      <t>トリヒキシ</t>
    </rPh>
    <rPh sb="4" eb="5">
      <t>イナ</t>
    </rPh>
    <rPh sb="7" eb="8">
      <t>ベツ</t>
    </rPh>
    <phoneticPr fontId="16"/>
  </si>
  <si>
    <t>性別</t>
    <rPh sb="0" eb="2">
      <t>セイベツ</t>
    </rPh>
    <phoneticPr fontId="16"/>
  </si>
  <si>
    <t>07 理事</t>
    <rPh sb="3" eb="5">
      <t>リジ</t>
    </rPh>
    <phoneticPr fontId="16"/>
  </si>
  <si>
    <t>06 製造業</t>
    <rPh sb="3" eb="6">
      <t>セイゾウギョウ</t>
    </rPh>
    <phoneticPr fontId="16"/>
  </si>
  <si>
    <t>11 （一社）不動産流通経営協会</t>
    <rPh sb="4" eb="6">
      <t>イチシャ</t>
    </rPh>
    <rPh sb="7" eb="10">
      <t>フドウサン</t>
    </rPh>
    <rPh sb="10" eb="12">
      <t>リュウツウ</t>
    </rPh>
    <rPh sb="12" eb="14">
      <t>ケイエイ</t>
    </rPh>
    <rPh sb="14" eb="16">
      <t>キョウカイ</t>
    </rPh>
    <phoneticPr fontId="16"/>
  </si>
  <si>
    <t>07 福島県知事</t>
  </si>
  <si>
    <t>1.男</t>
    <rPh sb="2" eb="3">
      <t>オトコ</t>
    </rPh>
    <phoneticPr fontId="16"/>
  </si>
  <si>
    <t>08 監事</t>
    <rPh sb="3" eb="5">
      <t>カンジ</t>
    </rPh>
    <phoneticPr fontId="16"/>
  </si>
  <si>
    <t>07 電気・ガス・熱供給・水道業</t>
    <rPh sb="3" eb="5">
      <t>デンキ</t>
    </rPh>
    <rPh sb="9" eb="10">
      <t>ネツ</t>
    </rPh>
    <rPh sb="10" eb="12">
      <t>キョウキュウ</t>
    </rPh>
    <rPh sb="13" eb="16">
      <t>スイドウギョウ</t>
    </rPh>
    <phoneticPr fontId="16"/>
  </si>
  <si>
    <t>12 その他</t>
    <rPh sb="5" eb="6">
      <t>タ</t>
    </rPh>
    <phoneticPr fontId="16"/>
  </si>
  <si>
    <t>08 茨城県知事</t>
  </si>
  <si>
    <t>○</t>
    <phoneticPr fontId="16"/>
  </si>
  <si>
    <t>2.女</t>
    <rPh sb="2" eb="3">
      <t>オンナ</t>
    </rPh>
    <phoneticPr fontId="16"/>
  </si>
  <si>
    <t>08 運輸・通信業</t>
    <rPh sb="3" eb="5">
      <t>ウンユ</t>
    </rPh>
    <rPh sb="6" eb="9">
      <t>ツウシンギョウ</t>
    </rPh>
    <phoneticPr fontId="16"/>
  </si>
  <si>
    <t>13 （一社）全国住宅産業協会又はその会員である各協会</t>
    <rPh sb="4" eb="6">
      <t>イチシャ</t>
    </rPh>
    <rPh sb="7" eb="9">
      <t>ゼンコク</t>
    </rPh>
    <rPh sb="9" eb="11">
      <t>ジュウタク</t>
    </rPh>
    <rPh sb="11" eb="13">
      <t>サンギョウ</t>
    </rPh>
    <rPh sb="13" eb="15">
      <t>キョウカイ</t>
    </rPh>
    <rPh sb="15" eb="16">
      <t>マタ</t>
    </rPh>
    <rPh sb="19" eb="21">
      <t>カイイン</t>
    </rPh>
    <rPh sb="24" eb="27">
      <t>カクキョウカイ</t>
    </rPh>
    <phoneticPr fontId="16"/>
  </si>
  <si>
    <t>09 栃木県知事</t>
  </si>
  <si>
    <t>09 卸売・小売業、飲食店</t>
    <rPh sb="3" eb="5">
      <t>オロシウ</t>
    </rPh>
    <rPh sb="6" eb="9">
      <t>コウリギョウ</t>
    </rPh>
    <rPh sb="10" eb="13">
      <t>インショクテン</t>
    </rPh>
    <phoneticPr fontId="16"/>
  </si>
  <si>
    <t>10 群馬県知事</t>
  </si>
  <si>
    <t>10 金融・保険業</t>
    <rPh sb="3" eb="5">
      <t>キンユウ</t>
    </rPh>
    <rPh sb="6" eb="9">
      <t>ホケンギョウ</t>
    </rPh>
    <phoneticPr fontId="16"/>
  </si>
  <si>
    <t>11 埼玉県知事</t>
  </si>
  <si>
    <t>登録行政庁</t>
    <rPh sb="0" eb="2">
      <t>トウロク</t>
    </rPh>
    <rPh sb="2" eb="5">
      <t>ギョウセイチョウ</t>
    </rPh>
    <phoneticPr fontId="16"/>
  </si>
  <si>
    <t>09 その他</t>
    <rPh sb="5" eb="6">
      <t>タ</t>
    </rPh>
    <phoneticPr fontId="16"/>
  </si>
  <si>
    <t>11 不動産賃貸業</t>
    <rPh sb="3" eb="6">
      <t>フドウサン</t>
    </rPh>
    <rPh sb="6" eb="9">
      <t>チンタイギョウ</t>
    </rPh>
    <phoneticPr fontId="16"/>
  </si>
  <si>
    <t>12 千葉県知事</t>
  </si>
  <si>
    <t>12 不動産管理業</t>
    <rPh sb="3" eb="6">
      <t>フドウサン</t>
    </rPh>
    <rPh sb="6" eb="9">
      <t>カンリギョウ</t>
    </rPh>
    <phoneticPr fontId="16"/>
  </si>
  <si>
    <t>13 東京都知事</t>
  </si>
  <si>
    <t>13 サービス業</t>
    <rPh sb="7" eb="8">
      <t>ギョウ</t>
    </rPh>
    <phoneticPr fontId="16"/>
  </si>
  <si>
    <t>14 神奈川県知事</t>
  </si>
  <si>
    <t>11 相談役</t>
    <rPh sb="3" eb="6">
      <t>ソウダンヤク</t>
    </rPh>
    <phoneticPr fontId="16"/>
  </si>
  <si>
    <t>14 その他</t>
    <rPh sb="5" eb="6">
      <t>タ</t>
    </rPh>
    <phoneticPr fontId="16"/>
  </si>
  <si>
    <t>15 新潟県知事</t>
  </si>
  <si>
    <t>12 顧問</t>
    <rPh sb="3" eb="5">
      <t>コモン</t>
    </rPh>
    <phoneticPr fontId="16"/>
  </si>
  <si>
    <t>16 富山県知事</t>
  </si>
  <si>
    <t>17 石川県知事</t>
  </si>
  <si>
    <t>18 福井県知事</t>
  </si>
  <si>
    <t>19 山梨県知事</t>
  </si>
  <si>
    <t>20 長野県知事</t>
  </si>
  <si>
    <t>21 岐阜県知事</t>
  </si>
  <si>
    <t>22 静岡県知事</t>
  </si>
  <si>
    <t>23 愛知県知事</t>
  </si>
  <si>
    <t>24 三重県知事</t>
  </si>
  <si>
    <t>25 滋賀県知事</t>
  </si>
  <si>
    <t>26 京都府知事</t>
  </si>
  <si>
    <t>27 大阪府知事</t>
  </si>
  <si>
    <t>28 兵庫県知事</t>
  </si>
  <si>
    <t>29 奈良県知事</t>
  </si>
  <si>
    <t>30 和歌山県知事</t>
  </si>
  <si>
    <t>31 鳥取県知事</t>
  </si>
  <si>
    <t>32 島根県知事</t>
  </si>
  <si>
    <t>33 岡山県知事</t>
  </si>
  <si>
    <t>34 広島県知事</t>
  </si>
  <si>
    <t>35 山口県知事</t>
  </si>
  <si>
    <t>36 徳島県知事</t>
  </si>
  <si>
    <t>37 香川県知事</t>
  </si>
  <si>
    <t>38 愛媛県知事</t>
  </si>
  <si>
    <t>39 高知県知事</t>
  </si>
  <si>
    <t>40 福岡県知事</t>
  </si>
  <si>
    <t>41 佐賀県知事</t>
  </si>
  <si>
    <t>42 長崎県知事</t>
  </si>
  <si>
    <t>43 熊本県知事</t>
  </si>
  <si>
    <t>44 大分県知事</t>
  </si>
  <si>
    <t>45 宮崎県知事</t>
  </si>
  <si>
    <t>広島</t>
  </si>
  <si>
    <t>46 鹿児島県知事</t>
  </si>
  <si>
    <t>47 沖縄県知事</t>
  </si>
  <si>
    <t>51 北海道（石狩）</t>
    <phoneticPr fontId="16"/>
  </si>
  <si>
    <t>52 北海道（渡島）</t>
    <phoneticPr fontId="16"/>
  </si>
  <si>
    <t>53 北海道（檜山）</t>
  </si>
  <si>
    <t>54 北海道（後志）</t>
  </si>
  <si>
    <t>55 北海道（空知）</t>
  </si>
  <si>
    <t>56 北海道（上川）</t>
  </si>
  <si>
    <t>57 北海道（留萌）</t>
  </si>
  <si>
    <t>58 北海道（宗谷）</t>
  </si>
  <si>
    <t>59 北海道（オホ）</t>
  </si>
  <si>
    <t>60 北海道（胆振）</t>
  </si>
  <si>
    <t>61 北海道（日高）</t>
  </si>
  <si>
    <t>62 北海道（十勝）</t>
  </si>
  <si>
    <t>63 北海道（釧路）</t>
  </si>
  <si>
    <t>64 北海道（根室）</t>
  </si>
  <si>
    <t>検索</t>
    <rPh sb="0" eb="2">
      <t>ケンサク</t>
    </rPh>
    <phoneticPr fontId="16"/>
  </si>
  <si>
    <t>団体コード</t>
    <rPh sb="0" eb="2">
      <t>ダンタイ</t>
    </rPh>
    <phoneticPr fontId="16"/>
  </si>
  <si>
    <t>都道府県</t>
    <rPh sb="0" eb="4">
      <t>トドウフケン</t>
    </rPh>
    <phoneticPr fontId="16"/>
  </si>
  <si>
    <t>市郡区</t>
    <rPh sb="0" eb="3">
      <t>シグンク</t>
    </rPh>
    <phoneticPr fontId="27"/>
  </si>
  <si>
    <t>区町村</t>
    <rPh sb="0" eb="1">
      <t>ク</t>
    </rPh>
    <rPh sb="1" eb="3">
      <t>チョウソン</t>
    </rPh>
    <phoneticPr fontId="16"/>
  </si>
  <si>
    <t>北海道</t>
  </si>
  <si>
    <t>札幌市</t>
  </si>
  <si>
    <t>中央区</t>
  </si>
  <si>
    <t>北区</t>
  </si>
  <si>
    <t>東区</t>
  </si>
  <si>
    <t>白石区</t>
  </si>
  <si>
    <t>豊平区</t>
  </si>
  <si>
    <t>南区</t>
  </si>
  <si>
    <t>西区</t>
  </si>
  <si>
    <t>厚別区</t>
  </si>
  <si>
    <t>手稲区</t>
  </si>
  <si>
    <t>清田区</t>
  </si>
  <si>
    <t>012025</t>
  </si>
  <si>
    <t>函館市</t>
  </si>
  <si>
    <t>012033</t>
  </si>
  <si>
    <t>小樽市</t>
  </si>
  <si>
    <t>012041</t>
  </si>
  <si>
    <t>旭川市</t>
  </si>
  <si>
    <t>012050</t>
  </si>
  <si>
    <t>室蘭市</t>
  </si>
  <si>
    <t>012068</t>
  </si>
  <si>
    <t>釧路市</t>
  </si>
  <si>
    <t>012076</t>
  </si>
  <si>
    <t>帯広市</t>
  </si>
  <si>
    <t>012084</t>
  </si>
  <si>
    <t>北見市</t>
  </si>
  <si>
    <t>012092</t>
  </si>
  <si>
    <t>夕張市</t>
  </si>
  <si>
    <t>012106</t>
  </si>
  <si>
    <t>岩見沢市</t>
  </si>
  <si>
    <t>012114</t>
  </si>
  <si>
    <t>網走市</t>
  </si>
  <si>
    <t>012122</t>
  </si>
  <si>
    <t>留萌市</t>
  </si>
  <si>
    <t>012131</t>
  </si>
  <si>
    <t>苫小牧市</t>
  </si>
  <si>
    <t>012149</t>
  </si>
  <si>
    <t>稚内市</t>
  </si>
  <si>
    <t>012157</t>
  </si>
  <si>
    <t>美唄市</t>
  </si>
  <si>
    <t>012165</t>
  </si>
  <si>
    <t>芦別市</t>
  </si>
  <si>
    <t>012173</t>
  </si>
  <si>
    <t>江別市</t>
  </si>
  <si>
    <t>012181</t>
  </si>
  <si>
    <t>赤平市</t>
  </si>
  <si>
    <t>012190</t>
  </si>
  <si>
    <t>紋別市</t>
  </si>
  <si>
    <t>012203</t>
  </si>
  <si>
    <t>士別市</t>
  </si>
  <si>
    <t>012211</t>
  </si>
  <si>
    <t>名寄市</t>
  </si>
  <si>
    <t>012220</t>
  </si>
  <si>
    <t>三笠市</t>
  </si>
  <si>
    <t>012238</t>
  </si>
  <si>
    <t>根室市</t>
  </si>
  <si>
    <t>012246</t>
  </si>
  <si>
    <t>千歳市</t>
  </si>
  <si>
    <t>012254</t>
  </si>
  <si>
    <t>滝川市</t>
  </si>
  <si>
    <t>012262</t>
  </si>
  <si>
    <t>砂川市</t>
  </si>
  <si>
    <t>012271</t>
  </si>
  <si>
    <t>歌志内市</t>
  </si>
  <si>
    <t>012289</t>
  </si>
  <si>
    <t>深川市</t>
  </si>
  <si>
    <t>012297</t>
  </si>
  <si>
    <t>富良野市</t>
  </si>
  <si>
    <t>012301</t>
  </si>
  <si>
    <t>登別市</t>
  </si>
  <si>
    <t>012319</t>
  </si>
  <si>
    <t>恵庭市</t>
  </si>
  <si>
    <t>012335</t>
  </si>
  <si>
    <t>伊達市</t>
  </si>
  <si>
    <t>012343</t>
  </si>
  <si>
    <t>北広島市</t>
  </si>
  <si>
    <t>012351</t>
  </si>
  <si>
    <t>石狩市</t>
  </si>
  <si>
    <t>012360</t>
  </si>
  <si>
    <t>北斗市</t>
  </si>
  <si>
    <t>013030</t>
  </si>
  <si>
    <t>石狩郡</t>
  </si>
  <si>
    <t>当別町</t>
  </si>
  <si>
    <t>013048</t>
  </si>
  <si>
    <t>新篠津村</t>
  </si>
  <si>
    <t>013315</t>
  </si>
  <si>
    <t>松前郡</t>
  </si>
  <si>
    <t>松前町</t>
  </si>
  <si>
    <t>013323</t>
  </si>
  <si>
    <t>福島町</t>
  </si>
  <si>
    <t>013331</t>
  </si>
  <si>
    <t>上磯郡</t>
  </si>
  <si>
    <t>知内町</t>
  </si>
  <si>
    <t>013340</t>
  </si>
  <si>
    <t>木古内町</t>
  </si>
  <si>
    <t>013374</t>
  </si>
  <si>
    <t>亀田郡</t>
  </si>
  <si>
    <t>七飯町</t>
  </si>
  <si>
    <t>013439</t>
  </si>
  <si>
    <t>茅部郡</t>
  </si>
  <si>
    <t>鹿部町</t>
  </si>
  <si>
    <t>013455</t>
  </si>
  <si>
    <t>森町</t>
  </si>
  <si>
    <t>013463</t>
  </si>
  <si>
    <t>二海郡</t>
  </si>
  <si>
    <t>八雲町</t>
  </si>
  <si>
    <t>013471</t>
  </si>
  <si>
    <t>山越郡</t>
  </si>
  <si>
    <t>長万部町</t>
  </si>
  <si>
    <t>013617</t>
  </si>
  <si>
    <t>檜山郡</t>
  </si>
  <si>
    <t>江差町</t>
  </si>
  <si>
    <t>013625</t>
  </si>
  <si>
    <t>上ノ国町</t>
  </si>
  <si>
    <t>013633</t>
  </si>
  <si>
    <t>厚沢部町</t>
  </si>
  <si>
    <t>013641</t>
  </si>
  <si>
    <t>爾志郡</t>
  </si>
  <si>
    <t>乙部町</t>
  </si>
  <si>
    <t>013676</t>
  </si>
  <si>
    <t>奥尻郡</t>
  </si>
  <si>
    <t>奥尻町</t>
  </si>
  <si>
    <t>013706</t>
  </si>
  <si>
    <t>瀬棚郡</t>
  </si>
  <si>
    <t>今金町</t>
  </si>
  <si>
    <t>013714</t>
  </si>
  <si>
    <t>久遠郡</t>
  </si>
  <si>
    <t>せたな町</t>
  </si>
  <si>
    <t>013919</t>
  </si>
  <si>
    <t>島牧郡</t>
  </si>
  <si>
    <t>島牧村</t>
  </si>
  <si>
    <t>013927</t>
  </si>
  <si>
    <t>寿都郡</t>
  </si>
  <si>
    <t>寿都町</t>
  </si>
  <si>
    <t>013935</t>
  </si>
  <si>
    <t>黒松内町</t>
  </si>
  <si>
    <t>013943</t>
  </si>
  <si>
    <t>磯谷郡</t>
  </si>
  <si>
    <t>蘭越町</t>
  </si>
  <si>
    <t>013951</t>
  </si>
  <si>
    <t>虻田郡</t>
  </si>
  <si>
    <t>ニセコ町</t>
  </si>
  <si>
    <t>013960</t>
  </si>
  <si>
    <t>真狩村</t>
  </si>
  <si>
    <t>013978</t>
  </si>
  <si>
    <t>留寿都村</t>
  </si>
  <si>
    <t>013986</t>
  </si>
  <si>
    <t>喜茂別町</t>
  </si>
  <si>
    <t>013994</t>
  </si>
  <si>
    <t>京極町</t>
  </si>
  <si>
    <t>014001</t>
  </si>
  <si>
    <t>倶知安町</t>
  </si>
  <si>
    <t>014010</t>
  </si>
  <si>
    <t>岩内郡</t>
  </si>
  <si>
    <t>共和町</t>
  </si>
  <si>
    <t>014028</t>
  </si>
  <si>
    <t>岩内町</t>
  </si>
  <si>
    <t>014036</t>
  </si>
  <si>
    <t>古宇郡</t>
  </si>
  <si>
    <t>泊村</t>
  </si>
  <si>
    <t>014044</t>
  </si>
  <si>
    <t>神恵内村</t>
  </si>
  <si>
    <t>014052</t>
  </si>
  <si>
    <t>積丹郡</t>
  </si>
  <si>
    <t>積丹町</t>
  </si>
  <si>
    <t>014061</t>
  </si>
  <si>
    <t>古平郡</t>
  </si>
  <si>
    <t>古平町</t>
  </si>
  <si>
    <t>014079</t>
  </si>
  <si>
    <t>余市郡</t>
  </si>
  <si>
    <t>仁木町</t>
  </si>
  <si>
    <t>014087</t>
  </si>
  <si>
    <t>余市町</t>
  </si>
  <si>
    <t>014095</t>
  </si>
  <si>
    <t>赤井川村</t>
  </si>
  <si>
    <t>014231</t>
  </si>
  <si>
    <t>空知郡</t>
  </si>
  <si>
    <t>南幌町</t>
  </si>
  <si>
    <t>014249</t>
  </si>
  <si>
    <t>奈井江町</t>
  </si>
  <si>
    <t>014257</t>
  </si>
  <si>
    <t>上砂川町</t>
  </si>
  <si>
    <t>014273</t>
  </si>
  <si>
    <t>夕張郡</t>
  </si>
  <si>
    <t>由仁町</t>
  </si>
  <si>
    <t>014281</t>
  </si>
  <si>
    <t>長沼町</t>
  </si>
  <si>
    <t>014290</t>
  </si>
  <si>
    <t>栗山町</t>
  </si>
  <si>
    <t>014303</t>
  </si>
  <si>
    <t>樺戸郡</t>
  </si>
  <si>
    <t>月形町</t>
  </si>
  <si>
    <t>014311</t>
  </si>
  <si>
    <t>浦臼町</t>
  </si>
  <si>
    <t>014320</t>
  </si>
  <si>
    <t>新十津川町</t>
  </si>
  <si>
    <t>014338</t>
  </si>
  <si>
    <t>雨竜郡</t>
  </si>
  <si>
    <t>妹背牛町</t>
  </si>
  <si>
    <t>014346</t>
  </si>
  <si>
    <t>秩父別町</t>
  </si>
  <si>
    <t>014362</t>
  </si>
  <si>
    <t>雨竜町</t>
  </si>
  <si>
    <t>014371</t>
  </si>
  <si>
    <t>北竜町</t>
  </si>
  <si>
    <t>014389</t>
  </si>
  <si>
    <t>沼田町</t>
  </si>
  <si>
    <t>014524</t>
  </si>
  <si>
    <t>上川郡</t>
  </si>
  <si>
    <t>鷹栖町</t>
  </si>
  <si>
    <t>014532</t>
  </si>
  <si>
    <t>東神楽町</t>
  </si>
  <si>
    <t>014541</t>
  </si>
  <si>
    <t>当麻町</t>
  </si>
  <si>
    <t>014559</t>
  </si>
  <si>
    <t>比布町</t>
  </si>
  <si>
    <t>014567</t>
  </si>
  <si>
    <t>愛別町</t>
  </si>
  <si>
    <t>014575</t>
  </si>
  <si>
    <t>上川町</t>
  </si>
  <si>
    <t>014583</t>
  </si>
  <si>
    <t>東川町</t>
  </si>
  <si>
    <t>014591</t>
  </si>
  <si>
    <t>美瑛町</t>
  </si>
  <si>
    <t>014605</t>
  </si>
  <si>
    <t>上富良野町</t>
  </si>
  <si>
    <t>014613</t>
  </si>
  <si>
    <t>中富良野町</t>
  </si>
  <si>
    <t>014621</t>
  </si>
  <si>
    <t>南富良野町</t>
  </si>
  <si>
    <t>014630</t>
  </si>
  <si>
    <t>勇払郡</t>
  </si>
  <si>
    <t>占冠村</t>
  </si>
  <si>
    <t>014648</t>
  </si>
  <si>
    <t>和寒町</t>
  </si>
  <si>
    <t>014656</t>
  </si>
  <si>
    <t>剣淵町</t>
  </si>
  <si>
    <t>014681</t>
  </si>
  <si>
    <t>下川町</t>
  </si>
  <si>
    <t>014699</t>
  </si>
  <si>
    <t>中川郡</t>
  </si>
  <si>
    <t>美深町</t>
  </si>
  <si>
    <t>014702</t>
  </si>
  <si>
    <t>音威子府村</t>
  </si>
  <si>
    <t>014711</t>
  </si>
  <si>
    <t>中川町</t>
  </si>
  <si>
    <t>014729</t>
  </si>
  <si>
    <t>幌加内町</t>
  </si>
  <si>
    <t>014818</t>
  </si>
  <si>
    <t>増毛郡</t>
  </si>
  <si>
    <t>増毛町</t>
  </si>
  <si>
    <t>014826</t>
  </si>
  <si>
    <t>留萌郡</t>
  </si>
  <si>
    <t>小平町</t>
  </si>
  <si>
    <t>014834</t>
  </si>
  <si>
    <t>苫前郡</t>
  </si>
  <si>
    <t>苫前町</t>
  </si>
  <si>
    <t>014842</t>
  </si>
  <si>
    <t>羽幌町</t>
  </si>
  <si>
    <t>014851</t>
  </si>
  <si>
    <t>初山別村</t>
  </si>
  <si>
    <t>014869</t>
  </si>
  <si>
    <t>天塩郡</t>
  </si>
  <si>
    <t>遠別町</t>
  </si>
  <si>
    <t>014877</t>
  </si>
  <si>
    <t>天塩町</t>
  </si>
  <si>
    <t>015113</t>
  </si>
  <si>
    <t>宗谷郡</t>
  </si>
  <si>
    <t>猿払村</t>
  </si>
  <si>
    <t>015121</t>
  </si>
  <si>
    <t>枝幸郡</t>
  </si>
  <si>
    <t>浜頓別町</t>
  </si>
  <si>
    <t>015130</t>
  </si>
  <si>
    <t>中頓別町</t>
  </si>
  <si>
    <t>015148</t>
  </si>
  <si>
    <t>枝幸町</t>
  </si>
  <si>
    <t>015164</t>
  </si>
  <si>
    <t>豊富町</t>
  </si>
  <si>
    <t>015172</t>
  </si>
  <si>
    <t>礼文郡</t>
  </si>
  <si>
    <t>礼文町</t>
  </si>
  <si>
    <t>015181</t>
  </si>
  <si>
    <t>利尻郡</t>
  </si>
  <si>
    <t>利尻町</t>
  </si>
  <si>
    <t>015199</t>
  </si>
  <si>
    <t>利尻富士町</t>
  </si>
  <si>
    <t>015202</t>
  </si>
  <si>
    <t>幌延町</t>
  </si>
  <si>
    <t>015431</t>
  </si>
  <si>
    <t>網走郡</t>
  </si>
  <si>
    <t>美幌町</t>
  </si>
  <si>
    <t>015440</t>
  </si>
  <si>
    <t>津別町</t>
  </si>
  <si>
    <t>015458</t>
  </si>
  <si>
    <t>斜里郡</t>
  </si>
  <si>
    <t>斜里町</t>
  </si>
  <si>
    <t>015466</t>
  </si>
  <si>
    <t>清里町</t>
  </si>
  <si>
    <t>015474</t>
  </si>
  <si>
    <t>小清水町</t>
  </si>
  <si>
    <t>015491</t>
  </si>
  <si>
    <t>常呂郡</t>
  </si>
  <si>
    <t>訓子府町</t>
  </si>
  <si>
    <t>015504</t>
  </si>
  <si>
    <t>置戸町</t>
  </si>
  <si>
    <t>015521</t>
  </si>
  <si>
    <t>佐呂間町</t>
  </si>
  <si>
    <t>015555</t>
  </si>
  <si>
    <t>紋別郡</t>
  </si>
  <si>
    <t>遠軽町</t>
  </si>
  <si>
    <t>015598</t>
  </si>
  <si>
    <t>湧別町</t>
  </si>
  <si>
    <t>015601</t>
  </si>
  <si>
    <t>滝上町</t>
  </si>
  <si>
    <t>015610</t>
  </si>
  <si>
    <t>興部町</t>
  </si>
  <si>
    <t>015628</t>
  </si>
  <si>
    <t>西興部村</t>
  </si>
  <si>
    <t>015636</t>
  </si>
  <si>
    <t>雄武町</t>
  </si>
  <si>
    <t>015644</t>
  </si>
  <si>
    <t>大空町</t>
  </si>
  <si>
    <t>015717</t>
  </si>
  <si>
    <t>豊浦町</t>
  </si>
  <si>
    <t>015750</t>
  </si>
  <si>
    <t>有珠郡</t>
  </si>
  <si>
    <t>壮瞥町</t>
  </si>
  <si>
    <t>015784</t>
  </si>
  <si>
    <t>白老郡</t>
  </si>
  <si>
    <t>白老町</t>
  </si>
  <si>
    <t>015814</t>
  </si>
  <si>
    <t>厚真町</t>
  </si>
  <si>
    <t>015849</t>
  </si>
  <si>
    <t>洞爺湖町</t>
  </si>
  <si>
    <t>015857</t>
  </si>
  <si>
    <t>安平町</t>
  </si>
  <si>
    <t>015865</t>
  </si>
  <si>
    <t>むかわ町</t>
  </si>
  <si>
    <t>016012</t>
  </si>
  <si>
    <t>沙流郡</t>
  </si>
  <si>
    <t>日高町</t>
  </si>
  <si>
    <t>016021</t>
  </si>
  <si>
    <t>平取町</t>
  </si>
  <si>
    <t>016047</t>
  </si>
  <si>
    <t>新冠郡</t>
  </si>
  <si>
    <t>新冠町</t>
  </si>
  <si>
    <t>016071</t>
  </si>
  <si>
    <t>浦河郡</t>
  </si>
  <si>
    <t>浦河町</t>
  </si>
  <si>
    <t>016080</t>
  </si>
  <si>
    <t>様似郡</t>
  </si>
  <si>
    <t>様似町</t>
  </si>
  <si>
    <t>016098</t>
  </si>
  <si>
    <t>幌泉郡</t>
  </si>
  <si>
    <t>えりも町</t>
  </si>
  <si>
    <t>016101</t>
  </si>
  <si>
    <t>日高郡</t>
  </si>
  <si>
    <t>新ひだか町</t>
  </si>
  <si>
    <t>016314</t>
  </si>
  <si>
    <t>河東郡</t>
  </si>
  <si>
    <t>音更町</t>
  </si>
  <si>
    <t>016322</t>
  </si>
  <si>
    <t>士幌町</t>
  </si>
  <si>
    <t>016331</t>
  </si>
  <si>
    <t>上士幌町</t>
  </si>
  <si>
    <t>016349</t>
  </si>
  <si>
    <t>鹿追町</t>
  </si>
  <si>
    <t>016357</t>
  </si>
  <si>
    <t>新得町</t>
  </si>
  <si>
    <t>016365</t>
  </si>
  <si>
    <t>清水町</t>
  </si>
  <si>
    <t>016373</t>
  </si>
  <si>
    <t>河西郡</t>
  </si>
  <si>
    <t>芽室町</t>
  </si>
  <si>
    <t>016381</t>
  </si>
  <si>
    <t>中札内村</t>
  </si>
  <si>
    <t>016390</t>
  </si>
  <si>
    <t>更別村</t>
  </si>
  <si>
    <t>016411</t>
  </si>
  <si>
    <t>広尾郡</t>
  </si>
  <si>
    <t>大樹町</t>
  </si>
  <si>
    <t>016420</t>
  </si>
  <si>
    <t>広尾町</t>
  </si>
  <si>
    <t>016438</t>
  </si>
  <si>
    <t>幕別町</t>
  </si>
  <si>
    <t>016446</t>
  </si>
  <si>
    <t>池田町</t>
  </si>
  <si>
    <t>016454</t>
  </si>
  <si>
    <t>豊頃町</t>
  </si>
  <si>
    <t>016462</t>
  </si>
  <si>
    <t>本別町</t>
  </si>
  <si>
    <t>016471</t>
  </si>
  <si>
    <t>足寄郡</t>
  </si>
  <si>
    <t>足寄町</t>
  </si>
  <si>
    <t>016489</t>
  </si>
  <si>
    <t>陸別町</t>
  </si>
  <si>
    <t>016497</t>
  </si>
  <si>
    <t>十勝郡</t>
  </si>
  <si>
    <t>浦幌町</t>
  </si>
  <si>
    <t>016616</t>
  </si>
  <si>
    <t>釧路郡</t>
  </si>
  <si>
    <t>釧路町</t>
  </si>
  <si>
    <t>016624</t>
  </si>
  <si>
    <t>厚岸郡</t>
  </si>
  <si>
    <t>厚岸町</t>
  </si>
  <si>
    <t>016632</t>
  </si>
  <si>
    <t>浜中町</t>
  </si>
  <si>
    <t>016641</t>
  </si>
  <si>
    <t>川上郡</t>
  </si>
  <si>
    <t>標茶町</t>
  </si>
  <si>
    <t>016659</t>
  </si>
  <si>
    <t>弟子屈町</t>
  </si>
  <si>
    <t>016675</t>
  </si>
  <si>
    <t>阿寒郡</t>
  </si>
  <si>
    <t>鶴居村</t>
  </si>
  <si>
    <t>016683</t>
  </si>
  <si>
    <t>白糠郡</t>
  </si>
  <si>
    <t>白糠町</t>
  </si>
  <si>
    <t>016918</t>
  </si>
  <si>
    <t>野付郡</t>
  </si>
  <si>
    <t>016926</t>
  </si>
  <si>
    <t>標津郡</t>
  </si>
  <si>
    <t>中標津町</t>
  </si>
  <si>
    <t>016934</t>
  </si>
  <si>
    <t>標津町</t>
  </si>
  <si>
    <t>016942</t>
  </si>
  <si>
    <t>目梨郡</t>
  </si>
  <si>
    <t>羅臼町</t>
  </si>
  <si>
    <t>022012</t>
  </si>
  <si>
    <t>青森県</t>
  </si>
  <si>
    <t>青森市</t>
  </si>
  <si>
    <t>022021</t>
  </si>
  <si>
    <t>弘前市</t>
  </si>
  <si>
    <t>022039</t>
  </si>
  <si>
    <t>八戸市</t>
  </si>
  <si>
    <t>022047</t>
  </si>
  <si>
    <t>黒石市</t>
  </si>
  <si>
    <t>022055</t>
  </si>
  <si>
    <t>五所川原市</t>
  </si>
  <si>
    <t>022063</t>
  </si>
  <si>
    <t>十和田市</t>
  </si>
  <si>
    <t>022071</t>
  </si>
  <si>
    <t>三沢市</t>
  </si>
  <si>
    <t>022080</t>
  </si>
  <si>
    <t>むつ市</t>
  </si>
  <si>
    <t>022098</t>
  </si>
  <si>
    <t>つがる市</t>
  </si>
  <si>
    <t>022101</t>
  </si>
  <si>
    <t>平川市</t>
  </si>
  <si>
    <t>023019</t>
  </si>
  <si>
    <t>東津軽郡</t>
  </si>
  <si>
    <t>平内町</t>
  </si>
  <si>
    <t>023035</t>
  </si>
  <si>
    <t>今別町</t>
  </si>
  <si>
    <t>023043</t>
  </si>
  <si>
    <t>蓬田村</t>
  </si>
  <si>
    <t>023078</t>
  </si>
  <si>
    <t>外ヶ浜町</t>
  </si>
  <si>
    <t>023213</t>
  </si>
  <si>
    <t>西津軽郡</t>
  </si>
  <si>
    <t>鰺ヶ沢町</t>
  </si>
  <si>
    <t>023230</t>
  </si>
  <si>
    <t>深浦町</t>
  </si>
  <si>
    <t>023434</t>
  </si>
  <si>
    <t>中津軽郡</t>
  </si>
  <si>
    <t>西目屋村</t>
  </si>
  <si>
    <t>023612</t>
  </si>
  <si>
    <t>南津軽郡</t>
  </si>
  <si>
    <t>藤崎町</t>
  </si>
  <si>
    <t>023621</t>
  </si>
  <si>
    <t>大鰐町</t>
  </si>
  <si>
    <t>023671</t>
  </si>
  <si>
    <t>田舎館村</t>
  </si>
  <si>
    <t>023817</t>
  </si>
  <si>
    <t>北津軽郡</t>
  </si>
  <si>
    <t>板柳町</t>
  </si>
  <si>
    <t>023841</t>
  </si>
  <si>
    <t>鶴田町</t>
  </si>
  <si>
    <t>023876</t>
  </si>
  <si>
    <t>中泊町</t>
  </si>
  <si>
    <t>024015</t>
  </si>
  <si>
    <t>上北郡</t>
  </si>
  <si>
    <t>野辺地町</t>
  </si>
  <si>
    <t>024023</t>
  </si>
  <si>
    <t>七戸町</t>
  </si>
  <si>
    <t>024058</t>
  </si>
  <si>
    <t>六戸町</t>
  </si>
  <si>
    <t>024066</t>
  </si>
  <si>
    <t>横浜町</t>
  </si>
  <si>
    <t>024082</t>
  </si>
  <si>
    <t>東北町</t>
  </si>
  <si>
    <t>024112</t>
  </si>
  <si>
    <t>六ヶ所村</t>
  </si>
  <si>
    <t>024121</t>
  </si>
  <si>
    <t>おいらせ町</t>
  </si>
  <si>
    <t>024236</t>
  </si>
  <si>
    <t>下北郡</t>
  </si>
  <si>
    <t>大間町</t>
  </si>
  <si>
    <t>024244</t>
  </si>
  <si>
    <t>東通村</t>
  </si>
  <si>
    <t>024252</t>
  </si>
  <si>
    <t>風間浦村</t>
  </si>
  <si>
    <t>024261</t>
  </si>
  <si>
    <t>佐井村</t>
  </si>
  <si>
    <t>024414</t>
  </si>
  <si>
    <t>三戸郡</t>
  </si>
  <si>
    <t>三戸町</t>
  </si>
  <si>
    <t>024422</t>
  </si>
  <si>
    <t>五戸町</t>
  </si>
  <si>
    <t>024431</t>
  </si>
  <si>
    <t>田子町</t>
  </si>
  <si>
    <t>024457</t>
  </si>
  <si>
    <t>南部町</t>
  </si>
  <si>
    <t>024465</t>
  </si>
  <si>
    <t>階上町</t>
  </si>
  <si>
    <t>024503</t>
  </si>
  <si>
    <t>新郷村</t>
  </si>
  <si>
    <t>032018</t>
  </si>
  <si>
    <t>岩手県</t>
  </si>
  <si>
    <t>盛岡市</t>
  </si>
  <si>
    <t>032026</t>
  </si>
  <si>
    <t>宮古市</t>
  </si>
  <si>
    <t>032034</t>
  </si>
  <si>
    <t>大船渡市</t>
  </si>
  <si>
    <t>032051</t>
  </si>
  <si>
    <t>花巻市</t>
  </si>
  <si>
    <t>032069</t>
  </si>
  <si>
    <t>北上市</t>
  </si>
  <si>
    <t>032077</t>
  </si>
  <si>
    <t>久慈市</t>
  </si>
  <si>
    <t>032085</t>
  </si>
  <si>
    <t>遠野市</t>
  </si>
  <si>
    <t>032093</t>
  </si>
  <si>
    <t>一関市</t>
  </si>
  <si>
    <t>032107</t>
  </si>
  <si>
    <t>陸前高田市</t>
  </si>
  <si>
    <t>032115</t>
  </si>
  <si>
    <t>釜石市</t>
  </si>
  <si>
    <t>032131</t>
  </si>
  <si>
    <t>二戸市</t>
  </si>
  <si>
    <t>032140</t>
  </si>
  <si>
    <t>八幡平市</t>
  </si>
  <si>
    <t>032158</t>
  </si>
  <si>
    <t>奥州市</t>
  </si>
  <si>
    <t>滝沢市</t>
    <rPh sb="2" eb="3">
      <t>シ</t>
    </rPh>
    <phoneticPr fontId="16"/>
  </si>
  <si>
    <t>033014</t>
  </si>
  <si>
    <t>岩手郡</t>
  </si>
  <si>
    <t>雫石町</t>
  </si>
  <si>
    <t>033022</t>
  </si>
  <si>
    <t>葛巻町</t>
  </si>
  <si>
    <t>033031</t>
  </si>
  <si>
    <t>岩手町</t>
  </si>
  <si>
    <t>033219</t>
  </si>
  <si>
    <t>紫波郡</t>
  </si>
  <si>
    <t>紫波町</t>
  </si>
  <si>
    <t>033227</t>
  </si>
  <si>
    <t>矢巾町</t>
  </si>
  <si>
    <t>033669</t>
  </si>
  <si>
    <t>和賀郡</t>
  </si>
  <si>
    <t>西和賀町</t>
  </si>
  <si>
    <t>033812</t>
  </si>
  <si>
    <t>胆沢郡</t>
  </si>
  <si>
    <t>金ケ崎町</t>
  </si>
  <si>
    <t>034029</t>
  </si>
  <si>
    <t>西磐井郡</t>
  </si>
  <si>
    <t>平泉町</t>
  </si>
  <si>
    <t>034410</t>
  </si>
  <si>
    <t>気仙郡</t>
  </si>
  <si>
    <t>住田町</t>
  </si>
  <si>
    <t>034614</t>
  </si>
  <si>
    <t>上閉伊郡</t>
  </si>
  <si>
    <t>大槌町</t>
  </si>
  <si>
    <t>034827</t>
  </si>
  <si>
    <t>下閉伊郡</t>
  </si>
  <si>
    <t>山田町</t>
  </si>
  <si>
    <t>034835</t>
  </si>
  <si>
    <t>岩泉町</t>
  </si>
  <si>
    <t>034843</t>
  </si>
  <si>
    <t>田野畑村</t>
  </si>
  <si>
    <t>034851</t>
  </si>
  <si>
    <t>普代村</t>
  </si>
  <si>
    <t>035017</t>
  </si>
  <si>
    <t>九戸郡</t>
  </si>
  <si>
    <t>軽米町</t>
  </si>
  <si>
    <t>035033</t>
  </si>
  <si>
    <t>野田村</t>
  </si>
  <si>
    <t>035068</t>
  </si>
  <si>
    <t>九戸村</t>
  </si>
  <si>
    <t>035076</t>
  </si>
  <si>
    <t>洋野町</t>
  </si>
  <si>
    <t>035246</t>
  </si>
  <si>
    <t>二戸郡</t>
  </si>
  <si>
    <t>一戸町</t>
  </si>
  <si>
    <t>宮城県</t>
  </si>
  <si>
    <t>仙台市</t>
  </si>
  <si>
    <t>青葉区</t>
  </si>
  <si>
    <t>宮城野区</t>
  </si>
  <si>
    <t>若林区</t>
  </si>
  <si>
    <t>太白区</t>
  </si>
  <si>
    <t>泉区</t>
  </si>
  <si>
    <t>042021</t>
  </si>
  <si>
    <t>石巻市</t>
  </si>
  <si>
    <t>042030</t>
  </si>
  <si>
    <t>塩竈市</t>
  </si>
  <si>
    <t>042056</t>
  </si>
  <si>
    <t>気仙沼市</t>
  </si>
  <si>
    <t>042064</t>
  </si>
  <si>
    <t>白石市</t>
  </si>
  <si>
    <t>042072</t>
  </si>
  <si>
    <t>名取市</t>
  </si>
  <si>
    <t>042081</t>
  </si>
  <si>
    <t>角田市</t>
  </si>
  <si>
    <t>042099</t>
  </si>
  <si>
    <t>多賀城市</t>
  </si>
  <si>
    <t>042111</t>
  </si>
  <si>
    <t>岩沼市</t>
  </si>
  <si>
    <t>042129</t>
  </si>
  <si>
    <t>登米市</t>
  </si>
  <si>
    <t>042137</t>
  </si>
  <si>
    <t>栗原市</t>
  </si>
  <si>
    <t>042145</t>
  </si>
  <si>
    <t>東松島市</t>
  </si>
  <si>
    <t>042153</t>
  </si>
  <si>
    <t>大崎市</t>
  </si>
  <si>
    <t>富谷市</t>
    <rPh sb="2" eb="3">
      <t>シ</t>
    </rPh>
    <phoneticPr fontId="16"/>
  </si>
  <si>
    <t>043010</t>
  </si>
  <si>
    <t>刈田郡</t>
  </si>
  <si>
    <t>蔵王町</t>
  </si>
  <si>
    <t>043028</t>
  </si>
  <si>
    <t>七ヶ宿町</t>
  </si>
  <si>
    <t>043214</t>
  </si>
  <si>
    <t>柴田郡</t>
  </si>
  <si>
    <t>大河原町</t>
  </si>
  <si>
    <t>043222</t>
  </si>
  <si>
    <t>村田町</t>
  </si>
  <si>
    <t>043231</t>
  </si>
  <si>
    <t>柴田町</t>
  </si>
  <si>
    <t>043249</t>
  </si>
  <si>
    <t>川崎町</t>
  </si>
  <si>
    <t>043419</t>
  </si>
  <si>
    <t>伊具郡</t>
  </si>
  <si>
    <t>丸森町</t>
  </si>
  <si>
    <t>043613</t>
  </si>
  <si>
    <t>亘理郡</t>
  </si>
  <si>
    <t>亘理町</t>
  </si>
  <si>
    <t>043621</t>
  </si>
  <si>
    <t>山元町</t>
  </si>
  <si>
    <t>044016</t>
  </si>
  <si>
    <t>宮城郡</t>
  </si>
  <si>
    <t>松島町</t>
  </si>
  <si>
    <t>044041</t>
  </si>
  <si>
    <t>七ヶ浜町</t>
  </si>
  <si>
    <t>044067</t>
  </si>
  <si>
    <t>利府町</t>
  </si>
  <si>
    <t>044211</t>
  </si>
  <si>
    <t>黒川郡</t>
  </si>
  <si>
    <t>大和町</t>
  </si>
  <si>
    <t>044229</t>
  </si>
  <si>
    <t>大郷町</t>
  </si>
  <si>
    <t>044245</t>
  </si>
  <si>
    <t>大衡村</t>
  </si>
  <si>
    <t>044440</t>
  </si>
  <si>
    <t>加美郡</t>
  </si>
  <si>
    <t>色麻町</t>
  </si>
  <si>
    <t>044458</t>
  </si>
  <si>
    <t>加美町</t>
  </si>
  <si>
    <t>045012</t>
  </si>
  <si>
    <t>遠田郡</t>
  </si>
  <si>
    <t>涌谷町</t>
  </si>
  <si>
    <t>045055</t>
  </si>
  <si>
    <t>美里町</t>
  </si>
  <si>
    <t>045811</t>
  </si>
  <si>
    <t>牡鹿郡</t>
  </si>
  <si>
    <t>女川町</t>
  </si>
  <si>
    <t>046060</t>
  </si>
  <si>
    <t>本吉郡</t>
  </si>
  <si>
    <t>南三陸町</t>
  </si>
  <si>
    <t>052019</t>
  </si>
  <si>
    <t>秋田県</t>
  </si>
  <si>
    <t>秋田市</t>
  </si>
  <si>
    <t>052027</t>
  </si>
  <si>
    <t>能代市</t>
  </si>
  <si>
    <t>052035</t>
  </si>
  <si>
    <t>横手市</t>
  </si>
  <si>
    <t>052043</t>
  </si>
  <si>
    <t>大館市</t>
  </si>
  <si>
    <t>052060</t>
  </si>
  <si>
    <t>男鹿市</t>
  </si>
  <si>
    <t>052078</t>
  </si>
  <si>
    <t>湯沢市</t>
  </si>
  <si>
    <t>052094</t>
  </si>
  <si>
    <t>鹿角市</t>
  </si>
  <si>
    <t>052108</t>
  </si>
  <si>
    <t>由利本荘市</t>
  </si>
  <si>
    <t>052116</t>
  </si>
  <si>
    <t>潟上市</t>
  </si>
  <si>
    <t>052124</t>
  </si>
  <si>
    <t>大仙市</t>
  </si>
  <si>
    <t>052132</t>
  </si>
  <si>
    <t>北秋田市</t>
  </si>
  <si>
    <t>052141</t>
  </si>
  <si>
    <t>にかほ市</t>
  </si>
  <si>
    <t>052159</t>
  </si>
  <si>
    <t>仙北市</t>
  </si>
  <si>
    <t>053031</t>
  </si>
  <si>
    <t>鹿角郡</t>
  </si>
  <si>
    <t>小坂町</t>
  </si>
  <si>
    <t>053279</t>
  </si>
  <si>
    <t>北秋田郡</t>
  </si>
  <si>
    <t>上小阿仁村</t>
  </si>
  <si>
    <t>053465</t>
  </si>
  <si>
    <t>山本郡</t>
  </si>
  <si>
    <t>藤里町</t>
  </si>
  <si>
    <t>053481</t>
  </si>
  <si>
    <t>三種町</t>
  </si>
  <si>
    <t>053490</t>
  </si>
  <si>
    <t>八峰町</t>
  </si>
  <si>
    <t>053619</t>
  </si>
  <si>
    <t>南秋田郡</t>
  </si>
  <si>
    <t>五城目町</t>
  </si>
  <si>
    <t>053635</t>
  </si>
  <si>
    <t>八郎潟町</t>
  </si>
  <si>
    <t>053660</t>
  </si>
  <si>
    <t>井川町</t>
  </si>
  <si>
    <t>053686</t>
  </si>
  <si>
    <t>大潟村</t>
  </si>
  <si>
    <t>054348</t>
  </si>
  <si>
    <t>仙北郡</t>
  </si>
  <si>
    <t>美郷町</t>
  </si>
  <si>
    <t>054631</t>
  </si>
  <si>
    <t>雄勝郡</t>
  </si>
  <si>
    <t>羽後町</t>
  </si>
  <si>
    <t>054640</t>
  </si>
  <si>
    <t>東成瀬村</t>
  </si>
  <si>
    <t>062014</t>
  </si>
  <si>
    <t>山形県</t>
  </si>
  <si>
    <t>山形市</t>
  </si>
  <si>
    <t>062022</t>
  </si>
  <si>
    <t>米沢市</t>
  </si>
  <si>
    <t>062031</t>
  </si>
  <si>
    <t>鶴岡市</t>
  </si>
  <si>
    <t>062049</t>
  </si>
  <si>
    <t>酒田市</t>
  </si>
  <si>
    <t>062057</t>
  </si>
  <si>
    <t>新庄市</t>
  </si>
  <si>
    <t>062065</t>
  </si>
  <si>
    <t>寒河江市</t>
  </si>
  <si>
    <t>062073</t>
  </si>
  <si>
    <t>上山市</t>
  </si>
  <si>
    <t>062081</t>
  </si>
  <si>
    <t>村山市</t>
  </si>
  <si>
    <t>062090</t>
  </si>
  <si>
    <t>長井市</t>
  </si>
  <si>
    <t>062103</t>
  </si>
  <si>
    <t>天童市</t>
  </si>
  <si>
    <t>062111</t>
  </si>
  <si>
    <t>東根市</t>
  </si>
  <si>
    <t>062120</t>
  </si>
  <si>
    <t>尾花沢市</t>
  </si>
  <si>
    <t>062138</t>
  </si>
  <si>
    <t>南陽市</t>
  </si>
  <si>
    <t>063011</t>
  </si>
  <si>
    <t>東村山郡</t>
  </si>
  <si>
    <t>山辺町</t>
  </si>
  <si>
    <t>063029</t>
  </si>
  <si>
    <t>中山町</t>
  </si>
  <si>
    <t>063215</t>
  </si>
  <si>
    <t>西村山郡</t>
  </si>
  <si>
    <t>河北町</t>
  </si>
  <si>
    <t>063223</t>
  </si>
  <si>
    <t>西川町</t>
  </si>
  <si>
    <t>063231</t>
  </si>
  <si>
    <t>朝日町</t>
  </si>
  <si>
    <t>063240</t>
  </si>
  <si>
    <t>大江町</t>
  </si>
  <si>
    <t>063410</t>
  </si>
  <si>
    <t>北村山郡</t>
  </si>
  <si>
    <t>大石田町</t>
  </si>
  <si>
    <t>063614</t>
  </si>
  <si>
    <t>最上郡</t>
  </si>
  <si>
    <t>金山町</t>
  </si>
  <si>
    <t>063622</t>
  </si>
  <si>
    <t>最上町</t>
  </si>
  <si>
    <t>063631</t>
  </si>
  <si>
    <t>舟形町</t>
  </si>
  <si>
    <t>063649</t>
  </si>
  <si>
    <t>真室川町</t>
  </si>
  <si>
    <t>063657</t>
  </si>
  <si>
    <t>大蔵村</t>
  </si>
  <si>
    <t>063665</t>
  </si>
  <si>
    <t>鮭川村</t>
  </si>
  <si>
    <t>063673</t>
  </si>
  <si>
    <t>戸沢村</t>
  </si>
  <si>
    <t>063819</t>
  </si>
  <si>
    <t>東置賜郡</t>
  </si>
  <si>
    <t>高畠町</t>
  </si>
  <si>
    <t>063827</t>
  </si>
  <si>
    <t>川西町</t>
  </si>
  <si>
    <t>064017</t>
  </si>
  <si>
    <t>西置賜郡</t>
  </si>
  <si>
    <t>小国町</t>
  </si>
  <si>
    <t>064025</t>
  </si>
  <si>
    <t>白鷹町</t>
  </si>
  <si>
    <t>064033</t>
  </si>
  <si>
    <t>飯豊町</t>
  </si>
  <si>
    <t>064262</t>
  </si>
  <si>
    <t>東田川郡</t>
  </si>
  <si>
    <t>三川町</t>
  </si>
  <si>
    <t>064289</t>
  </si>
  <si>
    <t>庄内町</t>
  </si>
  <si>
    <t>064611</t>
  </si>
  <si>
    <t>飽海郡</t>
  </si>
  <si>
    <t>遊佐町</t>
  </si>
  <si>
    <t>072010</t>
  </si>
  <si>
    <t>福島県</t>
  </si>
  <si>
    <t>福島市</t>
  </si>
  <si>
    <t>072028</t>
  </si>
  <si>
    <t>会津若松市</t>
  </si>
  <si>
    <t>072036</t>
  </si>
  <si>
    <t>郡山市</t>
  </si>
  <si>
    <t>072044</t>
  </si>
  <si>
    <t>いわき市</t>
  </si>
  <si>
    <t>072052</t>
  </si>
  <si>
    <t>白河市</t>
  </si>
  <si>
    <t>072079</t>
  </si>
  <si>
    <t>須賀川市</t>
  </si>
  <si>
    <t>072087</t>
  </si>
  <si>
    <t>喜多方市</t>
  </si>
  <si>
    <t>072095</t>
  </si>
  <si>
    <t>相馬市</t>
  </si>
  <si>
    <t>072109</t>
  </si>
  <si>
    <t>二本松市</t>
  </si>
  <si>
    <t>072117</t>
  </si>
  <si>
    <t>田村市</t>
  </si>
  <si>
    <t>072125</t>
  </si>
  <si>
    <t>南相馬市</t>
  </si>
  <si>
    <t>072133</t>
  </si>
  <si>
    <t>072141</t>
  </si>
  <si>
    <t>本宮市</t>
  </si>
  <si>
    <t>073016</t>
  </si>
  <si>
    <t>伊達郡</t>
  </si>
  <si>
    <t>桑折町</t>
  </si>
  <si>
    <t>073032</t>
  </si>
  <si>
    <t>国見町</t>
  </si>
  <si>
    <t>073083</t>
  </si>
  <si>
    <t>川俣町</t>
  </si>
  <si>
    <t>073229</t>
  </si>
  <si>
    <t>安達郡</t>
  </si>
  <si>
    <t>大玉村</t>
  </si>
  <si>
    <t>073423</t>
  </si>
  <si>
    <t>岩瀬郡</t>
  </si>
  <si>
    <t>鏡石町</t>
  </si>
  <si>
    <t>073440</t>
  </si>
  <si>
    <t>天栄村</t>
  </si>
  <si>
    <t>073628</t>
  </si>
  <si>
    <t>南会津郡</t>
  </si>
  <si>
    <t>下郷町</t>
  </si>
  <si>
    <t>073644</t>
  </si>
  <si>
    <t>檜枝岐村</t>
  </si>
  <si>
    <t>073679</t>
  </si>
  <si>
    <t>只見町</t>
  </si>
  <si>
    <t>073687</t>
  </si>
  <si>
    <t>南会津町</t>
  </si>
  <si>
    <t>074021</t>
  </si>
  <si>
    <t>耶麻郡</t>
  </si>
  <si>
    <t>北塩原村</t>
  </si>
  <si>
    <t>074055</t>
  </si>
  <si>
    <t>西会津町</t>
  </si>
  <si>
    <t>074071</t>
  </si>
  <si>
    <t>磐梯町</t>
  </si>
  <si>
    <t>074080</t>
  </si>
  <si>
    <t>猪苗代町</t>
  </si>
  <si>
    <t>074217</t>
  </si>
  <si>
    <t>河沼郡</t>
  </si>
  <si>
    <t>会津坂下町</t>
  </si>
  <si>
    <t>074225</t>
  </si>
  <si>
    <t>湯川村</t>
  </si>
  <si>
    <t>074233</t>
  </si>
  <si>
    <t>柳津町</t>
  </si>
  <si>
    <t>074446</t>
  </si>
  <si>
    <t>大沼郡</t>
  </si>
  <si>
    <t>三島町</t>
  </si>
  <si>
    <t>074454</t>
  </si>
  <si>
    <t>074462</t>
  </si>
  <si>
    <t>昭和村</t>
  </si>
  <si>
    <t>074471</t>
  </si>
  <si>
    <t>会津美里町</t>
  </si>
  <si>
    <t>074616</t>
  </si>
  <si>
    <t>西白河郡</t>
  </si>
  <si>
    <t>西郷村</t>
  </si>
  <si>
    <t>074641</t>
  </si>
  <si>
    <t>泉崎村</t>
  </si>
  <si>
    <t>074659</t>
  </si>
  <si>
    <t>中島村</t>
  </si>
  <si>
    <t>074667</t>
  </si>
  <si>
    <t>矢吹町</t>
  </si>
  <si>
    <t>074811</t>
  </si>
  <si>
    <t>東白川郡</t>
  </si>
  <si>
    <t>棚倉町</t>
  </si>
  <si>
    <t>074829</t>
  </si>
  <si>
    <t>矢祭町</t>
  </si>
  <si>
    <t>074837</t>
  </si>
  <si>
    <t>塙町</t>
  </si>
  <si>
    <t>074845</t>
  </si>
  <si>
    <t>鮫川村</t>
  </si>
  <si>
    <t>075019</t>
  </si>
  <si>
    <t>石川郡</t>
  </si>
  <si>
    <t>石川町</t>
  </si>
  <si>
    <t>075027</t>
  </si>
  <si>
    <t>玉川村</t>
  </si>
  <si>
    <t>075035</t>
  </si>
  <si>
    <t>平田村</t>
  </si>
  <si>
    <t>075043</t>
  </si>
  <si>
    <t>浅川町</t>
  </si>
  <si>
    <t>075051</t>
  </si>
  <si>
    <t>古殿町</t>
  </si>
  <si>
    <t>075213</t>
  </si>
  <si>
    <t>田村郡</t>
  </si>
  <si>
    <t>三春町</t>
  </si>
  <si>
    <t>075221</t>
  </si>
  <si>
    <t>小野町</t>
  </si>
  <si>
    <t>075418</t>
  </si>
  <si>
    <t>双葉郡</t>
  </si>
  <si>
    <t>広野町</t>
  </si>
  <si>
    <t>075426</t>
  </si>
  <si>
    <t>楢葉町</t>
  </si>
  <si>
    <t>075434</t>
  </si>
  <si>
    <t>富岡町</t>
  </si>
  <si>
    <t>075442</t>
  </si>
  <si>
    <t>川内村</t>
  </si>
  <si>
    <t>075451</t>
  </si>
  <si>
    <t>大熊町</t>
  </si>
  <si>
    <t>075469</t>
  </si>
  <si>
    <t>双葉町</t>
  </si>
  <si>
    <t>075477</t>
  </si>
  <si>
    <t>浪江町</t>
  </si>
  <si>
    <t>075485</t>
  </si>
  <si>
    <t>葛尾村</t>
  </si>
  <si>
    <t>075612</t>
  </si>
  <si>
    <t>相馬郡</t>
  </si>
  <si>
    <t>新地町</t>
  </si>
  <si>
    <t>075647</t>
  </si>
  <si>
    <t>飯舘村</t>
  </si>
  <si>
    <t>082015</t>
  </si>
  <si>
    <t>茨城県</t>
  </si>
  <si>
    <t>水戸市</t>
  </si>
  <si>
    <t>082023</t>
  </si>
  <si>
    <t>日立市</t>
  </si>
  <si>
    <t>082031</t>
  </si>
  <si>
    <t>土浦市</t>
  </si>
  <si>
    <t>082040</t>
  </si>
  <si>
    <t>古河市</t>
  </si>
  <si>
    <t>082058</t>
  </si>
  <si>
    <t>石岡市</t>
  </si>
  <si>
    <t>082074</t>
  </si>
  <si>
    <t>結城市</t>
  </si>
  <si>
    <t>082082</t>
  </si>
  <si>
    <t>龍ケ崎市</t>
  </si>
  <si>
    <t>082104</t>
  </si>
  <si>
    <t>下妻市</t>
  </si>
  <si>
    <t>082112</t>
  </si>
  <si>
    <t>常総市</t>
  </si>
  <si>
    <t>082121</t>
  </si>
  <si>
    <t>常陸太田市</t>
  </si>
  <si>
    <t>082147</t>
  </si>
  <si>
    <t>高萩市</t>
  </si>
  <si>
    <t>082155</t>
  </si>
  <si>
    <t>北茨城市</t>
  </si>
  <si>
    <t>082163</t>
  </si>
  <si>
    <t>笠間市</t>
  </si>
  <si>
    <t>082171</t>
  </si>
  <si>
    <t>取手市</t>
  </si>
  <si>
    <t>082198</t>
  </si>
  <si>
    <t>牛久市</t>
  </si>
  <si>
    <t>082201</t>
  </si>
  <si>
    <t>つくば市</t>
  </si>
  <si>
    <t>082210</t>
  </si>
  <si>
    <t>ひたちなか市</t>
  </si>
  <si>
    <t>082228</t>
  </si>
  <si>
    <t>鹿嶋市</t>
  </si>
  <si>
    <t>082236</t>
  </si>
  <si>
    <t>潮来市</t>
  </si>
  <si>
    <t>082244</t>
  </si>
  <si>
    <t>守谷市</t>
  </si>
  <si>
    <t>082252</t>
  </si>
  <si>
    <t>常陸大宮市</t>
  </si>
  <si>
    <t>082261</t>
  </si>
  <si>
    <t>那珂市</t>
  </si>
  <si>
    <t>082279</t>
  </si>
  <si>
    <t>筑西市</t>
  </si>
  <si>
    <t>082287</t>
  </si>
  <si>
    <t>坂東市</t>
  </si>
  <si>
    <t>082295</t>
  </si>
  <si>
    <t>稲敷市</t>
  </si>
  <si>
    <t>082309</t>
  </si>
  <si>
    <t>かすみがうら市</t>
  </si>
  <si>
    <t>082317</t>
  </si>
  <si>
    <t>桜川市</t>
  </si>
  <si>
    <t>082325</t>
  </si>
  <si>
    <t>神栖市</t>
  </si>
  <si>
    <t>082333</t>
  </si>
  <si>
    <t>行方市</t>
  </si>
  <si>
    <t>082341</t>
  </si>
  <si>
    <t>鉾田市</t>
  </si>
  <si>
    <t>082350</t>
  </si>
  <si>
    <t>つくばみらい市</t>
  </si>
  <si>
    <t>082368</t>
  </si>
  <si>
    <t>小美玉市</t>
  </si>
  <si>
    <t>083020</t>
  </si>
  <si>
    <t>東茨城郡</t>
  </si>
  <si>
    <t>茨城町</t>
  </si>
  <si>
    <t>083097</t>
  </si>
  <si>
    <t>大洗町</t>
  </si>
  <si>
    <t>083101</t>
  </si>
  <si>
    <t>城里町</t>
  </si>
  <si>
    <t>083411</t>
  </si>
  <si>
    <t>那珂郡</t>
  </si>
  <si>
    <t>東海村</t>
  </si>
  <si>
    <t>083640</t>
  </si>
  <si>
    <t>久慈郡</t>
  </si>
  <si>
    <t>大子町</t>
  </si>
  <si>
    <t>084425</t>
  </si>
  <si>
    <t>稲敷郡</t>
  </si>
  <si>
    <t>美浦村</t>
  </si>
  <si>
    <t>084433</t>
  </si>
  <si>
    <t>阿見町</t>
  </si>
  <si>
    <t>084476</t>
  </si>
  <si>
    <t>河内町</t>
  </si>
  <si>
    <t>085219</t>
  </si>
  <si>
    <t>結城郡</t>
  </si>
  <si>
    <t>八千代町</t>
  </si>
  <si>
    <t>085421</t>
  </si>
  <si>
    <t>猿島郡</t>
  </si>
  <si>
    <t>五霞町</t>
  </si>
  <si>
    <t>085464</t>
  </si>
  <si>
    <t>境町</t>
  </si>
  <si>
    <t>085642</t>
  </si>
  <si>
    <t>北相馬郡</t>
  </si>
  <si>
    <t>利根町</t>
  </si>
  <si>
    <t>092011</t>
  </si>
  <si>
    <t>栃木県</t>
  </si>
  <si>
    <t>宇都宮市</t>
  </si>
  <si>
    <t>092029</t>
  </si>
  <si>
    <t>足利市</t>
  </si>
  <si>
    <t>092037</t>
  </si>
  <si>
    <t>栃木市</t>
  </si>
  <si>
    <t>092045</t>
  </si>
  <si>
    <t>佐野市</t>
  </si>
  <si>
    <t>092053</t>
  </si>
  <si>
    <t>鹿沼市</t>
  </si>
  <si>
    <t>092061</t>
  </si>
  <si>
    <t>日光市</t>
  </si>
  <si>
    <t>092088</t>
  </si>
  <si>
    <t>小山市</t>
  </si>
  <si>
    <t>092096</t>
  </si>
  <si>
    <t>真岡市</t>
  </si>
  <si>
    <t>092100</t>
  </si>
  <si>
    <t>大田原市</t>
  </si>
  <si>
    <t>092118</t>
  </si>
  <si>
    <t>矢板市</t>
  </si>
  <si>
    <t>092134</t>
  </si>
  <si>
    <t>那須塩原市</t>
  </si>
  <si>
    <t>092142</t>
  </si>
  <si>
    <t>さくら市</t>
  </si>
  <si>
    <t>092151</t>
  </si>
  <si>
    <t>那須烏山市</t>
  </si>
  <si>
    <t>092169</t>
  </si>
  <si>
    <t>下野市</t>
  </si>
  <si>
    <t>093017</t>
  </si>
  <si>
    <t>河内郡</t>
  </si>
  <si>
    <t>上三川町</t>
  </si>
  <si>
    <t>093424</t>
  </si>
  <si>
    <t>芳賀郡</t>
  </si>
  <si>
    <t>益子町</t>
  </si>
  <si>
    <t>093432</t>
  </si>
  <si>
    <t>茂木町</t>
  </si>
  <si>
    <t>093441</t>
  </si>
  <si>
    <t>市貝町</t>
  </si>
  <si>
    <t>093459</t>
  </si>
  <si>
    <t>芳賀町</t>
  </si>
  <si>
    <t>093611</t>
  </si>
  <si>
    <t>下都賀郡</t>
  </si>
  <si>
    <t>壬生町</t>
  </si>
  <si>
    <t>093645</t>
  </si>
  <si>
    <t>野木町</t>
  </si>
  <si>
    <t>093840</t>
  </si>
  <si>
    <t>塩谷郡</t>
  </si>
  <si>
    <t>塩谷町</t>
  </si>
  <si>
    <t>093866</t>
  </si>
  <si>
    <t>高根沢町</t>
  </si>
  <si>
    <t>094072</t>
  </si>
  <si>
    <t>那須郡</t>
  </si>
  <si>
    <t>那須町</t>
  </si>
  <si>
    <t>094111</t>
  </si>
  <si>
    <t>那珂川町</t>
  </si>
  <si>
    <t>102016</t>
  </si>
  <si>
    <t>群馬県</t>
  </si>
  <si>
    <t>前橋市</t>
  </si>
  <si>
    <t>102024</t>
  </si>
  <si>
    <t>高崎市</t>
  </si>
  <si>
    <t>102032</t>
  </si>
  <si>
    <t>桐生市</t>
  </si>
  <si>
    <t>102041</t>
  </si>
  <si>
    <t>伊勢崎市</t>
  </si>
  <si>
    <t>102059</t>
  </si>
  <si>
    <t>太田市</t>
  </si>
  <si>
    <t>102067</t>
  </si>
  <si>
    <t>沼田市</t>
  </si>
  <si>
    <t>102075</t>
  </si>
  <si>
    <t>館林市</t>
  </si>
  <si>
    <t>102083</t>
  </si>
  <si>
    <t>渋川市</t>
  </si>
  <si>
    <t>102091</t>
  </si>
  <si>
    <t>藤岡市</t>
  </si>
  <si>
    <t>102105</t>
  </si>
  <si>
    <t>富岡市</t>
  </si>
  <si>
    <t>102113</t>
  </si>
  <si>
    <t>安中市</t>
  </si>
  <si>
    <t>102121</t>
  </si>
  <si>
    <t>みどり市</t>
  </si>
  <si>
    <t>103446</t>
  </si>
  <si>
    <t>北群馬郡</t>
  </si>
  <si>
    <t>榛東村</t>
  </si>
  <si>
    <t>103454</t>
  </si>
  <si>
    <t>吉岡町</t>
  </si>
  <si>
    <t>103667</t>
  </si>
  <si>
    <t>多野郡</t>
  </si>
  <si>
    <t>上野村</t>
  </si>
  <si>
    <t>103675</t>
  </si>
  <si>
    <t>神流町</t>
  </si>
  <si>
    <t>103829</t>
  </si>
  <si>
    <t>甘楽郡</t>
  </si>
  <si>
    <t>下仁田町</t>
  </si>
  <si>
    <t>103837</t>
  </si>
  <si>
    <t>南牧村</t>
  </si>
  <si>
    <t>103845</t>
  </si>
  <si>
    <t>甘楽町</t>
  </si>
  <si>
    <t>104213</t>
  </si>
  <si>
    <t>吾妻郡</t>
  </si>
  <si>
    <t>中之条町</t>
  </si>
  <si>
    <t>104248</t>
  </si>
  <si>
    <t>長野原町</t>
  </si>
  <si>
    <t>104256</t>
  </si>
  <si>
    <t>嬬恋村</t>
  </si>
  <si>
    <t>104264</t>
  </si>
  <si>
    <t>草津町</t>
  </si>
  <si>
    <t>104281</t>
  </si>
  <si>
    <t>高山村</t>
  </si>
  <si>
    <t>104299</t>
  </si>
  <si>
    <t>東吾妻町</t>
  </si>
  <si>
    <t>104434</t>
  </si>
  <si>
    <t>利根郡</t>
  </si>
  <si>
    <t>片品村</t>
  </si>
  <si>
    <t>104442</t>
  </si>
  <si>
    <t>川場村</t>
  </si>
  <si>
    <t>104485</t>
  </si>
  <si>
    <t>104493</t>
  </si>
  <si>
    <t>みなかみ町</t>
  </si>
  <si>
    <t>104647</t>
  </si>
  <si>
    <t>佐波郡</t>
  </si>
  <si>
    <t>玉村町</t>
  </si>
  <si>
    <t>105210</t>
  </si>
  <si>
    <t>邑楽郡</t>
  </si>
  <si>
    <t>板倉町</t>
  </si>
  <si>
    <t>105228</t>
  </si>
  <si>
    <t>明和町</t>
  </si>
  <si>
    <t>105236</t>
  </si>
  <si>
    <t>千代田町</t>
  </si>
  <si>
    <t>105244</t>
  </si>
  <si>
    <t>大泉町</t>
  </si>
  <si>
    <t>105252</t>
  </si>
  <si>
    <t>邑楽町</t>
  </si>
  <si>
    <t>111015</t>
  </si>
  <si>
    <t>埼玉県</t>
  </si>
  <si>
    <t>さいたま市</t>
  </si>
  <si>
    <t>111023</t>
  </si>
  <si>
    <t>111031</t>
  </si>
  <si>
    <t>大宮区</t>
  </si>
  <si>
    <t>111040</t>
  </si>
  <si>
    <t>見沼区</t>
  </si>
  <si>
    <t>111058</t>
  </si>
  <si>
    <t>111066</t>
  </si>
  <si>
    <t>桜区</t>
  </si>
  <si>
    <t>111074</t>
  </si>
  <si>
    <t>浦和区</t>
  </si>
  <si>
    <t>111082</t>
  </si>
  <si>
    <t>111091</t>
  </si>
  <si>
    <t>緑区</t>
  </si>
  <si>
    <t>111104</t>
  </si>
  <si>
    <t>岩槻区</t>
  </si>
  <si>
    <t>112011</t>
  </si>
  <si>
    <t>川越市</t>
  </si>
  <si>
    <t>112020</t>
  </si>
  <si>
    <t>熊谷市</t>
  </si>
  <si>
    <t>112038</t>
  </si>
  <si>
    <t>川口市</t>
  </si>
  <si>
    <t>112062</t>
  </si>
  <si>
    <t>行田市</t>
  </si>
  <si>
    <t>112071</t>
  </si>
  <si>
    <t>秩父市</t>
  </si>
  <si>
    <t>112089</t>
  </si>
  <si>
    <t>所沢市</t>
  </si>
  <si>
    <t>112097</t>
  </si>
  <si>
    <t>飯能市</t>
  </si>
  <si>
    <t>112101</t>
  </si>
  <si>
    <t>加須市</t>
  </si>
  <si>
    <t>112119</t>
  </si>
  <si>
    <t>本庄市</t>
  </si>
  <si>
    <t>112127</t>
  </si>
  <si>
    <t>東松山市</t>
  </si>
  <si>
    <t>112143</t>
  </si>
  <si>
    <t>春日部市</t>
  </si>
  <si>
    <t>112151</t>
  </si>
  <si>
    <t>狭山市</t>
  </si>
  <si>
    <t>112160</t>
  </si>
  <si>
    <t>羽生市</t>
  </si>
  <si>
    <t>112178</t>
  </si>
  <si>
    <t>鴻巣市</t>
  </si>
  <si>
    <t>112186</t>
  </si>
  <si>
    <t>深谷市</t>
  </si>
  <si>
    <t>112194</t>
  </si>
  <si>
    <t>上尾市</t>
  </si>
  <si>
    <t>112216</t>
  </si>
  <si>
    <t>草加市</t>
  </si>
  <si>
    <t>112224</t>
  </si>
  <si>
    <t>越谷市</t>
  </si>
  <si>
    <t>112232</t>
  </si>
  <si>
    <t>蕨市</t>
  </si>
  <si>
    <t>112241</t>
  </si>
  <si>
    <t>戸田市</t>
  </si>
  <si>
    <t>112259</t>
  </si>
  <si>
    <t>入間市</t>
  </si>
  <si>
    <t>112275</t>
  </si>
  <si>
    <t>朝霞市</t>
  </si>
  <si>
    <t>112283</t>
  </si>
  <si>
    <t>志木市</t>
  </si>
  <si>
    <t>112291</t>
  </si>
  <si>
    <t>和光市</t>
  </si>
  <si>
    <t>112305</t>
  </si>
  <si>
    <t>新座市</t>
  </si>
  <si>
    <t>112313</t>
  </si>
  <si>
    <t>桶川市</t>
  </si>
  <si>
    <t>112321</t>
  </si>
  <si>
    <t>久喜市</t>
  </si>
  <si>
    <t>112330</t>
  </si>
  <si>
    <t>北本市</t>
  </si>
  <si>
    <t>112348</t>
  </si>
  <si>
    <t>八潮市</t>
  </si>
  <si>
    <t>112356</t>
  </si>
  <si>
    <t>富士見市</t>
  </si>
  <si>
    <t>112372</t>
  </si>
  <si>
    <t>三郷市</t>
  </si>
  <si>
    <t>112381</t>
  </si>
  <si>
    <t>蓮田市</t>
  </si>
  <si>
    <t>112399</t>
  </si>
  <si>
    <t>坂戸市</t>
  </si>
  <si>
    <t>112402</t>
  </si>
  <si>
    <t>幸手市</t>
  </si>
  <si>
    <t>112411</t>
  </si>
  <si>
    <t>鶴ヶ島市</t>
  </si>
  <si>
    <t>112429</t>
  </si>
  <si>
    <t>日高市</t>
  </si>
  <si>
    <t>112437</t>
  </si>
  <si>
    <t>吉川市</t>
  </si>
  <si>
    <t>112453</t>
  </si>
  <si>
    <t>ふじみ野市</t>
  </si>
  <si>
    <t>白岡市</t>
    <rPh sb="0" eb="2">
      <t>シラオカ</t>
    </rPh>
    <rPh sb="2" eb="3">
      <t>シ</t>
    </rPh>
    <phoneticPr fontId="16"/>
  </si>
  <si>
    <t>113018</t>
  </si>
  <si>
    <t>北足立郡</t>
  </si>
  <si>
    <t>伊奈町</t>
  </si>
  <si>
    <t>113247</t>
  </si>
  <si>
    <t>入間郡</t>
  </si>
  <si>
    <t>三芳町</t>
  </si>
  <si>
    <t>113263</t>
  </si>
  <si>
    <t>毛呂山町</t>
  </si>
  <si>
    <t>113271</t>
  </si>
  <si>
    <t>越生町</t>
  </si>
  <si>
    <t>113417</t>
  </si>
  <si>
    <t>比企郡</t>
  </si>
  <si>
    <t>滑川町</t>
  </si>
  <si>
    <t>113425</t>
  </si>
  <si>
    <t>嵐山町</t>
  </si>
  <si>
    <t>113433</t>
  </si>
  <si>
    <t>小川町</t>
  </si>
  <si>
    <t>113468</t>
  </si>
  <si>
    <t>川島町</t>
  </si>
  <si>
    <t>113476</t>
  </si>
  <si>
    <t>吉見町</t>
  </si>
  <si>
    <t>113484</t>
  </si>
  <si>
    <t>鳩山町</t>
  </si>
  <si>
    <t>113492</t>
  </si>
  <si>
    <t>ときがわ町</t>
  </si>
  <si>
    <t>113611</t>
  </si>
  <si>
    <t>秩父郡</t>
  </si>
  <si>
    <t>横瀬町</t>
  </si>
  <si>
    <t>113620</t>
  </si>
  <si>
    <t>皆野町</t>
  </si>
  <si>
    <t>113638</t>
  </si>
  <si>
    <t>長瀞町</t>
  </si>
  <si>
    <t>113654</t>
  </si>
  <si>
    <t>小鹿野町</t>
  </si>
  <si>
    <t>113697</t>
  </si>
  <si>
    <t>東秩父村</t>
  </si>
  <si>
    <t>113816</t>
  </si>
  <si>
    <t>児玉郡</t>
  </si>
  <si>
    <t>113832</t>
  </si>
  <si>
    <t>神川町</t>
  </si>
  <si>
    <t>113859</t>
  </si>
  <si>
    <t>上里町</t>
  </si>
  <si>
    <t>114081</t>
  </si>
  <si>
    <t>大里郡</t>
  </si>
  <si>
    <t>寄居町</t>
  </si>
  <si>
    <t>114421</t>
  </si>
  <si>
    <t>南埼玉郡</t>
  </si>
  <si>
    <t>宮代町</t>
  </si>
  <si>
    <t>114642</t>
  </si>
  <si>
    <t>北葛飾郡</t>
  </si>
  <si>
    <t>杉戸町</t>
  </si>
  <si>
    <t>114651</t>
  </si>
  <si>
    <t>松伏町</t>
  </si>
  <si>
    <t>121011</t>
  </si>
  <si>
    <t>千葉県</t>
  </si>
  <si>
    <t>千葉市</t>
  </si>
  <si>
    <t>121029</t>
  </si>
  <si>
    <t>花見川区</t>
  </si>
  <si>
    <t>121037</t>
  </si>
  <si>
    <t>稲毛区</t>
  </si>
  <si>
    <t>121045</t>
  </si>
  <si>
    <t>若葉区</t>
  </si>
  <si>
    <t>121053</t>
  </si>
  <si>
    <t>121061</t>
  </si>
  <si>
    <t>美浜区</t>
  </si>
  <si>
    <t>122025</t>
  </si>
  <si>
    <t>銚子市</t>
  </si>
  <si>
    <t>122033</t>
  </si>
  <si>
    <t>市川市</t>
  </si>
  <si>
    <t>122041</t>
  </si>
  <si>
    <t>船橋市</t>
  </si>
  <si>
    <t>122050</t>
  </si>
  <si>
    <t>館山市</t>
  </si>
  <si>
    <t>122068</t>
  </si>
  <si>
    <t>木更津市</t>
  </si>
  <si>
    <t>122076</t>
  </si>
  <si>
    <t>松戸市</t>
  </si>
  <si>
    <t>122084</t>
  </si>
  <si>
    <t>野田市</t>
  </si>
  <si>
    <t>122106</t>
  </si>
  <si>
    <t>茂原市</t>
  </si>
  <si>
    <t>122114</t>
  </si>
  <si>
    <t>成田市</t>
  </si>
  <si>
    <t>122122</t>
  </si>
  <si>
    <t>佐倉市</t>
  </si>
  <si>
    <t>122131</t>
  </si>
  <si>
    <t>東金市</t>
  </si>
  <si>
    <t>122157</t>
  </si>
  <si>
    <t>旭市</t>
  </si>
  <si>
    <t>122165</t>
  </si>
  <si>
    <t>習志野市</t>
  </si>
  <si>
    <t>122173</t>
  </si>
  <si>
    <t>柏市</t>
  </si>
  <si>
    <t>122181</t>
  </si>
  <si>
    <t>勝浦市</t>
  </si>
  <si>
    <t>122190</t>
  </si>
  <si>
    <t>市原市</t>
  </si>
  <si>
    <t>122203</t>
  </si>
  <si>
    <t>流山市</t>
  </si>
  <si>
    <t>122211</t>
  </si>
  <si>
    <t>八千代市</t>
  </si>
  <si>
    <t>122220</t>
  </si>
  <si>
    <t>我孫子市</t>
  </si>
  <si>
    <t>122238</t>
  </si>
  <si>
    <t>鴨川市</t>
  </si>
  <si>
    <t>122246</t>
  </si>
  <si>
    <t>鎌ケ谷市</t>
  </si>
  <si>
    <t>122254</t>
  </si>
  <si>
    <t>君津市</t>
  </si>
  <si>
    <t>122262</t>
  </si>
  <si>
    <t>富津市</t>
  </si>
  <si>
    <t>122271</t>
  </si>
  <si>
    <t>浦安市</t>
  </si>
  <si>
    <t>122289</t>
  </si>
  <si>
    <t>四街道市</t>
  </si>
  <si>
    <t>122297</t>
  </si>
  <si>
    <t>袖ケ浦市</t>
  </si>
  <si>
    <t>122301</t>
  </si>
  <si>
    <t>八街市</t>
  </si>
  <si>
    <t>122319</t>
  </si>
  <si>
    <t>印西市</t>
  </si>
  <si>
    <t>122327</t>
  </si>
  <si>
    <t>白井市</t>
  </si>
  <si>
    <t>122335</t>
  </si>
  <si>
    <t>富里市</t>
  </si>
  <si>
    <t>122343</t>
  </si>
  <si>
    <t>南房総市</t>
  </si>
  <si>
    <t>122351</t>
  </si>
  <si>
    <t>匝瑳市</t>
  </si>
  <si>
    <t>122360</t>
  </si>
  <si>
    <t>香取市</t>
  </si>
  <si>
    <t>122378</t>
  </si>
  <si>
    <t>山武市</t>
  </si>
  <si>
    <t>122386</t>
  </si>
  <si>
    <t>いすみ市</t>
  </si>
  <si>
    <t>大網白里市</t>
    <rPh sb="4" eb="5">
      <t>シ</t>
    </rPh>
    <phoneticPr fontId="16"/>
  </si>
  <si>
    <t>123226</t>
  </si>
  <si>
    <t>印旛郡</t>
  </si>
  <si>
    <t>酒々井町</t>
  </si>
  <si>
    <t>123293</t>
  </si>
  <si>
    <t>栄町</t>
  </si>
  <si>
    <t>123421</t>
  </si>
  <si>
    <t>香取郡</t>
  </si>
  <si>
    <t>神崎町</t>
  </si>
  <si>
    <t>123471</t>
  </si>
  <si>
    <t>多古町</t>
  </si>
  <si>
    <t>123498</t>
  </si>
  <si>
    <t>東庄町</t>
  </si>
  <si>
    <t>124036</t>
  </si>
  <si>
    <t>山武郡</t>
  </si>
  <si>
    <t>九十九里町</t>
  </si>
  <si>
    <t>124095</t>
  </si>
  <si>
    <t>芝山町</t>
  </si>
  <si>
    <t>124109</t>
  </si>
  <si>
    <t>横芝光町</t>
  </si>
  <si>
    <t>124214</t>
  </si>
  <si>
    <t>長生郡</t>
  </si>
  <si>
    <t>一宮町</t>
  </si>
  <si>
    <t>124222</t>
  </si>
  <si>
    <t>睦沢町</t>
  </si>
  <si>
    <t>124231</t>
  </si>
  <si>
    <t>長生村</t>
  </si>
  <si>
    <t>124249</t>
  </si>
  <si>
    <t>白子町</t>
  </si>
  <si>
    <t>124265</t>
  </si>
  <si>
    <t>長柄町</t>
  </si>
  <si>
    <t>124273</t>
  </si>
  <si>
    <t>長南町</t>
  </si>
  <si>
    <t>124419</t>
  </si>
  <si>
    <t>夷隅郡</t>
  </si>
  <si>
    <t>大多喜町</t>
  </si>
  <si>
    <t>124435</t>
  </si>
  <si>
    <t>御宿町</t>
  </si>
  <si>
    <t>124630</t>
  </si>
  <si>
    <t>安房郡</t>
  </si>
  <si>
    <t>鋸南町</t>
  </si>
  <si>
    <t>131016</t>
  </si>
  <si>
    <t>東京都</t>
  </si>
  <si>
    <t>千代田区</t>
  </si>
  <si>
    <t>131024</t>
  </si>
  <si>
    <t>131032</t>
  </si>
  <si>
    <t>港区</t>
  </si>
  <si>
    <t>131041</t>
  </si>
  <si>
    <t>新宿区</t>
  </si>
  <si>
    <t>131059</t>
  </si>
  <si>
    <t>文京区</t>
  </si>
  <si>
    <t>131067</t>
  </si>
  <si>
    <t>台東区</t>
  </si>
  <si>
    <t>131075</t>
  </si>
  <si>
    <t>墨田区</t>
  </si>
  <si>
    <t>131083</t>
  </si>
  <si>
    <t>江東区</t>
  </si>
  <si>
    <t>131091</t>
  </si>
  <si>
    <t>品川区</t>
  </si>
  <si>
    <t>131105</t>
  </si>
  <si>
    <t>目黒区</t>
  </si>
  <si>
    <t>131113</t>
  </si>
  <si>
    <t>大田区</t>
  </si>
  <si>
    <t>131121</t>
  </si>
  <si>
    <t>世田谷区</t>
  </si>
  <si>
    <t>131130</t>
  </si>
  <si>
    <t>渋谷区</t>
  </si>
  <si>
    <t>131148</t>
  </si>
  <si>
    <t>中野区</t>
  </si>
  <si>
    <t>131156</t>
  </si>
  <si>
    <t>杉並区</t>
  </si>
  <si>
    <t>131164</t>
  </si>
  <si>
    <t>豊島区</t>
  </si>
  <si>
    <t>131172</t>
  </si>
  <si>
    <t>131181</t>
  </si>
  <si>
    <t>荒川区</t>
  </si>
  <si>
    <t>131199</t>
  </si>
  <si>
    <t>板橋区</t>
  </si>
  <si>
    <t>131202</t>
  </si>
  <si>
    <t>練馬区</t>
  </si>
  <si>
    <t>131211</t>
  </si>
  <si>
    <t>足立区</t>
  </si>
  <si>
    <t>131229</t>
  </si>
  <si>
    <t>葛飾区</t>
  </si>
  <si>
    <t>131237</t>
  </si>
  <si>
    <t>江戸川区</t>
  </si>
  <si>
    <t>132012</t>
  </si>
  <si>
    <t>八王子市</t>
  </si>
  <si>
    <t>132021</t>
  </si>
  <si>
    <t>立川市</t>
  </si>
  <si>
    <t>132039</t>
  </si>
  <si>
    <t>武蔵野市</t>
  </si>
  <si>
    <t>132047</t>
  </si>
  <si>
    <t>三鷹市</t>
  </si>
  <si>
    <t>132055</t>
  </si>
  <si>
    <t>青梅市</t>
  </si>
  <si>
    <t>132063</t>
  </si>
  <si>
    <t>府中市</t>
  </si>
  <si>
    <t>132071</t>
  </si>
  <si>
    <t>昭島市</t>
  </si>
  <si>
    <t>132080</t>
  </si>
  <si>
    <t>調布市</t>
  </si>
  <si>
    <t>132098</t>
  </si>
  <si>
    <t>町田市</t>
  </si>
  <si>
    <t>132101</t>
  </si>
  <si>
    <t>小金井市</t>
  </si>
  <si>
    <t>132110</t>
  </si>
  <si>
    <t>小平市</t>
  </si>
  <si>
    <t>132128</t>
  </si>
  <si>
    <t>日野市</t>
  </si>
  <si>
    <t>132136</t>
  </si>
  <si>
    <t>東村山市</t>
  </si>
  <si>
    <t>132144</t>
  </si>
  <si>
    <t>国分寺市</t>
  </si>
  <si>
    <t>132152</t>
  </si>
  <si>
    <t>国立市</t>
  </si>
  <si>
    <t>132187</t>
  </si>
  <si>
    <t>福生市</t>
  </si>
  <si>
    <t>132195</t>
  </si>
  <si>
    <t>狛江市</t>
  </si>
  <si>
    <t>132209</t>
  </si>
  <si>
    <t>東大和市</t>
  </si>
  <si>
    <t>132217</t>
  </si>
  <si>
    <t>清瀬市</t>
  </si>
  <si>
    <t>132225</t>
  </si>
  <si>
    <t>東久留米市</t>
  </si>
  <si>
    <t>132233</t>
  </si>
  <si>
    <t>武蔵村山市</t>
  </si>
  <si>
    <t>132241</t>
  </si>
  <si>
    <t>多摩市</t>
  </si>
  <si>
    <t>132250</t>
  </si>
  <si>
    <t>稲城市</t>
  </si>
  <si>
    <t>132276</t>
  </si>
  <si>
    <t>羽村市</t>
  </si>
  <si>
    <t>132284</t>
  </si>
  <si>
    <t>あきる野市</t>
  </si>
  <si>
    <t>132292</t>
  </si>
  <si>
    <t>西東京市</t>
  </si>
  <si>
    <t>133035</t>
  </si>
  <si>
    <t>西多摩郡</t>
  </si>
  <si>
    <t>瑞穂町</t>
  </si>
  <si>
    <t>133051</t>
  </si>
  <si>
    <t>日の出町</t>
  </si>
  <si>
    <t>133078</t>
  </si>
  <si>
    <t>檜原村</t>
  </si>
  <si>
    <t>133086</t>
  </si>
  <si>
    <t>奥多摩町</t>
  </si>
  <si>
    <t>133612</t>
  </si>
  <si>
    <t>大島町</t>
  </si>
  <si>
    <t>133621</t>
  </si>
  <si>
    <t>利島村</t>
  </si>
  <si>
    <t>133639</t>
  </si>
  <si>
    <t>新島村</t>
  </si>
  <si>
    <t>133647</t>
  </si>
  <si>
    <t>神津島村</t>
  </si>
  <si>
    <t>133817</t>
  </si>
  <si>
    <t>三宅村</t>
  </si>
  <si>
    <t>133825</t>
  </si>
  <si>
    <t>御蔵島村</t>
  </si>
  <si>
    <t>134015</t>
  </si>
  <si>
    <t>八丈町</t>
  </si>
  <si>
    <t>134023</t>
  </si>
  <si>
    <t>青ヶ島村</t>
  </si>
  <si>
    <t>134210</t>
  </si>
  <si>
    <t>小笠原村</t>
  </si>
  <si>
    <t>141011</t>
  </si>
  <si>
    <t>神奈川県</t>
  </si>
  <si>
    <t>横浜市</t>
  </si>
  <si>
    <t>鶴見区</t>
  </si>
  <si>
    <t>141020</t>
  </si>
  <si>
    <t>神奈川区</t>
  </si>
  <si>
    <t>141038</t>
  </si>
  <si>
    <t>141046</t>
  </si>
  <si>
    <t>中区</t>
  </si>
  <si>
    <t>141054</t>
  </si>
  <si>
    <t>141062</t>
  </si>
  <si>
    <t>保土ケ谷区</t>
  </si>
  <si>
    <t>141071</t>
  </si>
  <si>
    <t>磯子区</t>
  </si>
  <si>
    <t>141089</t>
  </si>
  <si>
    <t>金沢区</t>
  </si>
  <si>
    <t>141097</t>
  </si>
  <si>
    <t>港北区</t>
  </si>
  <si>
    <t>141101</t>
  </si>
  <si>
    <t>戸塚区</t>
  </si>
  <si>
    <t>141119</t>
  </si>
  <si>
    <t>港南区</t>
  </si>
  <si>
    <t>141127</t>
  </si>
  <si>
    <t>旭区</t>
  </si>
  <si>
    <t>141135</t>
  </si>
  <si>
    <t>141143</t>
  </si>
  <si>
    <t>瀬谷区</t>
  </si>
  <si>
    <t>141151</t>
  </si>
  <si>
    <t>栄区</t>
  </si>
  <si>
    <t>141160</t>
  </si>
  <si>
    <t>141178</t>
  </si>
  <si>
    <t>141186</t>
  </si>
  <si>
    <t>都筑区</t>
  </si>
  <si>
    <t>141313</t>
  </si>
  <si>
    <t>川崎市</t>
  </si>
  <si>
    <t>川崎区</t>
  </si>
  <si>
    <t>141321</t>
  </si>
  <si>
    <t>幸区</t>
  </si>
  <si>
    <t>141330</t>
  </si>
  <si>
    <t>中原区</t>
  </si>
  <si>
    <t>141348</t>
  </si>
  <si>
    <t>高津区</t>
  </si>
  <si>
    <t>141356</t>
  </si>
  <si>
    <t>多摩区</t>
  </si>
  <si>
    <t>141364</t>
  </si>
  <si>
    <t>宮前区</t>
  </si>
  <si>
    <t>141372</t>
  </si>
  <si>
    <t>麻生区</t>
  </si>
  <si>
    <t>141518</t>
  </si>
  <si>
    <t>相模原市</t>
  </si>
  <si>
    <t>141526</t>
  </si>
  <si>
    <t>141534</t>
  </si>
  <si>
    <t>142018</t>
  </si>
  <si>
    <t>横須賀市</t>
  </si>
  <si>
    <t>142034</t>
  </si>
  <si>
    <t>平塚市</t>
  </si>
  <si>
    <t>142042</t>
  </si>
  <si>
    <t>鎌倉市</t>
  </si>
  <si>
    <t>142051</t>
  </si>
  <si>
    <t>藤沢市</t>
  </si>
  <si>
    <t>142069</t>
  </si>
  <si>
    <t>小田原市</t>
  </si>
  <si>
    <t>142077</t>
  </si>
  <si>
    <t>茅ヶ崎市</t>
  </si>
  <si>
    <t>142085</t>
  </si>
  <si>
    <t>逗子市</t>
  </si>
  <si>
    <t>142107</t>
  </si>
  <si>
    <t>三浦市</t>
  </si>
  <si>
    <t>142115</t>
  </si>
  <si>
    <t>秦野市</t>
  </si>
  <si>
    <t>142123</t>
  </si>
  <si>
    <t>厚木市</t>
  </si>
  <si>
    <t>142131</t>
  </si>
  <si>
    <t>大和市</t>
  </si>
  <si>
    <t>142140</t>
  </si>
  <si>
    <t>伊勢原市</t>
  </si>
  <si>
    <t>142158</t>
  </si>
  <si>
    <t>海老名市</t>
  </si>
  <si>
    <t>142166</t>
  </si>
  <si>
    <t>座間市</t>
  </si>
  <si>
    <t>142174</t>
  </si>
  <si>
    <t>南足柄市</t>
  </si>
  <si>
    <t>142182</t>
  </si>
  <si>
    <t>綾瀬市</t>
  </si>
  <si>
    <t>143014</t>
  </si>
  <si>
    <t>三浦郡</t>
  </si>
  <si>
    <t>葉山町</t>
  </si>
  <si>
    <t>143219</t>
  </si>
  <si>
    <t>高座郡</t>
  </si>
  <si>
    <t>寒川町</t>
  </si>
  <si>
    <t>143413</t>
  </si>
  <si>
    <t>中郡</t>
  </si>
  <si>
    <t>大磯町</t>
  </si>
  <si>
    <t>143421</t>
  </si>
  <si>
    <t>二宮町</t>
  </si>
  <si>
    <t>143618</t>
  </si>
  <si>
    <t>足柄上郡</t>
  </si>
  <si>
    <t>中井町</t>
  </si>
  <si>
    <t>143626</t>
  </si>
  <si>
    <t>大井町</t>
  </si>
  <si>
    <t>143634</t>
  </si>
  <si>
    <t>松田町</t>
  </si>
  <si>
    <t>143642</t>
  </si>
  <si>
    <t>山北町</t>
  </si>
  <si>
    <t>143669</t>
  </si>
  <si>
    <t>開成町</t>
  </si>
  <si>
    <t>143821</t>
  </si>
  <si>
    <t>足柄下郡</t>
  </si>
  <si>
    <t>箱根町</t>
  </si>
  <si>
    <t>143839</t>
  </si>
  <si>
    <t>真鶴町</t>
  </si>
  <si>
    <t>143847</t>
  </si>
  <si>
    <t>湯河原町</t>
  </si>
  <si>
    <t>144011</t>
  </si>
  <si>
    <t>愛甲郡</t>
  </si>
  <si>
    <t>愛川町</t>
  </si>
  <si>
    <t>144029</t>
  </si>
  <si>
    <t>清川村</t>
  </si>
  <si>
    <t>151017</t>
  </si>
  <si>
    <t>新潟県</t>
  </si>
  <si>
    <t>新潟市</t>
  </si>
  <si>
    <t>151025</t>
  </si>
  <si>
    <t>151033</t>
  </si>
  <si>
    <t>151041</t>
  </si>
  <si>
    <t>江南区</t>
  </si>
  <si>
    <t>151050</t>
  </si>
  <si>
    <t>秋葉区</t>
  </si>
  <si>
    <t>151068</t>
  </si>
  <si>
    <t>151076</t>
  </si>
  <si>
    <t>151084</t>
  </si>
  <si>
    <t>西蒲区</t>
  </si>
  <si>
    <t>152021</t>
  </si>
  <si>
    <t>長岡市</t>
  </si>
  <si>
    <t>152048</t>
  </si>
  <si>
    <t>三条市</t>
  </si>
  <si>
    <t>152056</t>
  </si>
  <si>
    <t>柏崎市</t>
  </si>
  <si>
    <t>152064</t>
  </si>
  <si>
    <t>新発田市</t>
  </si>
  <si>
    <t>152081</t>
  </si>
  <si>
    <t>小千谷市</t>
  </si>
  <si>
    <t>152099</t>
  </si>
  <si>
    <t>加茂市</t>
  </si>
  <si>
    <t>152102</t>
  </si>
  <si>
    <t>十日町市</t>
  </si>
  <si>
    <t>152111</t>
  </si>
  <si>
    <t>見附市</t>
  </si>
  <si>
    <t>152129</t>
  </si>
  <si>
    <t>村上市</t>
  </si>
  <si>
    <t>152137</t>
  </si>
  <si>
    <t>燕市</t>
  </si>
  <si>
    <t>152161</t>
  </si>
  <si>
    <t>糸魚川市</t>
  </si>
  <si>
    <t>152170</t>
  </si>
  <si>
    <t>妙高市</t>
  </si>
  <si>
    <t>152188</t>
  </si>
  <si>
    <t>五泉市</t>
  </si>
  <si>
    <t>152226</t>
  </si>
  <si>
    <t>上越市</t>
  </si>
  <si>
    <t>152234</t>
  </si>
  <si>
    <t>阿賀野市</t>
  </si>
  <si>
    <t>152242</t>
  </si>
  <si>
    <t>佐渡市</t>
  </si>
  <si>
    <t>152251</t>
  </si>
  <si>
    <t>魚沼市</t>
  </si>
  <si>
    <t>152269</t>
  </si>
  <si>
    <t>南魚沼市</t>
  </si>
  <si>
    <t>152277</t>
  </si>
  <si>
    <t>胎内市</t>
  </si>
  <si>
    <t>153079</t>
  </si>
  <si>
    <t>北蒲原郡</t>
  </si>
  <si>
    <t>聖籠町</t>
  </si>
  <si>
    <t>153427</t>
  </si>
  <si>
    <t>西蒲原郡</t>
  </si>
  <si>
    <t>弥彦村</t>
  </si>
  <si>
    <t>153613</t>
  </si>
  <si>
    <t>南蒲原郡</t>
  </si>
  <si>
    <t>田上町</t>
  </si>
  <si>
    <t>153851</t>
  </si>
  <si>
    <t>東蒲原郡</t>
  </si>
  <si>
    <t>阿賀町</t>
  </si>
  <si>
    <t>154059</t>
  </si>
  <si>
    <t>三島郡</t>
  </si>
  <si>
    <t>出雲崎町</t>
  </si>
  <si>
    <t>154610</t>
  </si>
  <si>
    <t>南魚沼郡</t>
  </si>
  <si>
    <t>湯沢町</t>
  </si>
  <si>
    <t>154822</t>
  </si>
  <si>
    <t>中魚沼郡</t>
  </si>
  <si>
    <t>津南町</t>
  </si>
  <si>
    <t>155047</t>
  </si>
  <si>
    <t>刈羽郡</t>
  </si>
  <si>
    <t>刈羽村</t>
  </si>
  <si>
    <t>155811</t>
  </si>
  <si>
    <t>岩船郡</t>
  </si>
  <si>
    <t>関川村</t>
  </si>
  <si>
    <t>155861</t>
  </si>
  <si>
    <t>粟島浦村</t>
  </si>
  <si>
    <t>162019</t>
  </si>
  <si>
    <t>富山県</t>
  </si>
  <si>
    <t>富山市</t>
  </si>
  <si>
    <t>162027</t>
  </si>
  <si>
    <t>高岡市</t>
  </si>
  <si>
    <t>162043</t>
  </si>
  <si>
    <t>魚津市</t>
  </si>
  <si>
    <t>162051</t>
  </si>
  <si>
    <t>氷見市</t>
  </si>
  <si>
    <t>162060</t>
  </si>
  <si>
    <t>滑川市</t>
  </si>
  <si>
    <t>162078</t>
  </si>
  <si>
    <t>黒部市</t>
  </si>
  <si>
    <t>162086</t>
  </si>
  <si>
    <t>砺波市</t>
  </si>
  <si>
    <t>162094</t>
  </si>
  <si>
    <t>小矢部市</t>
  </si>
  <si>
    <t>162108</t>
  </si>
  <si>
    <t>南砺市</t>
  </si>
  <si>
    <t>162116</t>
  </si>
  <si>
    <t>射水市</t>
  </si>
  <si>
    <t>163210</t>
  </si>
  <si>
    <t>中新川郡</t>
  </si>
  <si>
    <t>舟橋村</t>
  </si>
  <si>
    <t>163228</t>
  </si>
  <si>
    <t>上市町</t>
  </si>
  <si>
    <t>163236</t>
  </si>
  <si>
    <t>立山町</t>
  </si>
  <si>
    <t>163422</t>
  </si>
  <si>
    <t>下新川郡</t>
  </si>
  <si>
    <t>入善町</t>
  </si>
  <si>
    <t>163431</t>
  </si>
  <si>
    <t>172014</t>
  </si>
  <si>
    <t>石川県</t>
  </si>
  <si>
    <t>金沢市</t>
  </si>
  <si>
    <t>172022</t>
  </si>
  <si>
    <t>七尾市</t>
  </si>
  <si>
    <t>172031</t>
  </si>
  <si>
    <t>小松市</t>
  </si>
  <si>
    <t>172049</t>
  </si>
  <si>
    <t>輪島市</t>
  </si>
  <si>
    <t>172057</t>
  </si>
  <si>
    <t>珠洲市</t>
  </si>
  <si>
    <t>172065</t>
  </si>
  <si>
    <t>加賀市</t>
  </si>
  <si>
    <t>172073</t>
  </si>
  <si>
    <t>羽咋市</t>
  </si>
  <si>
    <t>172090</t>
  </si>
  <si>
    <t>かほく市</t>
  </si>
  <si>
    <t>172103</t>
  </si>
  <si>
    <t>白山市</t>
  </si>
  <si>
    <t>172111</t>
  </si>
  <si>
    <t>能美市</t>
  </si>
  <si>
    <t>172120</t>
  </si>
  <si>
    <t>野々市市</t>
  </si>
  <si>
    <t>173240</t>
  </si>
  <si>
    <t>能美郡</t>
  </si>
  <si>
    <t>川北町</t>
  </si>
  <si>
    <t>173614</t>
  </si>
  <si>
    <t>河北郡</t>
  </si>
  <si>
    <t>津幡町</t>
  </si>
  <si>
    <t>173657</t>
  </si>
  <si>
    <t>内灘町</t>
  </si>
  <si>
    <t>173843</t>
  </si>
  <si>
    <t>羽咋郡</t>
  </si>
  <si>
    <t>志賀町</t>
  </si>
  <si>
    <t>173860</t>
  </si>
  <si>
    <t>宝達志水町</t>
  </si>
  <si>
    <t>174076</t>
  </si>
  <si>
    <t>鹿島郡</t>
  </si>
  <si>
    <t>中能登町</t>
  </si>
  <si>
    <t>174611</t>
  </si>
  <si>
    <t>鳳珠郡</t>
  </si>
  <si>
    <t>穴水町</t>
  </si>
  <si>
    <t>174637</t>
  </si>
  <si>
    <t>能登町</t>
  </si>
  <si>
    <t>182010</t>
  </si>
  <si>
    <t>福井県</t>
  </si>
  <si>
    <t>福井市</t>
  </si>
  <si>
    <t>182028</t>
  </si>
  <si>
    <t>敦賀市</t>
  </si>
  <si>
    <t>182044</t>
  </si>
  <si>
    <t>小浜市</t>
  </si>
  <si>
    <t>182052</t>
  </si>
  <si>
    <t>大野市</t>
  </si>
  <si>
    <t>182061</t>
  </si>
  <si>
    <t>勝山市</t>
  </si>
  <si>
    <t>182079</t>
  </si>
  <si>
    <t>鯖江市</t>
  </si>
  <si>
    <t>182087</t>
  </si>
  <si>
    <t>あわら市</t>
  </si>
  <si>
    <t>182095</t>
  </si>
  <si>
    <t>越前市</t>
  </si>
  <si>
    <t>182109</t>
  </si>
  <si>
    <t>坂井市</t>
  </si>
  <si>
    <t>183229</t>
  </si>
  <si>
    <t>吉田郡</t>
  </si>
  <si>
    <t>永平寺町</t>
  </si>
  <si>
    <t>183822</t>
  </si>
  <si>
    <t>今立郡</t>
  </si>
  <si>
    <t>184047</t>
  </si>
  <si>
    <t>南条郡</t>
  </si>
  <si>
    <t>南越前町</t>
  </si>
  <si>
    <t>184233</t>
  </si>
  <si>
    <t>丹生郡</t>
  </si>
  <si>
    <t>越前町</t>
  </si>
  <si>
    <t>184420</t>
  </si>
  <si>
    <t>三方郡</t>
  </si>
  <si>
    <t>美浜町</t>
  </si>
  <si>
    <t>184811</t>
  </si>
  <si>
    <t>大飯郡</t>
  </si>
  <si>
    <t>高浜町</t>
  </si>
  <si>
    <t>184837</t>
  </si>
  <si>
    <t>おおい町</t>
  </si>
  <si>
    <t>185019</t>
  </si>
  <si>
    <t>三方上中郡</t>
  </si>
  <si>
    <t>若狭町</t>
  </si>
  <si>
    <t>192015</t>
  </si>
  <si>
    <t>山梨県</t>
  </si>
  <si>
    <t>192023</t>
  </si>
  <si>
    <t>富士吉田市</t>
  </si>
  <si>
    <t>192040</t>
  </si>
  <si>
    <t>都留市</t>
  </si>
  <si>
    <t>192058</t>
  </si>
  <si>
    <t>山梨市</t>
  </si>
  <si>
    <t>192066</t>
  </si>
  <si>
    <t>大月市</t>
  </si>
  <si>
    <t>192074</t>
  </si>
  <si>
    <t>韮崎市</t>
  </si>
  <si>
    <t>192082</t>
  </si>
  <si>
    <t>南アルプス市</t>
  </si>
  <si>
    <t>192091</t>
  </si>
  <si>
    <t>北杜市</t>
  </si>
  <si>
    <t>192104</t>
  </si>
  <si>
    <t>甲斐市</t>
  </si>
  <si>
    <t>192112</t>
  </si>
  <si>
    <t>笛吹市</t>
  </si>
  <si>
    <t>192121</t>
  </si>
  <si>
    <t>上野原市</t>
  </si>
  <si>
    <t>192139</t>
  </si>
  <si>
    <t>甲州市</t>
  </si>
  <si>
    <t>192147</t>
  </si>
  <si>
    <t>中央市</t>
  </si>
  <si>
    <t>193461</t>
  </si>
  <si>
    <t>西八代郡</t>
  </si>
  <si>
    <t>市川三郷町</t>
  </si>
  <si>
    <t>193640</t>
  </si>
  <si>
    <t>南巨摩郡</t>
  </si>
  <si>
    <t>早川町</t>
  </si>
  <si>
    <t>193658</t>
  </si>
  <si>
    <t>身延町</t>
  </si>
  <si>
    <t>193666</t>
  </si>
  <si>
    <t>193682</t>
  </si>
  <si>
    <t>富士川町</t>
  </si>
  <si>
    <t>193844</t>
  </si>
  <si>
    <t>中巨摩郡</t>
  </si>
  <si>
    <t>昭和町</t>
  </si>
  <si>
    <t>194221</t>
  </si>
  <si>
    <t>南都留郡</t>
  </si>
  <si>
    <t>道志村</t>
  </si>
  <si>
    <t>194239</t>
  </si>
  <si>
    <t>西桂町</t>
  </si>
  <si>
    <t>194247</t>
  </si>
  <si>
    <t>忍野村</t>
  </si>
  <si>
    <t>194255</t>
  </si>
  <si>
    <t>山中湖村</t>
  </si>
  <si>
    <t>194298</t>
  </si>
  <si>
    <t>鳴沢村</t>
  </si>
  <si>
    <t>194301</t>
  </si>
  <si>
    <t>富士河口湖町</t>
  </si>
  <si>
    <t>194425</t>
  </si>
  <si>
    <t>北都留郡</t>
  </si>
  <si>
    <t>小菅村</t>
  </si>
  <si>
    <t>194433</t>
  </si>
  <si>
    <t>丹波山村</t>
  </si>
  <si>
    <t>202011</t>
  </si>
  <si>
    <t>長野県</t>
  </si>
  <si>
    <t>長野市</t>
  </si>
  <si>
    <t>202029</t>
  </si>
  <si>
    <t>松本市</t>
  </si>
  <si>
    <t>202037</t>
  </si>
  <si>
    <t>上田市</t>
  </si>
  <si>
    <t>202045</t>
  </si>
  <si>
    <t>岡谷市</t>
  </si>
  <si>
    <t>202053</t>
  </si>
  <si>
    <t>飯田市</t>
  </si>
  <si>
    <t>202061</t>
  </si>
  <si>
    <t>諏訪市</t>
  </si>
  <si>
    <t>202070</t>
  </si>
  <si>
    <t>須坂市</t>
  </si>
  <si>
    <t>202088</t>
  </si>
  <si>
    <t>小諸市</t>
  </si>
  <si>
    <t>202096</t>
  </si>
  <si>
    <t>伊那市</t>
  </si>
  <si>
    <t>202100</t>
  </si>
  <si>
    <t>駒ヶ根市</t>
  </si>
  <si>
    <t>202118</t>
  </si>
  <si>
    <t>中野市</t>
  </si>
  <si>
    <t>202126</t>
  </si>
  <si>
    <t>大町市</t>
  </si>
  <si>
    <t>202134</t>
  </si>
  <si>
    <t>飯山市</t>
  </si>
  <si>
    <t>202142</t>
  </si>
  <si>
    <t>茅野市</t>
  </si>
  <si>
    <t>202151</t>
  </si>
  <si>
    <t>塩尻市</t>
  </si>
  <si>
    <t>202177</t>
  </si>
  <si>
    <t>佐久市</t>
  </si>
  <si>
    <t>202185</t>
  </si>
  <si>
    <t>千曲市</t>
  </si>
  <si>
    <t>202193</t>
  </si>
  <si>
    <t>東御市</t>
  </si>
  <si>
    <t>202207</t>
  </si>
  <si>
    <t>安曇野市</t>
  </si>
  <si>
    <t>203033</t>
  </si>
  <si>
    <t>南佐久郡</t>
  </si>
  <si>
    <t>小海町</t>
  </si>
  <si>
    <t>203041</t>
  </si>
  <si>
    <t>川上村</t>
  </si>
  <si>
    <t>203050</t>
  </si>
  <si>
    <t>203068</t>
  </si>
  <si>
    <t>南相木村</t>
  </si>
  <si>
    <t>203076</t>
  </si>
  <si>
    <t>北相木村</t>
  </si>
  <si>
    <t>203092</t>
  </si>
  <si>
    <t>佐久穂町</t>
  </si>
  <si>
    <t>203211</t>
  </si>
  <si>
    <t>北佐久郡</t>
  </si>
  <si>
    <t>軽井沢町</t>
  </si>
  <si>
    <t>203238</t>
  </si>
  <si>
    <t>御代田町</t>
  </si>
  <si>
    <t>203246</t>
  </si>
  <si>
    <t>立科町</t>
  </si>
  <si>
    <t>203491</t>
  </si>
  <si>
    <t>小県郡</t>
  </si>
  <si>
    <t>青木村</t>
  </si>
  <si>
    <t>203505</t>
  </si>
  <si>
    <t>長和町</t>
  </si>
  <si>
    <t>203611</t>
  </si>
  <si>
    <t>諏訪郡</t>
  </si>
  <si>
    <t>下諏訪町</t>
  </si>
  <si>
    <t>203629</t>
  </si>
  <si>
    <t>富士見町</t>
  </si>
  <si>
    <t>203637</t>
  </si>
  <si>
    <t>原村</t>
  </si>
  <si>
    <t>203823</t>
  </si>
  <si>
    <t>上伊那郡</t>
  </si>
  <si>
    <t>辰野町</t>
  </si>
  <si>
    <t>203831</t>
  </si>
  <si>
    <t>箕輪町</t>
  </si>
  <si>
    <t>203840</t>
  </si>
  <si>
    <t>飯島町</t>
  </si>
  <si>
    <t>203858</t>
  </si>
  <si>
    <t>南箕輪村</t>
  </si>
  <si>
    <t>203866</t>
  </si>
  <si>
    <t>中川村</t>
  </si>
  <si>
    <t>203882</t>
  </si>
  <si>
    <t>宮田村</t>
  </si>
  <si>
    <t>204021</t>
  </si>
  <si>
    <t>下伊那郡</t>
  </si>
  <si>
    <t>松川町</t>
  </si>
  <si>
    <t>204030</t>
  </si>
  <si>
    <t>高森町</t>
  </si>
  <si>
    <t>204048</t>
  </si>
  <si>
    <t>阿南町</t>
  </si>
  <si>
    <t>204072</t>
  </si>
  <si>
    <t>阿智村</t>
  </si>
  <si>
    <t>204099</t>
  </si>
  <si>
    <t>平谷村</t>
  </si>
  <si>
    <t>204102</t>
  </si>
  <si>
    <t>根羽村</t>
  </si>
  <si>
    <t>204111</t>
  </si>
  <si>
    <t>下條村</t>
  </si>
  <si>
    <t>204129</t>
  </si>
  <si>
    <t>売木村</t>
  </si>
  <si>
    <t>204137</t>
  </si>
  <si>
    <t>天龍村</t>
  </si>
  <si>
    <t>204145</t>
  </si>
  <si>
    <t>泰阜村</t>
  </si>
  <si>
    <t>204153</t>
  </si>
  <si>
    <t>喬木村</t>
  </si>
  <si>
    <t>204161</t>
  </si>
  <si>
    <t>豊丘村</t>
  </si>
  <si>
    <t>204170</t>
  </si>
  <si>
    <t>大鹿村</t>
  </si>
  <si>
    <t>204226</t>
  </si>
  <si>
    <t>木曽郡</t>
  </si>
  <si>
    <t>上松町</t>
  </si>
  <si>
    <t>204234</t>
  </si>
  <si>
    <t>南木曽町</t>
  </si>
  <si>
    <t>204251</t>
  </si>
  <si>
    <t>木祖村</t>
  </si>
  <si>
    <t>204293</t>
  </si>
  <si>
    <t>王滝村</t>
  </si>
  <si>
    <t>204307</t>
  </si>
  <si>
    <t>大桑村</t>
  </si>
  <si>
    <t>204323</t>
  </si>
  <si>
    <t>木曽町</t>
  </si>
  <si>
    <t>204463</t>
  </si>
  <si>
    <t>東筑摩郡</t>
  </si>
  <si>
    <t>麻績村</t>
  </si>
  <si>
    <t>204480</t>
  </si>
  <si>
    <t>生坂村</t>
  </si>
  <si>
    <t>204501</t>
  </si>
  <si>
    <t>山形村</t>
  </si>
  <si>
    <t>204510</t>
  </si>
  <si>
    <t>朝日村</t>
  </si>
  <si>
    <t>204528</t>
  </si>
  <si>
    <t>筑北村</t>
  </si>
  <si>
    <t>204811</t>
  </si>
  <si>
    <t>北安曇郡</t>
  </si>
  <si>
    <t>204820</t>
  </si>
  <si>
    <t>松川村</t>
  </si>
  <si>
    <t>204854</t>
  </si>
  <si>
    <t>白馬村</t>
  </si>
  <si>
    <t>204862</t>
  </si>
  <si>
    <t>小谷村</t>
  </si>
  <si>
    <t>205214</t>
  </si>
  <si>
    <t>埴科郡</t>
  </si>
  <si>
    <t>坂城町</t>
  </si>
  <si>
    <t>205419</t>
  </si>
  <si>
    <t>上高井郡</t>
  </si>
  <si>
    <t>小布施町</t>
  </si>
  <si>
    <t>205435</t>
  </si>
  <si>
    <t>205613</t>
  </si>
  <si>
    <t>下高井郡</t>
  </si>
  <si>
    <t>山ノ内町</t>
  </si>
  <si>
    <t>205621</t>
  </si>
  <si>
    <t>木島平村</t>
  </si>
  <si>
    <t>205630</t>
  </si>
  <si>
    <t>野沢温泉村</t>
  </si>
  <si>
    <t>205834</t>
  </si>
  <si>
    <t>上水内郡</t>
  </si>
  <si>
    <t>信濃町</t>
  </si>
  <si>
    <t>205885</t>
  </si>
  <si>
    <t>小川村</t>
  </si>
  <si>
    <t>205907</t>
  </si>
  <si>
    <t>飯綱町</t>
  </si>
  <si>
    <t>206024</t>
  </si>
  <si>
    <t>下水内郡</t>
  </si>
  <si>
    <t>栄村</t>
  </si>
  <si>
    <t>212016</t>
  </si>
  <si>
    <t>岐阜県</t>
  </si>
  <si>
    <t>岐阜市</t>
  </si>
  <si>
    <t>212024</t>
  </si>
  <si>
    <t>大垣市</t>
  </si>
  <si>
    <t>212032</t>
  </si>
  <si>
    <t>高山市</t>
  </si>
  <si>
    <t>212041</t>
  </si>
  <si>
    <t>多治見市</t>
  </si>
  <si>
    <t>212059</t>
  </si>
  <si>
    <t>関市</t>
  </si>
  <si>
    <t>212067</t>
  </si>
  <si>
    <t>中津川市</t>
  </si>
  <si>
    <t>212075</t>
  </si>
  <si>
    <t>美濃市</t>
  </si>
  <si>
    <t>212083</t>
  </si>
  <si>
    <t>瑞浪市</t>
  </si>
  <si>
    <t>212091</t>
  </si>
  <si>
    <t>羽島市</t>
  </si>
  <si>
    <t>212105</t>
  </si>
  <si>
    <t>恵那市</t>
  </si>
  <si>
    <t>212113</t>
  </si>
  <si>
    <t>美濃加茂市</t>
  </si>
  <si>
    <t>212121</t>
  </si>
  <si>
    <t>土岐市</t>
  </si>
  <si>
    <t>212130</t>
  </si>
  <si>
    <t>各務原市</t>
  </si>
  <si>
    <t>212148</t>
  </si>
  <si>
    <t>可児市</t>
  </si>
  <si>
    <t>212156</t>
  </si>
  <si>
    <t>山県市</t>
  </si>
  <si>
    <t>212164</t>
  </si>
  <si>
    <t>瑞穂市</t>
  </si>
  <si>
    <t>212172</t>
  </si>
  <si>
    <t>飛騨市</t>
  </si>
  <si>
    <t>212181</t>
  </si>
  <si>
    <t>本巣市</t>
  </si>
  <si>
    <t>212199</t>
  </si>
  <si>
    <t>郡上市</t>
  </si>
  <si>
    <t>212202</t>
  </si>
  <si>
    <t>下呂市</t>
  </si>
  <si>
    <t>212211</t>
  </si>
  <si>
    <t>海津市</t>
  </si>
  <si>
    <t>213021</t>
  </si>
  <si>
    <t>羽島郡</t>
  </si>
  <si>
    <t>岐南町</t>
  </si>
  <si>
    <t>213039</t>
  </si>
  <si>
    <t>笠松町</t>
  </si>
  <si>
    <t>213411</t>
  </si>
  <si>
    <t>養老郡</t>
  </si>
  <si>
    <t>養老町</t>
  </si>
  <si>
    <t>213616</t>
  </si>
  <si>
    <t>不破郡</t>
  </si>
  <si>
    <t>垂井町</t>
  </si>
  <si>
    <t>213624</t>
  </si>
  <si>
    <t>関ケ原町</t>
  </si>
  <si>
    <t>213811</t>
  </si>
  <si>
    <t>安八郡</t>
  </si>
  <si>
    <t>神戸町</t>
  </si>
  <si>
    <t>213829</t>
  </si>
  <si>
    <t>輪之内町</t>
  </si>
  <si>
    <t>213837</t>
  </si>
  <si>
    <t>安八町</t>
  </si>
  <si>
    <t>214019</t>
  </si>
  <si>
    <t>揖斐郡</t>
  </si>
  <si>
    <t>揖斐川町</t>
  </si>
  <si>
    <t>214035</t>
  </si>
  <si>
    <t>大野町</t>
  </si>
  <si>
    <t>214043</t>
  </si>
  <si>
    <t>214213</t>
  </si>
  <si>
    <t>本巣郡</t>
  </si>
  <si>
    <t>北方町</t>
  </si>
  <si>
    <t>215015</t>
  </si>
  <si>
    <t>加茂郡</t>
  </si>
  <si>
    <t>坂祝町</t>
  </si>
  <si>
    <t>215023</t>
  </si>
  <si>
    <t>富加町</t>
  </si>
  <si>
    <t>215031</t>
  </si>
  <si>
    <t>川辺町</t>
  </si>
  <si>
    <t>215040</t>
  </si>
  <si>
    <t>七宗町</t>
  </si>
  <si>
    <t>215058</t>
  </si>
  <si>
    <t>八百津町</t>
  </si>
  <si>
    <t>215066</t>
  </si>
  <si>
    <t>白川町</t>
  </si>
  <si>
    <t>215074</t>
  </si>
  <si>
    <t>東白川村</t>
  </si>
  <si>
    <t>215210</t>
  </si>
  <si>
    <t>可児郡</t>
  </si>
  <si>
    <t>御嵩町</t>
  </si>
  <si>
    <t>216046</t>
  </si>
  <si>
    <t>大野郡</t>
  </si>
  <si>
    <t>白川村</t>
  </si>
  <si>
    <t>221015</t>
  </si>
  <si>
    <t>静岡県</t>
  </si>
  <si>
    <t>静岡市</t>
  </si>
  <si>
    <t>葵区</t>
  </si>
  <si>
    <t>221023</t>
  </si>
  <si>
    <t>駿河区</t>
  </si>
  <si>
    <t>221031</t>
  </si>
  <si>
    <t>清水区</t>
  </si>
  <si>
    <t>221317</t>
  </si>
  <si>
    <t>浜松市</t>
  </si>
  <si>
    <t>221325</t>
  </si>
  <si>
    <t>221333</t>
  </si>
  <si>
    <t>221341</t>
  </si>
  <si>
    <t>221350</t>
  </si>
  <si>
    <t>221368</t>
  </si>
  <si>
    <t>浜北区</t>
  </si>
  <si>
    <t>221376</t>
  </si>
  <si>
    <t>天竜区</t>
  </si>
  <si>
    <t>222038</t>
  </si>
  <si>
    <t>沼津市</t>
  </si>
  <si>
    <t>222054</t>
  </si>
  <si>
    <t>熱海市</t>
  </si>
  <si>
    <t>222062</t>
  </si>
  <si>
    <t>三島市</t>
  </si>
  <si>
    <t>222071</t>
  </si>
  <si>
    <t>富士宮市</t>
  </si>
  <si>
    <t>222089</t>
  </si>
  <si>
    <t>伊東市</t>
  </si>
  <si>
    <t>222097</t>
  </si>
  <si>
    <t>島田市</t>
  </si>
  <si>
    <t>222101</t>
  </si>
  <si>
    <t>富士市</t>
  </si>
  <si>
    <t>222119</t>
  </si>
  <si>
    <t>磐田市</t>
  </si>
  <si>
    <t>222127</t>
  </si>
  <si>
    <t>焼津市</t>
  </si>
  <si>
    <t>222135</t>
  </si>
  <si>
    <t>掛川市</t>
  </si>
  <si>
    <t>222143</t>
  </si>
  <si>
    <t>藤枝市</t>
  </si>
  <si>
    <t>222151</t>
  </si>
  <si>
    <t>御殿場市</t>
  </si>
  <si>
    <t>222160</t>
  </si>
  <si>
    <t>袋井市</t>
  </si>
  <si>
    <t>222194</t>
  </si>
  <si>
    <t>下田市</t>
  </si>
  <si>
    <t>222208</t>
  </si>
  <si>
    <t>裾野市</t>
  </si>
  <si>
    <t>222216</t>
  </si>
  <si>
    <t>湖西市</t>
  </si>
  <si>
    <t>222224</t>
  </si>
  <si>
    <t>伊豆市</t>
  </si>
  <si>
    <t>222232</t>
  </si>
  <si>
    <t>御前崎市</t>
  </si>
  <si>
    <t>222241</t>
  </si>
  <si>
    <t>菊川市</t>
  </si>
  <si>
    <t>222259</t>
  </si>
  <si>
    <t>伊豆の国市</t>
  </si>
  <si>
    <t>222267</t>
  </si>
  <si>
    <t>牧之原市</t>
  </si>
  <si>
    <t>223018</t>
  </si>
  <si>
    <t>賀茂郡</t>
  </si>
  <si>
    <t>東伊豆町</t>
  </si>
  <si>
    <t>223026</t>
  </si>
  <si>
    <t>河津町</t>
  </si>
  <si>
    <t>223042</t>
  </si>
  <si>
    <t>南伊豆町</t>
  </si>
  <si>
    <t>223051</t>
  </si>
  <si>
    <t>松崎町</t>
  </si>
  <si>
    <t>223069</t>
  </si>
  <si>
    <t>西伊豆町</t>
  </si>
  <si>
    <t>223255</t>
  </si>
  <si>
    <t>田方郡</t>
  </si>
  <si>
    <t>函南町</t>
  </si>
  <si>
    <t>223417</t>
  </si>
  <si>
    <t>駿東郡</t>
  </si>
  <si>
    <t>223425</t>
  </si>
  <si>
    <t>長泉町</t>
  </si>
  <si>
    <t>223441</t>
  </si>
  <si>
    <t>小山町</t>
  </si>
  <si>
    <t>224243</t>
  </si>
  <si>
    <t>榛原郡</t>
  </si>
  <si>
    <t>吉田町</t>
  </si>
  <si>
    <t>224294</t>
  </si>
  <si>
    <t>川根本町</t>
  </si>
  <si>
    <t>224618</t>
  </si>
  <si>
    <t>周智郡</t>
  </si>
  <si>
    <t>231011</t>
  </si>
  <si>
    <t>愛知県</t>
  </si>
  <si>
    <t>名古屋市</t>
  </si>
  <si>
    <t>千種区</t>
  </si>
  <si>
    <t>231029</t>
  </si>
  <si>
    <t>231037</t>
  </si>
  <si>
    <t>231045</t>
  </si>
  <si>
    <t>231053</t>
  </si>
  <si>
    <t>中村区</t>
  </si>
  <si>
    <t>231061</t>
  </si>
  <si>
    <t>231070</t>
  </si>
  <si>
    <t>昭和区</t>
  </si>
  <si>
    <t>231088</t>
  </si>
  <si>
    <t>瑞穂区</t>
  </si>
  <si>
    <t>231096</t>
  </si>
  <si>
    <t>熱田区</t>
  </si>
  <si>
    <t>231100</t>
  </si>
  <si>
    <t>中川区</t>
  </si>
  <si>
    <t>231118</t>
  </si>
  <si>
    <t>231126</t>
  </si>
  <si>
    <t>231134</t>
  </si>
  <si>
    <t>守山区</t>
  </si>
  <si>
    <t>231142</t>
  </si>
  <si>
    <t>231151</t>
  </si>
  <si>
    <t>名東区</t>
  </si>
  <si>
    <t>231169</t>
  </si>
  <si>
    <t>天白区</t>
  </si>
  <si>
    <t>232017</t>
  </si>
  <si>
    <t>豊橋市</t>
  </si>
  <si>
    <t>232025</t>
  </si>
  <si>
    <t>岡崎市</t>
  </si>
  <si>
    <t>232033</t>
  </si>
  <si>
    <t>一宮市</t>
  </si>
  <si>
    <t>232041</t>
  </si>
  <si>
    <t>瀬戸市</t>
  </si>
  <si>
    <t>232050</t>
  </si>
  <si>
    <t>半田市</t>
  </si>
  <si>
    <t>232068</t>
  </si>
  <si>
    <t>春日井市</t>
  </si>
  <si>
    <t>232076</t>
  </si>
  <si>
    <t>豊川市</t>
  </si>
  <si>
    <t>232084</t>
  </si>
  <si>
    <t>津島市</t>
  </si>
  <si>
    <t>232092</t>
  </si>
  <si>
    <t>碧南市</t>
  </si>
  <si>
    <t>232106</t>
  </si>
  <si>
    <t>刈谷市</t>
  </si>
  <si>
    <t>232114</t>
  </si>
  <si>
    <t>豊田市</t>
  </si>
  <si>
    <t>232122</t>
  </si>
  <si>
    <t>安城市</t>
  </si>
  <si>
    <t>232131</t>
  </si>
  <si>
    <t>西尾市</t>
  </si>
  <si>
    <t>232149</t>
  </si>
  <si>
    <t>蒲郡市</t>
  </si>
  <si>
    <t>232157</t>
  </si>
  <si>
    <t>犬山市</t>
  </si>
  <si>
    <t>232165</t>
  </si>
  <si>
    <t>常滑市</t>
  </si>
  <si>
    <t>232173</t>
  </si>
  <si>
    <t>江南市</t>
  </si>
  <si>
    <t>232190</t>
  </si>
  <si>
    <t>小牧市</t>
  </si>
  <si>
    <t>232203</t>
  </si>
  <si>
    <t>稲沢市</t>
  </si>
  <si>
    <t>232211</t>
  </si>
  <si>
    <t>新城市</t>
  </si>
  <si>
    <t>232220</t>
  </si>
  <si>
    <t>東海市</t>
  </si>
  <si>
    <t>232238</t>
  </si>
  <si>
    <t>大府市</t>
  </si>
  <si>
    <t>232246</t>
  </si>
  <si>
    <t>知多市</t>
  </si>
  <si>
    <t>232254</t>
  </si>
  <si>
    <t>知立市</t>
  </si>
  <si>
    <t>232262</t>
  </si>
  <si>
    <t>尾張旭市</t>
  </si>
  <si>
    <t>232271</t>
  </si>
  <si>
    <t>高浜市</t>
  </si>
  <si>
    <t>232289</t>
  </si>
  <si>
    <t>岩倉市</t>
  </si>
  <si>
    <t>232297</t>
  </si>
  <si>
    <t>豊明市</t>
  </si>
  <si>
    <t>232301</t>
  </si>
  <si>
    <t>日進市</t>
  </si>
  <si>
    <t>232319</t>
  </si>
  <si>
    <t>田原市</t>
  </si>
  <si>
    <t>232327</t>
  </si>
  <si>
    <t>愛西市</t>
  </si>
  <si>
    <t>232335</t>
  </si>
  <si>
    <t>清須市</t>
  </si>
  <si>
    <t>232343</t>
  </si>
  <si>
    <t>北名古屋市</t>
  </si>
  <si>
    <t>232351</t>
  </si>
  <si>
    <t>弥富市</t>
  </si>
  <si>
    <t>232360</t>
  </si>
  <si>
    <t>みよし市</t>
  </si>
  <si>
    <t>232378</t>
  </si>
  <si>
    <t>あま市</t>
  </si>
  <si>
    <t>232386</t>
  </si>
  <si>
    <t>長久手市</t>
  </si>
  <si>
    <t>233021</t>
  </si>
  <si>
    <t>愛知郡</t>
  </si>
  <si>
    <t>東郷町</t>
  </si>
  <si>
    <t>233421</t>
  </si>
  <si>
    <t>西春日井郡</t>
  </si>
  <si>
    <t>豊山町</t>
  </si>
  <si>
    <t>233617</t>
  </si>
  <si>
    <t>丹羽郡</t>
  </si>
  <si>
    <t>大口町</t>
  </si>
  <si>
    <t>233625</t>
  </si>
  <si>
    <t>扶桑町</t>
  </si>
  <si>
    <t>234249</t>
  </si>
  <si>
    <t>海部郡</t>
  </si>
  <si>
    <t>大治町</t>
  </si>
  <si>
    <t>234257</t>
  </si>
  <si>
    <t>蟹江町</t>
  </si>
  <si>
    <t>234273</t>
  </si>
  <si>
    <t>飛島村</t>
  </si>
  <si>
    <t>234419</t>
  </si>
  <si>
    <t>知多郡</t>
  </si>
  <si>
    <t>阿久比町</t>
  </si>
  <si>
    <t>234427</t>
  </si>
  <si>
    <t>東浦町</t>
  </si>
  <si>
    <t>234451</t>
  </si>
  <si>
    <t>南知多町</t>
  </si>
  <si>
    <t>234460</t>
  </si>
  <si>
    <t>234478</t>
  </si>
  <si>
    <t>武豊町</t>
  </si>
  <si>
    <t>235016</t>
  </si>
  <si>
    <t>額田郡</t>
  </si>
  <si>
    <t>幸田町</t>
  </si>
  <si>
    <t>235610</t>
  </si>
  <si>
    <t>北設楽郡</t>
  </si>
  <si>
    <t>設楽町</t>
  </si>
  <si>
    <t>235628</t>
  </si>
  <si>
    <t>東栄町</t>
  </si>
  <si>
    <t>235636</t>
  </si>
  <si>
    <t>豊根村</t>
  </si>
  <si>
    <t>242012</t>
  </si>
  <si>
    <t>三重県</t>
  </si>
  <si>
    <t>津市</t>
  </si>
  <si>
    <t>242021</t>
  </si>
  <si>
    <t>四日市市</t>
  </si>
  <si>
    <t>242039</t>
  </si>
  <si>
    <t>伊勢市</t>
  </si>
  <si>
    <t>242047</t>
  </si>
  <si>
    <t>松阪市</t>
  </si>
  <si>
    <t>242055</t>
  </si>
  <si>
    <t>桑名市</t>
  </si>
  <si>
    <t>242071</t>
  </si>
  <si>
    <t>鈴鹿市</t>
  </si>
  <si>
    <t>242080</t>
  </si>
  <si>
    <t>名張市</t>
  </si>
  <si>
    <t>242098</t>
  </si>
  <si>
    <t>尾鷲市</t>
  </si>
  <si>
    <t>242101</t>
  </si>
  <si>
    <t>亀山市</t>
  </si>
  <si>
    <t>242110</t>
  </si>
  <si>
    <t>鳥羽市</t>
  </si>
  <si>
    <t>242128</t>
  </si>
  <si>
    <t>熊野市</t>
  </si>
  <si>
    <t>242144</t>
  </si>
  <si>
    <t>いなべ市</t>
  </si>
  <si>
    <t>242152</t>
  </si>
  <si>
    <t>志摩市</t>
  </si>
  <si>
    <t>242161</t>
  </si>
  <si>
    <t>伊賀市</t>
  </si>
  <si>
    <t>243035</t>
  </si>
  <si>
    <t>桑名郡</t>
  </si>
  <si>
    <t>木曽岬町</t>
  </si>
  <si>
    <t>243248</t>
  </si>
  <si>
    <t>員弁郡</t>
  </si>
  <si>
    <t>東員町</t>
  </si>
  <si>
    <t>243418</t>
  </si>
  <si>
    <t>三重郡</t>
  </si>
  <si>
    <t>菰野町</t>
  </si>
  <si>
    <t>243434</t>
  </si>
  <si>
    <t>243442</t>
  </si>
  <si>
    <t>川越町</t>
  </si>
  <si>
    <t>244414</t>
  </si>
  <si>
    <t>多気郡</t>
  </si>
  <si>
    <t>多気町</t>
  </si>
  <si>
    <t>244422</t>
  </si>
  <si>
    <t>244431</t>
  </si>
  <si>
    <t>大台町</t>
  </si>
  <si>
    <t>244619</t>
  </si>
  <si>
    <t>度会郡</t>
  </si>
  <si>
    <t>玉城町</t>
  </si>
  <si>
    <t>244708</t>
  </si>
  <si>
    <t>度会町</t>
  </si>
  <si>
    <t>244716</t>
  </si>
  <si>
    <t>大紀町</t>
  </si>
  <si>
    <t>244724</t>
  </si>
  <si>
    <t>南伊勢町</t>
  </si>
  <si>
    <t>245437</t>
  </si>
  <si>
    <t>北牟婁郡</t>
  </si>
  <si>
    <t>紀北町</t>
  </si>
  <si>
    <t>245615</t>
  </si>
  <si>
    <t>南牟婁郡</t>
  </si>
  <si>
    <t>御浜町</t>
  </si>
  <si>
    <t>245623</t>
  </si>
  <si>
    <t>紀宝町</t>
  </si>
  <si>
    <t>252018</t>
  </si>
  <si>
    <t>滋賀県</t>
  </si>
  <si>
    <t>大津市</t>
  </si>
  <si>
    <t>252026</t>
  </si>
  <si>
    <t>彦根市</t>
  </si>
  <si>
    <t>252034</t>
  </si>
  <si>
    <t>長浜市</t>
  </si>
  <si>
    <t>252042</t>
  </si>
  <si>
    <t>近江八幡市</t>
  </si>
  <si>
    <t>252069</t>
  </si>
  <si>
    <t>草津市</t>
  </si>
  <si>
    <t>252077</t>
  </si>
  <si>
    <t>守山市</t>
  </si>
  <si>
    <t>252085</t>
  </si>
  <si>
    <t>栗東市</t>
  </si>
  <si>
    <t>252093</t>
  </si>
  <si>
    <t>甲賀市</t>
  </si>
  <si>
    <t>252107</t>
  </si>
  <si>
    <t>野洲市</t>
  </si>
  <si>
    <t>252115</t>
  </si>
  <si>
    <t>湖南市</t>
  </si>
  <si>
    <t>252123</t>
  </si>
  <si>
    <t>高島市</t>
  </si>
  <si>
    <t>252131</t>
  </si>
  <si>
    <t>東近江市</t>
  </si>
  <si>
    <t>252140</t>
  </si>
  <si>
    <t>米原市</t>
  </si>
  <si>
    <t>253839</t>
  </si>
  <si>
    <t>蒲生郡</t>
  </si>
  <si>
    <t>日野町</t>
  </si>
  <si>
    <t>253847</t>
  </si>
  <si>
    <t>竜王町</t>
  </si>
  <si>
    <t>254258</t>
  </si>
  <si>
    <t>愛荘町</t>
  </si>
  <si>
    <t>254410</t>
  </si>
  <si>
    <t>犬上郡</t>
  </si>
  <si>
    <t>豊郷町</t>
  </si>
  <si>
    <t>254428</t>
  </si>
  <si>
    <t>甲良町</t>
  </si>
  <si>
    <t>254436</t>
  </si>
  <si>
    <t>多賀町</t>
  </si>
  <si>
    <t>261017</t>
  </si>
  <si>
    <t>京都府</t>
  </si>
  <si>
    <t>京都市</t>
  </si>
  <si>
    <t>261025</t>
  </si>
  <si>
    <t>上京区</t>
  </si>
  <si>
    <t>261033</t>
  </si>
  <si>
    <t>左京区</t>
  </si>
  <si>
    <t>261041</t>
  </si>
  <si>
    <t>中京区</t>
  </si>
  <si>
    <t>261050</t>
  </si>
  <si>
    <t>東山区</t>
  </si>
  <si>
    <t>261068</t>
  </si>
  <si>
    <t>下京区</t>
  </si>
  <si>
    <t>261076</t>
  </si>
  <si>
    <t>261084</t>
  </si>
  <si>
    <t>右京区</t>
  </si>
  <si>
    <t>261092</t>
  </si>
  <si>
    <t>伏見区</t>
  </si>
  <si>
    <t>261106</t>
  </si>
  <si>
    <t>山科区</t>
  </si>
  <si>
    <t>261114</t>
  </si>
  <si>
    <t>西京区</t>
  </si>
  <si>
    <t>262013</t>
  </si>
  <si>
    <t>福知山市</t>
  </si>
  <si>
    <t>262021</t>
  </si>
  <si>
    <t>舞鶴市</t>
  </si>
  <si>
    <t>262030</t>
  </si>
  <si>
    <t>綾部市</t>
  </si>
  <si>
    <t>262048</t>
  </si>
  <si>
    <t>宇治市</t>
  </si>
  <si>
    <t>262056</t>
  </si>
  <si>
    <t>宮津市</t>
  </si>
  <si>
    <t>262064</t>
  </si>
  <si>
    <t>亀岡市</t>
  </si>
  <si>
    <t>262072</t>
  </si>
  <si>
    <t>城陽市</t>
  </si>
  <si>
    <t>262081</t>
  </si>
  <si>
    <t>向日市</t>
  </si>
  <si>
    <t>262099</t>
  </si>
  <si>
    <t>長岡京市</t>
  </si>
  <si>
    <t>262102</t>
  </si>
  <si>
    <t>八幡市</t>
  </si>
  <si>
    <t>262111</t>
  </si>
  <si>
    <t>京田辺市</t>
  </si>
  <si>
    <t>262129</t>
  </si>
  <si>
    <t>京丹後市</t>
  </si>
  <si>
    <t>262137</t>
  </si>
  <si>
    <t>南丹市</t>
  </si>
  <si>
    <t>262145</t>
  </si>
  <si>
    <t>木津川市</t>
  </si>
  <si>
    <t>263036</t>
  </si>
  <si>
    <t>乙訓郡</t>
  </si>
  <si>
    <t>大山崎町</t>
  </si>
  <si>
    <t>263222</t>
  </si>
  <si>
    <t>久世郡</t>
  </si>
  <si>
    <t>久御山町</t>
  </si>
  <si>
    <t>263435</t>
  </si>
  <si>
    <t>綴喜郡</t>
  </si>
  <si>
    <t>井手町</t>
  </si>
  <si>
    <t>263443</t>
  </si>
  <si>
    <t>宇治田原町</t>
  </si>
  <si>
    <t>263648</t>
  </si>
  <si>
    <t>相楽郡</t>
  </si>
  <si>
    <t>笠置町</t>
  </si>
  <si>
    <t>263656</t>
  </si>
  <si>
    <t>和束町</t>
  </si>
  <si>
    <t>263664</t>
  </si>
  <si>
    <t>精華町</t>
  </si>
  <si>
    <t>263672</t>
  </si>
  <si>
    <t>南山城村</t>
  </si>
  <si>
    <t>264075</t>
  </si>
  <si>
    <t>船井郡</t>
  </si>
  <si>
    <t>京丹波町</t>
  </si>
  <si>
    <t>264636</t>
  </si>
  <si>
    <t>与謝郡</t>
  </si>
  <si>
    <t>伊根町</t>
  </si>
  <si>
    <t>264652</t>
  </si>
  <si>
    <t>与謝野町</t>
  </si>
  <si>
    <t>271021</t>
  </si>
  <si>
    <t>大阪府</t>
  </si>
  <si>
    <t>大阪市</t>
  </si>
  <si>
    <t>都島区</t>
  </si>
  <si>
    <t>271039</t>
  </si>
  <si>
    <t>福島区</t>
  </si>
  <si>
    <t>271047</t>
  </si>
  <si>
    <t>此花区</t>
  </si>
  <si>
    <t>271063</t>
  </si>
  <si>
    <t>271071</t>
  </si>
  <si>
    <t>271080</t>
  </si>
  <si>
    <t>大正区</t>
  </si>
  <si>
    <t>271098</t>
  </si>
  <si>
    <t>天王寺区</t>
  </si>
  <si>
    <t>271110</t>
  </si>
  <si>
    <t>浪速区</t>
  </si>
  <si>
    <t>271136</t>
  </si>
  <si>
    <t>西淀川区</t>
  </si>
  <si>
    <t>271144</t>
  </si>
  <si>
    <t>東淀川区</t>
  </si>
  <si>
    <t>271152</t>
  </si>
  <si>
    <t>東成区</t>
  </si>
  <si>
    <t>271161</t>
  </si>
  <si>
    <t>生野区</t>
  </si>
  <si>
    <t>271179</t>
  </si>
  <si>
    <t>271187</t>
  </si>
  <si>
    <t>城東区</t>
  </si>
  <si>
    <t>271195</t>
  </si>
  <si>
    <t>阿倍野区</t>
  </si>
  <si>
    <t>271209</t>
  </si>
  <si>
    <t>住吉区</t>
  </si>
  <si>
    <t>271217</t>
  </si>
  <si>
    <t>東住吉区</t>
  </si>
  <si>
    <t>271225</t>
  </si>
  <si>
    <t>西成区</t>
  </si>
  <si>
    <t>271233</t>
  </si>
  <si>
    <t>淀川区</t>
  </si>
  <si>
    <t>271241</t>
  </si>
  <si>
    <t>271250</t>
  </si>
  <si>
    <t>住之江区</t>
  </si>
  <si>
    <t>271268</t>
  </si>
  <si>
    <t>平野区</t>
  </si>
  <si>
    <t>271276</t>
  </si>
  <si>
    <t>271284</t>
  </si>
  <si>
    <t>271411</t>
  </si>
  <si>
    <t>堺市</t>
  </si>
  <si>
    <t>堺区</t>
  </si>
  <si>
    <t>271420</t>
  </si>
  <si>
    <t>271438</t>
  </si>
  <si>
    <t>271446</t>
  </si>
  <si>
    <t>271454</t>
  </si>
  <si>
    <t>271462</t>
  </si>
  <si>
    <t>271471</t>
  </si>
  <si>
    <t>美原区</t>
  </si>
  <si>
    <t>272027</t>
  </si>
  <si>
    <t>岸和田市</t>
  </si>
  <si>
    <t>272035</t>
  </si>
  <si>
    <t>豊中市</t>
  </si>
  <si>
    <t>272043</t>
  </si>
  <si>
    <t>池田市</t>
  </si>
  <si>
    <t>272051</t>
  </si>
  <si>
    <t>吹田市</t>
  </si>
  <si>
    <t>272060</t>
  </si>
  <si>
    <t>泉大津市</t>
  </si>
  <si>
    <t>272078</t>
  </si>
  <si>
    <t>高槻市</t>
  </si>
  <si>
    <t>272086</t>
  </si>
  <si>
    <t>貝塚市</t>
  </si>
  <si>
    <t>272094</t>
  </si>
  <si>
    <t>守口市</t>
  </si>
  <si>
    <t>272108</t>
  </si>
  <si>
    <t>枚方市</t>
  </si>
  <si>
    <t>272116</t>
  </si>
  <si>
    <t>茨木市</t>
  </si>
  <si>
    <t>272124</t>
  </si>
  <si>
    <t>八尾市</t>
  </si>
  <si>
    <t>272132</t>
  </si>
  <si>
    <t>泉佐野市</t>
  </si>
  <si>
    <t>272141</t>
  </si>
  <si>
    <t>富田林市</t>
  </si>
  <si>
    <t>272159</t>
  </si>
  <si>
    <t>寝屋川市</t>
  </si>
  <si>
    <t>272167</t>
  </si>
  <si>
    <t>河内長野市</t>
  </si>
  <si>
    <t>272175</t>
  </si>
  <si>
    <t>松原市</t>
  </si>
  <si>
    <t>272183</t>
  </si>
  <si>
    <t>大東市</t>
  </si>
  <si>
    <t>272191</t>
  </si>
  <si>
    <t>和泉市</t>
  </si>
  <si>
    <t>272205</t>
  </si>
  <si>
    <t>箕面市</t>
  </si>
  <si>
    <t>272213</t>
  </si>
  <si>
    <t>柏原市</t>
  </si>
  <si>
    <t>272221</t>
  </si>
  <si>
    <t>羽曳野市</t>
  </si>
  <si>
    <t>272230</t>
  </si>
  <si>
    <t>門真市</t>
  </si>
  <si>
    <t>272248</t>
  </si>
  <si>
    <t>摂津市</t>
  </si>
  <si>
    <t>272256</t>
  </si>
  <si>
    <t>高石市</t>
  </si>
  <si>
    <t>272264</t>
  </si>
  <si>
    <t>藤井寺市</t>
  </si>
  <si>
    <t>272272</t>
  </si>
  <si>
    <t>東大阪市</t>
  </si>
  <si>
    <t>272281</t>
  </si>
  <si>
    <t>泉南市</t>
  </si>
  <si>
    <t>272299</t>
  </si>
  <si>
    <t>四條畷市</t>
  </si>
  <si>
    <t>272302</t>
  </si>
  <si>
    <t>交野市</t>
  </si>
  <si>
    <t>272311</t>
  </si>
  <si>
    <t>大阪狭山市</t>
  </si>
  <si>
    <t>272329</t>
  </si>
  <si>
    <t>阪南市</t>
  </si>
  <si>
    <t>273015</t>
  </si>
  <si>
    <t>島本町</t>
  </si>
  <si>
    <t>273210</t>
  </si>
  <si>
    <t>豊能郡</t>
  </si>
  <si>
    <t>豊能町</t>
  </si>
  <si>
    <t>273228</t>
  </si>
  <si>
    <t>能勢町</t>
  </si>
  <si>
    <t>273414</t>
  </si>
  <si>
    <t>泉北郡</t>
  </si>
  <si>
    <t>忠岡町</t>
  </si>
  <si>
    <t>273619</t>
  </si>
  <si>
    <t>泉南郡</t>
  </si>
  <si>
    <t>熊取町</t>
  </si>
  <si>
    <t>273627</t>
  </si>
  <si>
    <t>田尻町</t>
  </si>
  <si>
    <t>273660</t>
  </si>
  <si>
    <t>岬町</t>
  </si>
  <si>
    <t>273813</t>
  </si>
  <si>
    <t>南河内郡</t>
  </si>
  <si>
    <t>太子町</t>
  </si>
  <si>
    <t>273821</t>
  </si>
  <si>
    <t>河南町</t>
  </si>
  <si>
    <t>273830</t>
  </si>
  <si>
    <t>千早赤阪村</t>
  </si>
  <si>
    <t>281018</t>
  </si>
  <si>
    <t>兵庫県</t>
  </si>
  <si>
    <t>神戸市</t>
  </si>
  <si>
    <t>東灘区</t>
  </si>
  <si>
    <t>281026</t>
  </si>
  <si>
    <t>灘区</t>
  </si>
  <si>
    <t>281051</t>
  </si>
  <si>
    <t>兵庫区</t>
  </si>
  <si>
    <t>281069</t>
  </si>
  <si>
    <t>長田区</t>
  </si>
  <si>
    <t>281077</t>
  </si>
  <si>
    <t>須磨区</t>
  </si>
  <si>
    <t>281085</t>
  </si>
  <si>
    <t>垂水区</t>
  </si>
  <si>
    <t>281093</t>
  </si>
  <si>
    <t>281107</t>
  </si>
  <si>
    <t>281115</t>
  </si>
  <si>
    <t>282014</t>
  </si>
  <si>
    <t>姫路市</t>
  </si>
  <si>
    <t>282022</t>
  </si>
  <si>
    <t>尼崎市</t>
  </si>
  <si>
    <t>282031</t>
  </si>
  <si>
    <t>明石市</t>
  </si>
  <si>
    <t>282049</t>
  </si>
  <si>
    <t>西宮市</t>
  </si>
  <si>
    <t>282057</t>
  </si>
  <si>
    <t>洲本市</t>
  </si>
  <si>
    <t>282065</t>
  </si>
  <si>
    <t>芦屋市</t>
  </si>
  <si>
    <t>282073</t>
  </si>
  <si>
    <t>伊丹市</t>
  </si>
  <si>
    <t>282081</t>
  </si>
  <si>
    <t>相生市</t>
  </si>
  <si>
    <t>282090</t>
  </si>
  <si>
    <t>豊岡市</t>
  </si>
  <si>
    <t>282103</t>
  </si>
  <si>
    <t>加古川市</t>
  </si>
  <si>
    <t>282120</t>
  </si>
  <si>
    <t>赤穂市</t>
  </si>
  <si>
    <t>282138</t>
  </si>
  <si>
    <t>西脇市</t>
  </si>
  <si>
    <t>282146</t>
  </si>
  <si>
    <t>宝塚市</t>
  </si>
  <si>
    <t>282154</t>
  </si>
  <si>
    <t>三木市</t>
  </si>
  <si>
    <t>282162</t>
  </si>
  <si>
    <t>高砂市</t>
  </si>
  <si>
    <t>282171</t>
  </si>
  <si>
    <t>川西市</t>
  </si>
  <si>
    <t>282189</t>
  </si>
  <si>
    <t>小野市</t>
  </si>
  <si>
    <t>282197</t>
  </si>
  <si>
    <t>三田市</t>
  </si>
  <si>
    <t>282201</t>
  </si>
  <si>
    <t>加西市</t>
  </si>
  <si>
    <t>282219</t>
  </si>
  <si>
    <t>丹波篠山市</t>
    <rPh sb="0" eb="2">
      <t>タンバ</t>
    </rPh>
    <rPh sb="2" eb="5">
      <t>ササヤマシ</t>
    </rPh>
    <phoneticPr fontId="16"/>
  </si>
  <si>
    <t>282227</t>
  </si>
  <si>
    <t>養父市</t>
  </si>
  <si>
    <t>282235</t>
  </si>
  <si>
    <t>丹波市</t>
  </si>
  <si>
    <t>282243</t>
  </si>
  <si>
    <t>南あわじ市</t>
  </si>
  <si>
    <t>282251</t>
  </si>
  <si>
    <t>朝来市</t>
  </si>
  <si>
    <t>282260</t>
  </si>
  <si>
    <t>淡路市</t>
  </si>
  <si>
    <t>282278</t>
  </si>
  <si>
    <t>宍粟市</t>
  </si>
  <si>
    <t>282286</t>
  </si>
  <si>
    <t>加東市</t>
  </si>
  <si>
    <t>282294</t>
  </si>
  <si>
    <t>たつの市</t>
  </si>
  <si>
    <t>283011</t>
  </si>
  <si>
    <t>川辺郡</t>
  </si>
  <si>
    <t>猪名川町</t>
  </si>
  <si>
    <t>283657</t>
  </si>
  <si>
    <t>多可郡</t>
  </si>
  <si>
    <t>多可町</t>
  </si>
  <si>
    <t>283819</t>
  </si>
  <si>
    <t>加古郡</t>
  </si>
  <si>
    <t>稲美町</t>
  </si>
  <si>
    <t>283827</t>
  </si>
  <si>
    <t>播磨町</t>
  </si>
  <si>
    <t>284424</t>
  </si>
  <si>
    <t>神崎郡</t>
  </si>
  <si>
    <t>市川町</t>
  </si>
  <si>
    <t>284432</t>
  </si>
  <si>
    <t>福崎町</t>
  </si>
  <si>
    <t>284467</t>
  </si>
  <si>
    <t>神河町</t>
  </si>
  <si>
    <t>284645</t>
  </si>
  <si>
    <t>揖保郡</t>
  </si>
  <si>
    <t>284815</t>
  </si>
  <si>
    <t>赤穂郡</t>
  </si>
  <si>
    <t>上郡町</t>
  </si>
  <si>
    <t>285013</t>
  </si>
  <si>
    <t>佐用郡</t>
  </si>
  <si>
    <t>佐用町</t>
  </si>
  <si>
    <t>285854</t>
  </si>
  <si>
    <t>美方郡</t>
  </si>
  <si>
    <t>香美町</t>
  </si>
  <si>
    <t>285862</t>
  </si>
  <si>
    <t>新温泉町</t>
  </si>
  <si>
    <t>292010</t>
  </si>
  <si>
    <t>奈良県</t>
  </si>
  <si>
    <t>奈良市</t>
  </si>
  <si>
    <t>292028</t>
  </si>
  <si>
    <t>大和高田市</t>
  </si>
  <si>
    <t>292036</t>
  </si>
  <si>
    <t>大和郡山市</t>
  </si>
  <si>
    <t>292044</t>
  </si>
  <si>
    <t>天理市</t>
  </si>
  <si>
    <t>292052</t>
  </si>
  <si>
    <t>橿原市</t>
  </si>
  <si>
    <t>292061</t>
  </si>
  <si>
    <t>桜井市</t>
  </si>
  <si>
    <t>292079</t>
  </si>
  <si>
    <t>五條市</t>
  </si>
  <si>
    <t>292087</t>
  </si>
  <si>
    <t>御所市</t>
  </si>
  <si>
    <t>292095</t>
  </si>
  <si>
    <t>生駒市</t>
  </si>
  <si>
    <t>292109</t>
  </si>
  <si>
    <t>香芝市</t>
  </si>
  <si>
    <t>292117</t>
  </si>
  <si>
    <t>葛城市</t>
  </si>
  <si>
    <t>292125</t>
  </si>
  <si>
    <t>宇陀市</t>
  </si>
  <si>
    <t>293229</t>
  </si>
  <si>
    <t>山辺郡</t>
  </si>
  <si>
    <t>山添村</t>
  </si>
  <si>
    <t>293423</t>
  </si>
  <si>
    <t>生駒郡</t>
  </si>
  <si>
    <t>平群町</t>
  </si>
  <si>
    <t>293431</t>
  </si>
  <si>
    <t>三郷町</t>
  </si>
  <si>
    <t>293440</t>
  </si>
  <si>
    <t>斑鳩町</t>
  </si>
  <si>
    <t>293458</t>
  </si>
  <si>
    <t>安堵町</t>
  </si>
  <si>
    <t>293610</t>
  </si>
  <si>
    <t>磯城郡</t>
  </si>
  <si>
    <t>293628</t>
  </si>
  <si>
    <t>三宅町</t>
  </si>
  <si>
    <t>293636</t>
  </si>
  <si>
    <t>田原本町</t>
  </si>
  <si>
    <t>293857</t>
  </si>
  <si>
    <t>宇陀郡</t>
  </si>
  <si>
    <t>曽爾村</t>
  </si>
  <si>
    <t>293865</t>
  </si>
  <si>
    <t>御杖村</t>
  </si>
  <si>
    <t>294012</t>
  </si>
  <si>
    <t>高市郡</t>
  </si>
  <si>
    <t>高取町</t>
  </si>
  <si>
    <t>294021</t>
  </si>
  <si>
    <t>明日香村</t>
  </si>
  <si>
    <t>294241</t>
  </si>
  <si>
    <t>北葛城郡</t>
  </si>
  <si>
    <t>上牧町</t>
  </si>
  <si>
    <t>294250</t>
  </si>
  <si>
    <t>王寺町</t>
  </si>
  <si>
    <t>294268</t>
  </si>
  <si>
    <t>広陵町</t>
  </si>
  <si>
    <t>294276</t>
  </si>
  <si>
    <t>河合町</t>
  </si>
  <si>
    <t>294411</t>
  </si>
  <si>
    <t>吉野郡</t>
  </si>
  <si>
    <t>吉野町</t>
  </si>
  <si>
    <t>294420</t>
  </si>
  <si>
    <t>大淀町</t>
  </si>
  <si>
    <t>294438</t>
  </si>
  <si>
    <t>下市町</t>
  </si>
  <si>
    <t>294446</t>
  </si>
  <si>
    <t>黒滝村</t>
  </si>
  <si>
    <t>294462</t>
  </si>
  <si>
    <t>天川村</t>
  </si>
  <si>
    <t>294471</t>
  </si>
  <si>
    <t>野迫川村</t>
  </si>
  <si>
    <t>294497</t>
  </si>
  <si>
    <t>十津川村</t>
  </si>
  <si>
    <t>294501</t>
  </si>
  <si>
    <t>下北山村</t>
  </si>
  <si>
    <t>294519</t>
  </si>
  <si>
    <t>上北山村</t>
  </si>
  <si>
    <t>294527</t>
  </si>
  <si>
    <t>294535</t>
  </si>
  <si>
    <t>東吉野村</t>
  </si>
  <si>
    <t>302015</t>
  </si>
  <si>
    <t>和歌山県</t>
  </si>
  <si>
    <t>和歌山市</t>
  </si>
  <si>
    <t>302023</t>
  </si>
  <si>
    <t>海南市</t>
  </si>
  <si>
    <t>302031</t>
  </si>
  <si>
    <t>橋本市</t>
  </si>
  <si>
    <t>302040</t>
  </si>
  <si>
    <t>有田市</t>
  </si>
  <si>
    <t>302058</t>
  </si>
  <si>
    <t>御坊市</t>
  </si>
  <si>
    <t>302066</t>
  </si>
  <si>
    <t>田辺市</t>
  </si>
  <si>
    <t>302074</t>
  </si>
  <si>
    <t>新宮市</t>
  </si>
  <si>
    <t>302082</t>
  </si>
  <si>
    <t>紀の川市</t>
  </si>
  <si>
    <t>302091</t>
  </si>
  <si>
    <t>岩出市</t>
  </si>
  <si>
    <t>303046</t>
  </si>
  <si>
    <t>海草郡</t>
  </si>
  <si>
    <t>紀美野町</t>
  </si>
  <si>
    <t>303411</t>
  </si>
  <si>
    <t>伊都郡</t>
  </si>
  <si>
    <t>かつらぎ町</t>
  </si>
  <si>
    <t>303437</t>
  </si>
  <si>
    <t>九度山町</t>
  </si>
  <si>
    <t>303445</t>
  </si>
  <si>
    <t>高野町</t>
  </si>
  <si>
    <t>303615</t>
  </si>
  <si>
    <t>有田郡</t>
  </si>
  <si>
    <t>湯浅町</t>
  </si>
  <si>
    <t>303623</t>
  </si>
  <si>
    <t>広川町</t>
  </si>
  <si>
    <t>303666</t>
  </si>
  <si>
    <t>有田川町</t>
  </si>
  <si>
    <t>303810</t>
  </si>
  <si>
    <t>303828</t>
  </si>
  <si>
    <t>303836</t>
  </si>
  <si>
    <t>由良町</t>
  </si>
  <si>
    <t>303909</t>
  </si>
  <si>
    <t>印南町</t>
  </si>
  <si>
    <t>303917</t>
  </si>
  <si>
    <t>みなべ町</t>
  </si>
  <si>
    <t>303925</t>
  </si>
  <si>
    <t>日高川町</t>
  </si>
  <si>
    <t>304018</t>
  </si>
  <si>
    <t>西牟婁郡</t>
  </si>
  <si>
    <t>白浜町</t>
  </si>
  <si>
    <t>304042</t>
  </si>
  <si>
    <t>上富田町</t>
  </si>
  <si>
    <t>304069</t>
  </si>
  <si>
    <t>すさみ町</t>
  </si>
  <si>
    <t>304212</t>
  </si>
  <si>
    <t>東牟婁郡</t>
  </si>
  <si>
    <t>那智勝浦町</t>
  </si>
  <si>
    <t>304221</t>
  </si>
  <si>
    <t>太地町</t>
  </si>
  <si>
    <t>304247</t>
  </si>
  <si>
    <t>古座川町</t>
  </si>
  <si>
    <t>304271</t>
  </si>
  <si>
    <t>北山村</t>
  </si>
  <si>
    <t>304280</t>
  </si>
  <si>
    <t>串本町</t>
  </si>
  <si>
    <t>312011</t>
  </si>
  <si>
    <t>鳥取県</t>
  </si>
  <si>
    <t>鳥取市</t>
  </si>
  <si>
    <t>312029</t>
  </si>
  <si>
    <t>米子市</t>
  </si>
  <si>
    <t>312037</t>
  </si>
  <si>
    <t>倉吉市</t>
  </si>
  <si>
    <t>312045</t>
  </si>
  <si>
    <t>境港市</t>
  </si>
  <si>
    <t>313025</t>
  </si>
  <si>
    <t>岩美郡</t>
  </si>
  <si>
    <t>岩美町</t>
  </si>
  <si>
    <t>313254</t>
  </si>
  <si>
    <t>八頭郡</t>
  </si>
  <si>
    <t>若桜町</t>
  </si>
  <si>
    <t>313289</t>
  </si>
  <si>
    <t>智頭町</t>
  </si>
  <si>
    <t>313297</t>
  </si>
  <si>
    <t>八頭町</t>
  </si>
  <si>
    <t>313645</t>
  </si>
  <si>
    <t>東伯郡</t>
  </si>
  <si>
    <t>三朝町</t>
  </si>
  <si>
    <t>313700</t>
  </si>
  <si>
    <t>湯梨浜町</t>
  </si>
  <si>
    <t>313718</t>
  </si>
  <si>
    <t>琴浦町</t>
  </si>
  <si>
    <t>313726</t>
  </si>
  <si>
    <t>北栄町</t>
  </si>
  <si>
    <t>313840</t>
  </si>
  <si>
    <t>西伯郡</t>
  </si>
  <si>
    <t>日吉津村</t>
  </si>
  <si>
    <t>313866</t>
  </si>
  <si>
    <t>大山町</t>
  </si>
  <si>
    <t>313891</t>
  </si>
  <si>
    <t>313904</t>
  </si>
  <si>
    <t>伯耆町</t>
  </si>
  <si>
    <t>314013</t>
  </si>
  <si>
    <t>日野郡</t>
  </si>
  <si>
    <t>日南町</t>
  </si>
  <si>
    <t>314021</t>
  </si>
  <si>
    <t>314030</t>
  </si>
  <si>
    <t>江府町</t>
  </si>
  <si>
    <t>322016</t>
  </si>
  <si>
    <t>島根県</t>
  </si>
  <si>
    <t>松江市</t>
  </si>
  <si>
    <t>322024</t>
  </si>
  <si>
    <t>浜田市</t>
  </si>
  <si>
    <t>322032</t>
  </si>
  <si>
    <t>出雲市</t>
  </si>
  <si>
    <t>322041</t>
  </si>
  <si>
    <t>益田市</t>
  </si>
  <si>
    <t>322059</t>
  </si>
  <si>
    <t>大田市</t>
  </si>
  <si>
    <t>322067</t>
  </si>
  <si>
    <t>安来市</t>
  </si>
  <si>
    <t>322075</t>
  </si>
  <si>
    <t>江津市</t>
  </si>
  <si>
    <t>322091</t>
  </si>
  <si>
    <t>雲南市</t>
  </si>
  <si>
    <t>323438</t>
  </si>
  <si>
    <t>仁多郡</t>
  </si>
  <si>
    <t>奥出雲町</t>
  </si>
  <si>
    <t>323861</t>
  </si>
  <si>
    <t>飯石郡</t>
  </si>
  <si>
    <t>飯南町</t>
  </si>
  <si>
    <t>324418</t>
  </si>
  <si>
    <t>邑智郡</t>
  </si>
  <si>
    <t>川本町</t>
  </si>
  <si>
    <t>324485</t>
  </si>
  <si>
    <t>324493</t>
  </si>
  <si>
    <t>邑南町</t>
  </si>
  <si>
    <t>325015</t>
  </si>
  <si>
    <t>鹿足郡</t>
  </si>
  <si>
    <t>津和野町</t>
  </si>
  <si>
    <t>325058</t>
  </si>
  <si>
    <t>吉賀町</t>
  </si>
  <si>
    <t>325252</t>
  </si>
  <si>
    <t>隠岐郡</t>
  </si>
  <si>
    <t>海士町</t>
  </si>
  <si>
    <t>325261</t>
  </si>
  <si>
    <t>西ノ島町</t>
  </si>
  <si>
    <t>325279</t>
  </si>
  <si>
    <t>知夫村</t>
  </si>
  <si>
    <t>325287</t>
  </si>
  <si>
    <t>隠岐の島町</t>
  </si>
  <si>
    <t>331015</t>
  </si>
  <si>
    <t>岡山県</t>
  </si>
  <si>
    <t>岡山市</t>
  </si>
  <si>
    <t>331023</t>
  </si>
  <si>
    <t>331031</t>
  </si>
  <si>
    <t>331040</t>
  </si>
  <si>
    <t>332020</t>
  </si>
  <si>
    <t>倉敷市</t>
  </si>
  <si>
    <t>332038</t>
  </si>
  <si>
    <t>津山市</t>
  </si>
  <si>
    <t>332046</t>
  </si>
  <si>
    <t>玉野市</t>
  </si>
  <si>
    <t>332054</t>
  </si>
  <si>
    <t>笠岡市</t>
  </si>
  <si>
    <t>332071</t>
  </si>
  <si>
    <t>井原市</t>
  </si>
  <si>
    <t>332089</t>
  </si>
  <si>
    <t>総社市</t>
  </si>
  <si>
    <t>332097</t>
  </si>
  <si>
    <t>高梁市</t>
  </si>
  <si>
    <t>332101</t>
  </si>
  <si>
    <t>新見市</t>
  </si>
  <si>
    <t>332119</t>
  </si>
  <si>
    <t>備前市</t>
  </si>
  <si>
    <t>332127</t>
  </si>
  <si>
    <t>瀬戸内市</t>
  </si>
  <si>
    <t>332135</t>
  </si>
  <si>
    <t>赤磐市</t>
  </si>
  <si>
    <t>332143</t>
  </si>
  <si>
    <t>真庭市</t>
  </si>
  <si>
    <t>332151</t>
  </si>
  <si>
    <t>美作市</t>
  </si>
  <si>
    <t>332160</t>
  </si>
  <si>
    <t>浅口市</t>
  </si>
  <si>
    <t>333468</t>
  </si>
  <si>
    <t>和気郡</t>
  </si>
  <si>
    <t>和気町</t>
  </si>
  <si>
    <t>334235</t>
  </si>
  <si>
    <t>都窪郡</t>
  </si>
  <si>
    <t>早島町</t>
  </si>
  <si>
    <t>334456</t>
  </si>
  <si>
    <t>浅口郡</t>
  </si>
  <si>
    <t>里庄町</t>
  </si>
  <si>
    <t>334618</t>
  </si>
  <si>
    <t>小田郡</t>
  </si>
  <si>
    <t>矢掛町</t>
  </si>
  <si>
    <t>335860</t>
  </si>
  <si>
    <t>真庭郡</t>
  </si>
  <si>
    <t>新庄村</t>
  </si>
  <si>
    <t>336068</t>
  </si>
  <si>
    <t>苫田郡</t>
  </si>
  <si>
    <t>鏡野町</t>
  </si>
  <si>
    <t>336220</t>
  </si>
  <si>
    <t>勝田郡</t>
  </si>
  <si>
    <t>勝央町</t>
  </si>
  <si>
    <t>336238</t>
  </si>
  <si>
    <t>奈義町</t>
  </si>
  <si>
    <t>336432</t>
  </si>
  <si>
    <t>英田郡</t>
  </si>
  <si>
    <t>西粟倉村</t>
  </si>
  <si>
    <t>336637</t>
  </si>
  <si>
    <t>久米郡</t>
  </si>
  <si>
    <t>久米南町</t>
  </si>
  <si>
    <t>336661</t>
  </si>
  <si>
    <t>美咲町</t>
  </si>
  <si>
    <t>336815</t>
  </si>
  <si>
    <t>加賀郡</t>
  </si>
  <si>
    <t>吉備中央町</t>
  </si>
  <si>
    <t>341011</t>
  </si>
  <si>
    <t>広島県</t>
  </si>
  <si>
    <t>広島市</t>
  </si>
  <si>
    <t>341029</t>
  </si>
  <si>
    <t>341037</t>
  </si>
  <si>
    <t>341045</t>
  </si>
  <si>
    <t>341053</t>
  </si>
  <si>
    <t>安佐南区</t>
  </si>
  <si>
    <t>341061</t>
  </si>
  <si>
    <t>安佐北区</t>
  </si>
  <si>
    <t>341070</t>
  </si>
  <si>
    <t>安芸区</t>
  </si>
  <si>
    <t>341088</t>
  </si>
  <si>
    <t>佐伯区</t>
  </si>
  <si>
    <t>342025</t>
  </si>
  <si>
    <t>呉市</t>
  </si>
  <si>
    <t>342033</t>
  </si>
  <si>
    <t>竹原市</t>
  </si>
  <si>
    <t>342041</t>
  </si>
  <si>
    <t>三原市</t>
  </si>
  <si>
    <t>342050</t>
  </si>
  <si>
    <t>尾道市</t>
  </si>
  <si>
    <t>342076</t>
  </si>
  <si>
    <t>福山市</t>
  </si>
  <si>
    <t>342084</t>
  </si>
  <si>
    <t>342092</t>
  </si>
  <si>
    <t>三次市</t>
  </si>
  <si>
    <t>342106</t>
  </si>
  <si>
    <t>庄原市</t>
  </si>
  <si>
    <t>342114</t>
  </si>
  <si>
    <t>大竹市</t>
  </si>
  <si>
    <t>342122</t>
  </si>
  <si>
    <t>東広島市</t>
  </si>
  <si>
    <t>342131</t>
  </si>
  <si>
    <t>廿日市市</t>
  </si>
  <si>
    <t>342149</t>
  </si>
  <si>
    <t>安芸高田市</t>
  </si>
  <si>
    <t>342157</t>
  </si>
  <si>
    <t>江田島市</t>
  </si>
  <si>
    <t>343021</t>
  </si>
  <si>
    <t>安芸郡</t>
  </si>
  <si>
    <t>府中町</t>
  </si>
  <si>
    <t>343048</t>
  </si>
  <si>
    <t>海田町</t>
  </si>
  <si>
    <t>343072</t>
  </si>
  <si>
    <t>熊野町</t>
  </si>
  <si>
    <t>343099</t>
  </si>
  <si>
    <t>坂町</t>
  </si>
  <si>
    <t>343684</t>
  </si>
  <si>
    <t>山県郡</t>
  </si>
  <si>
    <t>安芸太田町</t>
  </si>
  <si>
    <t>343692</t>
  </si>
  <si>
    <t>北広島町</t>
  </si>
  <si>
    <t>344311</t>
  </si>
  <si>
    <t>豊田郡</t>
  </si>
  <si>
    <t>大崎上島町</t>
  </si>
  <si>
    <t>344621</t>
  </si>
  <si>
    <t>世羅郡</t>
  </si>
  <si>
    <t>世羅町</t>
  </si>
  <si>
    <t>345458</t>
  </si>
  <si>
    <t>神石郡</t>
  </si>
  <si>
    <t>神石高原町</t>
  </si>
  <si>
    <t>352012</t>
  </si>
  <si>
    <t>山口県</t>
  </si>
  <si>
    <t>下関市</t>
  </si>
  <si>
    <t>352021</t>
  </si>
  <si>
    <t>宇部市</t>
  </si>
  <si>
    <t>352039</t>
  </si>
  <si>
    <t>山口市</t>
  </si>
  <si>
    <t>352047</t>
  </si>
  <si>
    <t>萩市</t>
  </si>
  <si>
    <t>352063</t>
  </si>
  <si>
    <t>防府市</t>
  </si>
  <si>
    <t>352071</t>
  </si>
  <si>
    <t>下松市</t>
  </si>
  <si>
    <t>352080</t>
  </si>
  <si>
    <t>岩国市</t>
  </si>
  <si>
    <t>352101</t>
  </si>
  <si>
    <t>光市</t>
  </si>
  <si>
    <t>352110</t>
  </si>
  <si>
    <t>長門市</t>
  </si>
  <si>
    <t>352128</t>
  </si>
  <si>
    <t>柳井市</t>
  </si>
  <si>
    <t>352136</t>
  </si>
  <si>
    <t>美祢市</t>
  </si>
  <si>
    <t>352152</t>
  </si>
  <si>
    <t>周南市</t>
  </si>
  <si>
    <t>352161</t>
  </si>
  <si>
    <t>山陽小野田市</t>
  </si>
  <si>
    <t>353051</t>
  </si>
  <si>
    <t>大島郡</t>
  </si>
  <si>
    <t>周防大島町</t>
  </si>
  <si>
    <t>353213</t>
  </si>
  <si>
    <t>玖珂郡</t>
  </si>
  <si>
    <t>和木町</t>
  </si>
  <si>
    <t>353418</t>
  </si>
  <si>
    <t>熊毛郡</t>
  </si>
  <si>
    <t>上関町</t>
  </si>
  <si>
    <t>353434</t>
  </si>
  <si>
    <t>田布施町</t>
  </si>
  <si>
    <t>353442</t>
  </si>
  <si>
    <t>平生町</t>
  </si>
  <si>
    <t>355020</t>
  </si>
  <si>
    <t>阿武郡</t>
  </si>
  <si>
    <t>阿武町</t>
  </si>
  <si>
    <t>362018</t>
  </si>
  <si>
    <t>徳島県</t>
  </si>
  <si>
    <t>徳島市</t>
  </si>
  <si>
    <t>362026</t>
  </si>
  <si>
    <t>鳴門市</t>
  </si>
  <si>
    <t>362034</t>
  </si>
  <si>
    <t>小松島市</t>
  </si>
  <si>
    <t>362042</t>
  </si>
  <si>
    <t>阿南市</t>
  </si>
  <si>
    <t>362051</t>
  </si>
  <si>
    <t>吉野川市</t>
  </si>
  <si>
    <t>362069</t>
  </si>
  <si>
    <t>阿波市</t>
  </si>
  <si>
    <t>362077</t>
  </si>
  <si>
    <t>美馬市</t>
  </si>
  <si>
    <t>362085</t>
  </si>
  <si>
    <t>三好市</t>
  </si>
  <si>
    <t>363014</t>
  </si>
  <si>
    <t>勝浦郡</t>
  </si>
  <si>
    <t>勝浦町</t>
  </si>
  <si>
    <t>363022</t>
  </si>
  <si>
    <t>上勝町</t>
  </si>
  <si>
    <t>363219</t>
  </si>
  <si>
    <t>名東郡</t>
  </si>
  <si>
    <t>佐那河内村</t>
  </si>
  <si>
    <t>363413</t>
  </si>
  <si>
    <t>名西郡</t>
  </si>
  <si>
    <t>石井町</t>
  </si>
  <si>
    <t>363421</t>
  </si>
  <si>
    <t>神山町</t>
  </si>
  <si>
    <t>363685</t>
  </si>
  <si>
    <t>那賀郡</t>
  </si>
  <si>
    <t>那賀町</t>
  </si>
  <si>
    <t>363839</t>
  </si>
  <si>
    <t>牟岐町</t>
  </si>
  <si>
    <t>363871</t>
  </si>
  <si>
    <t>美波町</t>
  </si>
  <si>
    <t>363880</t>
  </si>
  <si>
    <t>海陽町</t>
  </si>
  <si>
    <t>364011</t>
  </si>
  <si>
    <t>板野郡</t>
  </si>
  <si>
    <t>松茂町</t>
  </si>
  <si>
    <t>364029</t>
  </si>
  <si>
    <t>北島町</t>
  </si>
  <si>
    <t>364037</t>
  </si>
  <si>
    <t>藍住町</t>
  </si>
  <si>
    <t>364045</t>
  </si>
  <si>
    <t>板野町</t>
  </si>
  <si>
    <t>364053</t>
  </si>
  <si>
    <t>上板町</t>
  </si>
  <si>
    <t>364681</t>
  </si>
  <si>
    <t>美馬郡</t>
  </si>
  <si>
    <t>つるぎ町</t>
  </si>
  <si>
    <t>364894</t>
  </si>
  <si>
    <t>三好郡</t>
  </si>
  <si>
    <t>東みよし町</t>
  </si>
  <si>
    <t>372013</t>
  </si>
  <si>
    <t>香川県</t>
  </si>
  <si>
    <t>高松市</t>
  </si>
  <si>
    <t>372021</t>
  </si>
  <si>
    <t>丸亀市</t>
  </si>
  <si>
    <t>372030</t>
  </si>
  <si>
    <t>坂出市</t>
  </si>
  <si>
    <t>372048</t>
  </si>
  <si>
    <t>善通寺市</t>
  </si>
  <si>
    <t>372056</t>
  </si>
  <si>
    <t>観音寺市</t>
  </si>
  <si>
    <t>372064</t>
  </si>
  <si>
    <t>さぬき市</t>
  </si>
  <si>
    <t>372072</t>
  </si>
  <si>
    <t>東かがわ市</t>
  </si>
  <si>
    <t>372081</t>
  </si>
  <si>
    <t>三豊市</t>
  </si>
  <si>
    <t>373222</t>
  </si>
  <si>
    <t>小豆郡</t>
  </si>
  <si>
    <t>土庄町</t>
  </si>
  <si>
    <t>373249</t>
  </si>
  <si>
    <t>小豆島町</t>
  </si>
  <si>
    <t>373419</t>
  </si>
  <si>
    <t>木田郡</t>
  </si>
  <si>
    <t>三木町</t>
  </si>
  <si>
    <t>373648</t>
  </si>
  <si>
    <t>香川郡</t>
  </si>
  <si>
    <t>直島町</t>
  </si>
  <si>
    <t>373869</t>
  </si>
  <si>
    <t>綾歌郡</t>
  </si>
  <si>
    <t>宇多津町</t>
  </si>
  <si>
    <t>373877</t>
  </si>
  <si>
    <t>綾川町</t>
  </si>
  <si>
    <t>374032</t>
  </si>
  <si>
    <t>仲多度郡</t>
  </si>
  <si>
    <t>琴平町</t>
  </si>
  <si>
    <t>374041</t>
  </si>
  <si>
    <t>多度津町</t>
  </si>
  <si>
    <t>374067</t>
  </si>
  <si>
    <t>まんのう町</t>
  </si>
  <si>
    <t>382019</t>
  </si>
  <si>
    <t>愛媛県</t>
  </si>
  <si>
    <t>松山市</t>
  </si>
  <si>
    <t>382027</t>
  </si>
  <si>
    <t>今治市</t>
  </si>
  <si>
    <t>382035</t>
  </si>
  <si>
    <t>宇和島市</t>
  </si>
  <si>
    <t>382043</t>
  </si>
  <si>
    <t>八幡浜市</t>
  </si>
  <si>
    <t>382051</t>
  </si>
  <si>
    <t>新居浜市</t>
  </si>
  <si>
    <t>382060</t>
  </si>
  <si>
    <t>西条市</t>
  </si>
  <si>
    <t>382078</t>
  </si>
  <si>
    <t>大洲市</t>
  </si>
  <si>
    <t>382108</t>
  </si>
  <si>
    <t>伊予市</t>
  </si>
  <si>
    <t>382132</t>
  </si>
  <si>
    <t>四国中央市</t>
  </si>
  <si>
    <t>382141</t>
  </si>
  <si>
    <t>西予市</t>
  </si>
  <si>
    <t>382159</t>
  </si>
  <si>
    <t>東温市</t>
  </si>
  <si>
    <t>383562</t>
  </si>
  <si>
    <t>越智郡</t>
  </si>
  <si>
    <t>上島町</t>
  </si>
  <si>
    <t>383864</t>
  </si>
  <si>
    <t>上浮穴郡</t>
  </si>
  <si>
    <t>久万高原町</t>
  </si>
  <si>
    <t>384011</t>
  </si>
  <si>
    <t>伊予郡</t>
  </si>
  <si>
    <t>384020</t>
  </si>
  <si>
    <t>砥部町</t>
  </si>
  <si>
    <t>384224</t>
  </si>
  <si>
    <t>喜多郡</t>
  </si>
  <si>
    <t>内子町</t>
  </si>
  <si>
    <t>384429</t>
  </si>
  <si>
    <t>西宇和郡</t>
  </si>
  <si>
    <t>伊方町</t>
  </si>
  <si>
    <t>384844</t>
  </si>
  <si>
    <t>北宇和郡</t>
  </si>
  <si>
    <t>松野町</t>
  </si>
  <si>
    <t>384887</t>
  </si>
  <si>
    <t>鬼北町</t>
  </si>
  <si>
    <t>385069</t>
  </si>
  <si>
    <t>南宇和郡</t>
  </si>
  <si>
    <t>愛南町</t>
  </si>
  <si>
    <t>392014</t>
  </si>
  <si>
    <t>高知県</t>
  </si>
  <si>
    <t>高知市</t>
  </si>
  <si>
    <t>392022</t>
  </si>
  <si>
    <t>室戸市</t>
  </si>
  <si>
    <t>392031</t>
  </si>
  <si>
    <t>安芸市</t>
  </si>
  <si>
    <t>392049</t>
  </si>
  <si>
    <t>南国市</t>
  </si>
  <si>
    <t>392057</t>
  </si>
  <si>
    <t>土佐市</t>
  </si>
  <si>
    <t>392065</t>
  </si>
  <si>
    <t>須崎市</t>
  </si>
  <si>
    <t>392081</t>
  </si>
  <si>
    <t>宿毛市</t>
  </si>
  <si>
    <t>392090</t>
  </si>
  <si>
    <t>土佐清水市</t>
  </si>
  <si>
    <t>392103</t>
  </si>
  <si>
    <t>四万十市</t>
  </si>
  <si>
    <t>392111</t>
  </si>
  <si>
    <t>香南市</t>
  </si>
  <si>
    <t>392120</t>
  </si>
  <si>
    <t>香美市</t>
  </si>
  <si>
    <t>393011</t>
  </si>
  <si>
    <t>東洋町</t>
  </si>
  <si>
    <t>393029</t>
  </si>
  <si>
    <t>奈半利町</t>
  </si>
  <si>
    <t>393037</t>
  </si>
  <si>
    <t>田野町</t>
  </si>
  <si>
    <t>393045</t>
  </si>
  <si>
    <t>安田町</t>
  </si>
  <si>
    <t>393053</t>
  </si>
  <si>
    <t>北川村</t>
  </si>
  <si>
    <t>393061</t>
  </si>
  <si>
    <t>馬路村</t>
  </si>
  <si>
    <t>393070</t>
  </si>
  <si>
    <t>芸西村</t>
  </si>
  <si>
    <t>393410</t>
  </si>
  <si>
    <t>長岡郡</t>
  </si>
  <si>
    <t>本山町</t>
  </si>
  <si>
    <t>393444</t>
  </si>
  <si>
    <t>大豊町</t>
  </si>
  <si>
    <t>393631</t>
  </si>
  <si>
    <t>土佐郡</t>
  </si>
  <si>
    <t>土佐町</t>
  </si>
  <si>
    <t>393649</t>
  </si>
  <si>
    <t>大川村</t>
  </si>
  <si>
    <t>393860</t>
  </si>
  <si>
    <t>吾川郡</t>
  </si>
  <si>
    <t>いの町</t>
  </si>
  <si>
    <t>393878</t>
  </si>
  <si>
    <t>仁淀川町</t>
  </si>
  <si>
    <t>394017</t>
  </si>
  <si>
    <t>高岡郡</t>
  </si>
  <si>
    <t>中土佐町</t>
  </si>
  <si>
    <t>394025</t>
  </si>
  <si>
    <t>佐川町</t>
  </si>
  <si>
    <t>394033</t>
  </si>
  <si>
    <t>越知町</t>
  </si>
  <si>
    <t>394050</t>
  </si>
  <si>
    <t>梼原町</t>
  </si>
  <si>
    <t>394106</t>
  </si>
  <si>
    <t>日高村</t>
  </si>
  <si>
    <t>394114</t>
  </si>
  <si>
    <t>津野町</t>
  </si>
  <si>
    <t>394122</t>
  </si>
  <si>
    <t>四万十町</t>
  </si>
  <si>
    <t>394246</t>
  </si>
  <si>
    <t>幡多郡</t>
  </si>
  <si>
    <t>大月町</t>
  </si>
  <si>
    <t>394271</t>
  </si>
  <si>
    <t>三原村</t>
  </si>
  <si>
    <t>394289</t>
  </si>
  <si>
    <t>黒潮町</t>
  </si>
  <si>
    <t>401013</t>
  </si>
  <si>
    <t>福岡県</t>
  </si>
  <si>
    <t>北九州市</t>
  </si>
  <si>
    <t>門司区</t>
  </si>
  <si>
    <t>401030</t>
  </si>
  <si>
    <t>若松区</t>
  </si>
  <si>
    <t>401056</t>
  </si>
  <si>
    <t>戸畑区</t>
  </si>
  <si>
    <t>401064</t>
  </si>
  <si>
    <t>小倉北区</t>
  </si>
  <si>
    <t>401072</t>
  </si>
  <si>
    <t>小倉南区</t>
  </si>
  <si>
    <t>401081</t>
  </si>
  <si>
    <t>八幡東区</t>
  </si>
  <si>
    <t>401099</t>
  </si>
  <si>
    <t>八幡西区</t>
  </si>
  <si>
    <t>401315</t>
  </si>
  <si>
    <t>福岡市</t>
  </si>
  <si>
    <t>401323</t>
  </si>
  <si>
    <t>博多区</t>
  </si>
  <si>
    <t>401331</t>
  </si>
  <si>
    <t>401340</t>
  </si>
  <si>
    <t>401358</t>
  </si>
  <si>
    <t>401366</t>
  </si>
  <si>
    <t>城南区</t>
  </si>
  <si>
    <t>401374</t>
  </si>
  <si>
    <t>早良区</t>
  </si>
  <si>
    <t>402028</t>
  </si>
  <si>
    <t>大牟田市</t>
  </si>
  <si>
    <t>402036</t>
  </si>
  <si>
    <t>久留米市</t>
  </si>
  <si>
    <t>402044</t>
  </si>
  <si>
    <t>直方市</t>
  </si>
  <si>
    <t>402052</t>
  </si>
  <si>
    <t>飯塚市</t>
  </si>
  <si>
    <t>402061</t>
  </si>
  <si>
    <t>田川市</t>
  </si>
  <si>
    <t>402079</t>
  </si>
  <si>
    <t>柳川市</t>
  </si>
  <si>
    <t>402109</t>
  </si>
  <si>
    <t>八女市</t>
  </si>
  <si>
    <t>402117</t>
  </si>
  <si>
    <t>筑後市</t>
  </si>
  <si>
    <t>402125</t>
  </si>
  <si>
    <t>大川市</t>
  </si>
  <si>
    <t>402133</t>
  </si>
  <si>
    <t>行橋市</t>
  </si>
  <si>
    <t>402141</t>
  </si>
  <si>
    <t>豊前市</t>
  </si>
  <si>
    <t>402150</t>
  </si>
  <si>
    <t>中間市</t>
  </si>
  <si>
    <t>402168</t>
  </si>
  <si>
    <t>小郡市</t>
  </si>
  <si>
    <t>402176</t>
  </si>
  <si>
    <t>筑紫野市</t>
  </si>
  <si>
    <t>402184</t>
  </si>
  <si>
    <t>春日市</t>
  </si>
  <si>
    <t>402192</t>
  </si>
  <si>
    <t>大野城市</t>
  </si>
  <si>
    <t>402206</t>
  </si>
  <si>
    <t>宗像市</t>
  </si>
  <si>
    <t>402214</t>
  </si>
  <si>
    <t>太宰府市</t>
  </si>
  <si>
    <t>402231</t>
  </si>
  <si>
    <t>古賀市</t>
  </si>
  <si>
    <t>402249</t>
  </si>
  <si>
    <t>福津市</t>
  </si>
  <si>
    <t>402257</t>
  </si>
  <si>
    <t>うきは市</t>
  </si>
  <si>
    <t>402265</t>
  </si>
  <si>
    <t>宮若市</t>
  </si>
  <si>
    <t>402273</t>
  </si>
  <si>
    <t>嘉麻市</t>
  </si>
  <si>
    <t>402281</t>
  </si>
  <si>
    <t>朝倉市</t>
  </si>
  <si>
    <t>402290</t>
  </si>
  <si>
    <t>みやま市</t>
  </si>
  <si>
    <t>402303</t>
  </si>
  <si>
    <t>糸島市</t>
  </si>
  <si>
    <t>福岡県</t>
    <rPh sb="0" eb="3">
      <t>フクオカケン</t>
    </rPh>
    <phoneticPr fontId="16"/>
  </si>
  <si>
    <t>那珂川市</t>
    <rPh sb="0" eb="3">
      <t>ナカガワ</t>
    </rPh>
    <rPh sb="3" eb="4">
      <t>シ</t>
    </rPh>
    <phoneticPr fontId="16"/>
  </si>
  <si>
    <t>403415</t>
  </si>
  <si>
    <t>糟屋郡</t>
  </si>
  <si>
    <t>宇美町</t>
  </si>
  <si>
    <t>403423</t>
  </si>
  <si>
    <t>篠栗町</t>
  </si>
  <si>
    <t>403431</t>
  </si>
  <si>
    <t>志免町</t>
  </si>
  <si>
    <t>403440</t>
  </si>
  <si>
    <t>須恵町</t>
  </si>
  <si>
    <t>403458</t>
  </si>
  <si>
    <t>新宮町</t>
  </si>
  <si>
    <t>403482</t>
  </si>
  <si>
    <t>久山町</t>
  </si>
  <si>
    <t>403491</t>
  </si>
  <si>
    <t>粕屋町</t>
  </si>
  <si>
    <t>403814</t>
  </si>
  <si>
    <t>遠賀郡</t>
  </si>
  <si>
    <t>芦屋町</t>
  </si>
  <si>
    <t>403822</t>
  </si>
  <si>
    <t>水巻町</t>
  </si>
  <si>
    <t>403831</t>
  </si>
  <si>
    <t>岡垣町</t>
  </si>
  <si>
    <t>403849</t>
  </si>
  <si>
    <t>遠賀町</t>
  </si>
  <si>
    <t>404012</t>
  </si>
  <si>
    <t>鞍手郡</t>
  </si>
  <si>
    <t>小竹町</t>
  </si>
  <si>
    <t>404021</t>
  </si>
  <si>
    <t>鞍手町</t>
  </si>
  <si>
    <t>404217</t>
  </si>
  <si>
    <t>嘉穂郡</t>
  </si>
  <si>
    <t>桂川町</t>
  </si>
  <si>
    <t>404471</t>
  </si>
  <si>
    <t>朝倉郡</t>
  </si>
  <si>
    <t>筑前町</t>
  </si>
  <si>
    <t>404489</t>
  </si>
  <si>
    <t>東峰村</t>
  </si>
  <si>
    <t>405035</t>
  </si>
  <si>
    <t>三井郡</t>
  </si>
  <si>
    <t>大刀洗町</t>
  </si>
  <si>
    <t>405221</t>
  </si>
  <si>
    <t>三潴郡</t>
  </si>
  <si>
    <t>大木町</t>
  </si>
  <si>
    <t>405442</t>
  </si>
  <si>
    <t>八女郡</t>
  </si>
  <si>
    <t>406015</t>
  </si>
  <si>
    <t>田川郡</t>
  </si>
  <si>
    <t>香春町</t>
  </si>
  <si>
    <t>406023</t>
  </si>
  <si>
    <t>添田町</t>
  </si>
  <si>
    <t>406040</t>
  </si>
  <si>
    <t>糸田町</t>
  </si>
  <si>
    <t>406058</t>
  </si>
  <si>
    <t>406082</t>
  </si>
  <si>
    <t>大任町</t>
  </si>
  <si>
    <t>406091</t>
  </si>
  <si>
    <t>赤村</t>
  </si>
  <si>
    <t>406104</t>
  </si>
  <si>
    <t>福智町</t>
  </si>
  <si>
    <t>406210</t>
  </si>
  <si>
    <t>京都郡</t>
  </si>
  <si>
    <t>苅田町</t>
  </si>
  <si>
    <t>406252</t>
  </si>
  <si>
    <t>みやこ町</t>
  </si>
  <si>
    <t>406422</t>
  </si>
  <si>
    <t>築上郡</t>
  </si>
  <si>
    <t>吉富町</t>
  </si>
  <si>
    <t>406465</t>
  </si>
  <si>
    <t>上毛町</t>
  </si>
  <si>
    <t>406473</t>
  </si>
  <si>
    <t>築上町</t>
  </si>
  <si>
    <t>412015</t>
  </si>
  <si>
    <t>佐賀県</t>
  </si>
  <si>
    <t>佐賀市</t>
  </si>
  <si>
    <t>412023</t>
  </si>
  <si>
    <t>唐津市</t>
  </si>
  <si>
    <t>412031</t>
  </si>
  <si>
    <t>鳥栖市</t>
  </si>
  <si>
    <t>412040</t>
  </si>
  <si>
    <t>多久市</t>
  </si>
  <si>
    <t>412058</t>
  </si>
  <si>
    <t>伊万里市</t>
  </si>
  <si>
    <t>412066</t>
  </si>
  <si>
    <t>武雄市</t>
  </si>
  <si>
    <t>412074</t>
  </si>
  <si>
    <t>鹿島市</t>
  </si>
  <si>
    <t>412082</t>
  </si>
  <si>
    <t>小城市</t>
  </si>
  <si>
    <t>412091</t>
  </si>
  <si>
    <t>嬉野市</t>
  </si>
  <si>
    <t>412104</t>
  </si>
  <si>
    <t>神埼市</t>
  </si>
  <si>
    <t>413275</t>
  </si>
  <si>
    <t>神埼郡</t>
  </si>
  <si>
    <t>吉野ヶ里町</t>
  </si>
  <si>
    <t>413411</t>
  </si>
  <si>
    <t>三養基郡</t>
  </si>
  <si>
    <t>基山町</t>
  </si>
  <si>
    <t>413453</t>
  </si>
  <si>
    <t>上峰町</t>
  </si>
  <si>
    <t>413461</t>
  </si>
  <si>
    <t>みやき町</t>
  </si>
  <si>
    <t>413879</t>
  </si>
  <si>
    <t>東松浦郡</t>
  </si>
  <si>
    <t>玄海町</t>
  </si>
  <si>
    <t>414018</t>
  </si>
  <si>
    <t>西松浦郡</t>
  </si>
  <si>
    <t>有田町</t>
  </si>
  <si>
    <t>414239</t>
  </si>
  <si>
    <t>杵島郡</t>
  </si>
  <si>
    <t>大町町</t>
  </si>
  <si>
    <t>414247</t>
  </si>
  <si>
    <t>江北町</t>
  </si>
  <si>
    <t>414255</t>
  </si>
  <si>
    <t>白石町</t>
  </si>
  <si>
    <t>414417</t>
  </si>
  <si>
    <t>藤津郡</t>
  </si>
  <si>
    <t>太良町</t>
  </si>
  <si>
    <t>422011</t>
  </si>
  <si>
    <t>長崎県</t>
  </si>
  <si>
    <t>長崎市</t>
  </si>
  <si>
    <t>422029</t>
  </si>
  <si>
    <t>佐世保市</t>
  </si>
  <si>
    <t>422037</t>
  </si>
  <si>
    <t>島原市</t>
  </si>
  <si>
    <t>422045</t>
  </si>
  <si>
    <t>諫早市</t>
  </si>
  <si>
    <t>422053</t>
  </si>
  <si>
    <t>大村市</t>
  </si>
  <si>
    <t>422070</t>
  </si>
  <si>
    <t>平戸市</t>
  </si>
  <si>
    <t>422088</t>
  </si>
  <si>
    <t>松浦市</t>
  </si>
  <si>
    <t>422096</t>
  </si>
  <si>
    <t>対馬市</t>
  </si>
  <si>
    <t>422100</t>
  </si>
  <si>
    <t>壱岐市</t>
  </si>
  <si>
    <t>422118</t>
  </si>
  <si>
    <t>五島市</t>
  </si>
  <si>
    <t>422126</t>
  </si>
  <si>
    <t>西海市</t>
  </si>
  <si>
    <t>422134</t>
  </si>
  <si>
    <t>雲仙市</t>
  </si>
  <si>
    <t>422142</t>
  </si>
  <si>
    <t>南島原市</t>
  </si>
  <si>
    <t>423076</t>
  </si>
  <si>
    <t>西彼杵郡</t>
  </si>
  <si>
    <t>長与町</t>
  </si>
  <si>
    <t>423084</t>
  </si>
  <si>
    <t>時津町</t>
  </si>
  <si>
    <t>423211</t>
  </si>
  <si>
    <t>東彼杵郡</t>
  </si>
  <si>
    <t>東彼杵町</t>
  </si>
  <si>
    <t>423220</t>
  </si>
  <si>
    <t>川棚町</t>
  </si>
  <si>
    <t>423238</t>
  </si>
  <si>
    <t>波佐見町</t>
  </si>
  <si>
    <t>423831</t>
  </si>
  <si>
    <t>北松浦郡</t>
  </si>
  <si>
    <t>小値賀町</t>
  </si>
  <si>
    <t>423912</t>
  </si>
  <si>
    <t>佐々町</t>
  </si>
  <si>
    <t>424111</t>
  </si>
  <si>
    <t>南松浦郡</t>
  </si>
  <si>
    <t>新上五島町</t>
  </si>
  <si>
    <t>熊本県</t>
  </si>
  <si>
    <t>熊本市</t>
  </si>
  <si>
    <t>432024</t>
  </si>
  <si>
    <t>八代市</t>
  </si>
  <si>
    <t>432032</t>
  </si>
  <si>
    <t>人吉市</t>
  </si>
  <si>
    <t>432041</t>
  </si>
  <si>
    <t>荒尾市</t>
  </si>
  <si>
    <t>432059</t>
  </si>
  <si>
    <t>水俣市</t>
  </si>
  <si>
    <t>432067</t>
  </si>
  <si>
    <t>玉名市</t>
  </si>
  <si>
    <t>432083</t>
  </si>
  <si>
    <t>山鹿市</t>
  </si>
  <si>
    <t>432105</t>
  </si>
  <si>
    <t>菊池市</t>
  </si>
  <si>
    <t>432113</t>
  </si>
  <si>
    <t>宇土市</t>
  </si>
  <si>
    <t>432121</t>
  </si>
  <si>
    <t>上天草市</t>
  </si>
  <si>
    <t>432130</t>
  </si>
  <si>
    <t>宇城市</t>
  </si>
  <si>
    <t>432148</t>
  </si>
  <si>
    <t>阿蘇市</t>
  </si>
  <si>
    <t>432156</t>
  </si>
  <si>
    <t>天草市</t>
  </si>
  <si>
    <t>432164</t>
  </si>
  <si>
    <t>合志市</t>
  </si>
  <si>
    <t>433489</t>
  </si>
  <si>
    <t>下益城郡</t>
  </si>
  <si>
    <t>433641</t>
  </si>
  <si>
    <t>玉名郡</t>
  </si>
  <si>
    <t>玉東町</t>
  </si>
  <si>
    <t>433675</t>
  </si>
  <si>
    <t>南関町</t>
  </si>
  <si>
    <t>433683</t>
  </si>
  <si>
    <t>長洲町</t>
  </si>
  <si>
    <t>433691</t>
  </si>
  <si>
    <t>和水町</t>
  </si>
  <si>
    <t>434035</t>
  </si>
  <si>
    <t>菊池郡</t>
  </si>
  <si>
    <t>大津町</t>
  </si>
  <si>
    <t>434043</t>
  </si>
  <si>
    <t>菊陽町</t>
  </si>
  <si>
    <t>434230</t>
  </si>
  <si>
    <t>阿蘇郡</t>
  </si>
  <si>
    <t>南小国町</t>
  </si>
  <si>
    <t>434248</t>
  </si>
  <si>
    <t>434256</t>
  </si>
  <si>
    <t>産山村</t>
  </si>
  <si>
    <t>434281</t>
  </si>
  <si>
    <t>434329</t>
  </si>
  <si>
    <t>西原村</t>
  </si>
  <si>
    <t>434337</t>
  </si>
  <si>
    <t>南阿蘇村</t>
  </si>
  <si>
    <t>434418</t>
  </si>
  <si>
    <t>上益城郡</t>
  </si>
  <si>
    <t>御船町</t>
  </si>
  <si>
    <t>434426</t>
  </si>
  <si>
    <t>嘉島町</t>
  </si>
  <si>
    <t>434434</t>
  </si>
  <si>
    <t>益城町</t>
  </si>
  <si>
    <t>434442</t>
  </si>
  <si>
    <t>甲佐町</t>
  </si>
  <si>
    <t>434477</t>
  </si>
  <si>
    <t>山都町</t>
  </si>
  <si>
    <t>434680</t>
  </si>
  <si>
    <t>八代郡</t>
  </si>
  <si>
    <t>氷川町</t>
  </si>
  <si>
    <t>434825</t>
  </si>
  <si>
    <t>葦北郡</t>
  </si>
  <si>
    <t>芦北町</t>
  </si>
  <si>
    <t>434841</t>
  </si>
  <si>
    <t>津奈木町</t>
  </si>
  <si>
    <t>435015</t>
  </si>
  <si>
    <t>球磨郡</t>
  </si>
  <si>
    <t>錦町</t>
  </si>
  <si>
    <t>435058</t>
  </si>
  <si>
    <t>多良木町</t>
  </si>
  <si>
    <t>435066</t>
  </si>
  <si>
    <t>湯前町</t>
  </si>
  <si>
    <t>435074</t>
  </si>
  <si>
    <t>水上村</t>
  </si>
  <si>
    <t>435104</t>
  </si>
  <si>
    <t>相良村</t>
  </si>
  <si>
    <t>435112</t>
  </si>
  <si>
    <t>五木村</t>
  </si>
  <si>
    <t>435121</t>
  </si>
  <si>
    <t>山江村</t>
  </si>
  <si>
    <t>435139</t>
  </si>
  <si>
    <t>球磨村</t>
  </si>
  <si>
    <t>435147</t>
  </si>
  <si>
    <t>あさぎり町</t>
  </si>
  <si>
    <t>435317</t>
  </si>
  <si>
    <t>天草郡</t>
  </si>
  <si>
    <t>苓北町</t>
  </si>
  <si>
    <t>442011</t>
  </si>
  <si>
    <t>大分県</t>
  </si>
  <si>
    <t>大分市</t>
  </si>
  <si>
    <t>442020</t>
  </si>
  <si>
    <t>別府市</t>
  </si>
  <si>
    <t>442038</t>
  </si>
  <si>
    <t>中津市</t>
  </si>
  <si>
    <t>442046</t>
  </si>
  <si>
    <t>日田市</t>
  </si>
  <si>
    <t>442054</t>
  </si>
  <si>
    <t>佐伯市</t>
  </si>
  <si>
    <t>442062</t>
  </si>
  <si>
    <t>臼杵市</t>
  </si>
  <si>
    <t>442071</t>
  </si>
  <si>
    <t>津久見市</t>
  </si>
  <si>
    <t>442089</t>
  </si>
  <si>
    <t>竹田市</t>
  </si>
  <si>
    <t>442097</t>
  </si>
  <si>
    <t>豊後高田市</t>
  </si>
  <si>
    <t>442101</t>
  </si>
  <si>
    <t>杵築市</t>
  </si>
  <si>
    <t>442119</t>
  </si>
  <si>
    <t>宇佐市</t>
  </si>
  <si>
    <t>442127</t>
  </si>
  <si>
    <t>豊後大野市</t>
  </si>
  <si>
    <t>442135</t>
  </si>
  <si>
    <t>由布市</t>
  </si>
  <si>
    <t>442143</t>
  </si>
  <si>
    <t>国東市</t>
  </si>
  <si>
    <t>443221</t>
  </si>
  <si>
    <t>東国東郡</t>
  </si>
  <si>
    <t>姫島村</t>
  </si>
  <si>
    <t>443417</t>
  </si>
  <si>
    <t>速見郡</t>
  </si>
  <si>
    <t>日出町</t>
  </si>
  <si>
    <t>444618</t>
  </si>
  <si>
    <t>玖珠郡</t>
  </si>
  <si>
    <t>九重町</t>
  </si>
  <si>
    <t>444626</t>
  </si>
  <si>
    <t>玖珠町</t>
  </si>
  <si>
    <t>452017</t>
  </si>
  <si>
    <t>宮崎県</t>
  </si>
  <si>
    <t>宮崎市</t>
  </si>
  <si>
    <t>452025</t>
  </si>
  <si>
    <t>都城市</t>
  </si>
  <si>
    <t>452033</t>
  </si>
  <si>
    <t>延岡市</t>
  </si>
  <si>
    <t>452041</t>
  </si>
  <si>
    <t>日南市</t>
  </si>
  <si>
    <t>452050</t>
  </si>
  <si>
    <t>小林市</t>
  </si>
  <si>
    <t>452068</t>
  </si>
  <si>
    <t>日向市</t>
  </si>
  <si>
    <t>452076</t>
  </si>
  <si>
    <t>串間市</t>
  </si>
  <si>
    <t>452084</t>
  </si>
  <si>
    <t>西都市</t>
  </si>
  <si>
    <t>452092</t>
  </si>
  <si>
    <t>えびの市</t>
  </si>
  <si>
    <t>453412</t>
  </si>
  <si>
    <t>北諸県郡</t>
  </si>
  <si>
    <t>三股町</t>
  </si>
  <si>
    <t>453617</t>
  </si>
  <si>
    <t>西諸県郡</t>
  </si>
  <si>
    <t>高原町</t>
  </si>
  <si>
    <t>453820</t>
  </si>
  <si>
    <t>東諸県郡</t>
  </si>
  <si>
    <t>国富町</t>
  </si>
  <si>
    <t>453838</t>
  </si>
  <si>
    <t>綾町</t>
  </si>
  <si>
    <t>454010</t>
  </si>
  <si>
    <t>児湯郡</t>
  </si>
  <si>
    <t>高鍋町</t>
  </si>
  <si>
    <t>454028</t>
  </si>
  <si>
    <t>新富町</t>
  </si>
  <si>
    <t>454036</t>
  </si>
  <si>
    <t>西米良村</t>
  </si>
  <si>
    <t>454044</t>
  </si>
  <si>
    <t>木城町</t>
  </si>
  <si>
    <t>454052</t>
  </si>
  <si>
    <t>川南町</t>
  </si>
  <si>
    <t>454061</t>
  </si>
  <si>
    <t>都農町</t>
  </si>
  <si>
    <t>454214</t>
  </si>
  <si>
    <t>東臼杵郡</t>
  </si>
  <si>
    <t>門川町</t>
  </si>
  <si>
    <t>454290</t>
  </si>
  <si>
    <t>諸塚村</t>
  </si>
  <si>
    <t>454303</t>
  </si>
  <si>
    <t>椎葉村</t>
  </si>
  <si>
    <t>454311</t>
  </si>
  <si>
    <t>454419</t>
  </si>
  <si>
    <t>西臼杵郡</t>
  </si>
  <si>
    <t>高千穂町</t>
  </si>
  <si>
    <t>454427</t>
  </si>
  <si>
    <t>日之影町</t>
  </si>
  <si>
    <t>454435</t>
  </si>
  <si>
    <t>五ヶ瀬町</t>
  </si>
  <si>
    <t>462012</t>
  </si>
  <si>
    <t>鹿児島県</t>
  </si>
  <si>
    <t>鹿児島市</t>
  </si>
  <si>
    <t>462039</t>
  </si>
  <si>
    <t>鹿屋市</t>
  </si>
  <si>
    <t>462047</t>
  </si>
  <si>
    <t>枕崎市</t>
  </si>
  <si>
    <t>462063</t>
  </si>
  <si>
    <t>阿久根市</t>
  </si>
  <si>
    <t>462080</t>
  </si>
  <si>
    <t>出水市</t>
  </si>
  <si>
    <t>462101</t>
  </si>
  <si>
    <t>指宿市</t>
  </si>
  <si>
    <t>462136</t>
  </si>
  <si>
    <t>西之表市</t>
  </si>
  <si>
    <t>462144</t>
  </si>
  <si>
    <t>垂水市</t>
  </si>
  <si>
    <t>462152</t>
  </si>
  <si>
    <t>薩摩川内市</t>
  </si>
  <si>
    <t>462161</t>
  </si>
  <si>
    <t>日置市</t>
  </si>
  <si>
    <t>462179</t>
  </si>
  <si>
    <t>曽於市</t>
  </si>
  <si>
    <t>462187</t>
  </si>
  <si>
    <t>霧島市</t>
  </si>
  <si>
    <t>462195</t>
  </si>
  <si>
    <t>いちき串木野市</t>
  </si>
  <si>
    <t>462209</t>
  </si>
  <si>
    <t>南さつま市</t>
  </si>
  <si>
    <t>462217</t>
  </si>
  <si>
    <t>志布志市</t>
  </si>
  <si>
    <t>462225</t>
  </si>
  <si>
    <t>奄美市</t>
  </si>
  <si>
    <t>462233</t>
  </si>
  <si>
    <t>南九州市</t>
  </si>
  <si>
    <t>462241</t>
  </si>
  <si>
    <t>伊佐市</t>
  </si>
  <si>
    <t>462250</t>
  </si>
  <si>
    <t>姶良市</t>
  </si>
  <si>
    <t>463035</t>
  </si>
  <si>
    <t>鹿児島郡</t>
  </si>
  <si>
    <t>三島村</t>
  </si>
  <si>
    <t>463043</t>
  </si>
  <si>
    <t>十島村</t>
  </si>
  <si>
    <t>463922</t>
  </si>
  <si>
    <t>薩摩郡</t>
  </si>
  <si>
    <t>さつま町</t>
  </si>
  <si>
    <t>464040</t>
  </si>
  <si>
    <t>出水郡</t>
  </si>
  <si>
    <t>長島町</t>
  </si>
  <si>
    <t>464520</t>
  </si>
  <si>
    <t>姶良郡</t>
  </si>
  <si>
    <t>湧水町</t>
  </si>
  <si>
    <t>464686</t>
  </si>
  <si>
    <t>曽於郡</t>
  </si>
  <si>
    <t>大崎町</t>
  </si>
  <si>
    <t>464821</t>
  </si>
  <si>
    <t>肝属郡</t>
  </si>
  <si>
    <t>東串良町</t>
  </si>
  <si>
    <t>464902</t>
  </si>
  <si>
    <t>錦江町</t>
  </si>
  <si>
    <t>464911</t>
  </si>
  <si>
    <t>南大隅町</t>
  </si>
  <si>
    <t>464929</t>
  </si>
  <si>
    <t>肝付町</t>
  </si>
  <si>
    <t>465011</t>
  </si>
  <si>
    <t>中種子町</t>
  </si>
  <si>
    <t>465020</t>
  </si>
  <si>
    <t>南種子町</t>
  </si>
  <si>
    <t>465054</t>
  </si>
  <si>
    <t>屋久島町</t>
  </si>
  <si>
    <t>465232</t>
  </si>
  <si>
    <t>大和村</t>
  </si>
  <si>
    <t>465241</t>
  </si>
  <si>
    <t>宇検村</t>
  </si>
  <si>
    <t>465259</t>
  </si>
  <si>
    <t>瀬戸内町</t>
  </si>
  <si>
    <t>465275</t>
  </si>
  <si>
    <t>龍郷町</t>
  </si>
  <si>
    <t>465291</t>
  </si>
  <si>
    <t>喜界町</t>
  </si>
  <si>
    <t>465305</t>
  </si>
  <si>
    <t>徳之島町</t>
  </si>
  <si>
    <t>465313</t>
  </si>
  <si>
    <t>天城町</t>
  </si>
  <si>
    <t>465321</t>
  </si>
  <si>
    <t>伊仙町</t>
  </si>
  <si>
    <t>465330</t>
  </si>
  <si>
    <t>和泊町</t>
  </si>
  <si>
    <t>465348</t>
  </si>
  <si>
    <t>知名町</t>
  </si>
  <si>
    <t>465356</t>
  </si>
  <si>
    <t>与論町</t>
  </si>
  <si>
    <t>472018</t>
  </si>
  <si>
    <t>沖縄県</t>
  </si>
  <si>
    <t>那覇市</t>
  </si>
  <si>
    <t>472051</t>
  </si>
  <si>
    <t>宜野湾市</t>
  </si>
  <si>
    <t>472077</t>
  </si>
  <si>
    <t>石垣市</t>
  </si>
  <si>
    <t>472085</t>
  </si>
  <si>
    <t>浦添市</t>
  </si>
  <si>
    <t>472093</t>
  </si>
  <si>
    <t>名護市</t>
  </si>
  <si>
    <t>472107</t>
  </si>
  <si>
    <t>糸満市</t>
  </si>
  <si>
    <t>472115</t>
  </si>
  <si>
    <t>沖縄市</t>
  </si>
  <si>
    <t>472123</t>
  </si>
  <si>
    <t>豊見城市</t>
  </si>
  <si>
    <t>472131</t>
  </si>
  <si>
    <t>うるま市</t>
  </si>
  <si>
    <t>472140</t>
  </si>
  <si>
    <t>宮古島市</t>
  </si>
  <si>
    <t>472158</t>
  </si>
  <si>
    <t>南城市</t>
  </si>
  <si>
    <t>473014</t>
  </si>
  <si>
    <t>国頭郡</t>
  </si>
  <si>
    <t>国頭村</t>
  </si>
  <si>
    <t>473022</t>
  </si>
  <si>
    <t>大宜味村</t>
  </si>
  <si>
    <t>473031</t>
  </si>
  <si>
    <t>東村</t>
  </si>
  <si>
    <t>473065</t>
  </si>
  <si>
    <t>今帰仁村</t>
  </si>
  <si>
    <t>473081</t>
  </si>
  <si>
    <t>本部町</t>
  </si>
  <si>
    <t>473111</t>
  </si>
  <si>
    <t>恩納村</t>
  </si>
  <si>
    <t>473138</t>
  </si>
  <si>
    <t>宜野座村</t>
  </si>
  <si>
    <t>473146</t>
  </si>
  <si>
    <t>金武町</t>
  </si>
  <si>
    <t>473154</t>
  </si>
  <si>
    <t>伊江村</t>
  </si>
  <si>
    <t>473243</t>
  </si>
  <si>
    <t>読谷村</t>
  </si>
  <si>
    <t>473251</t>
  </si>
  <si>
    <t>中頭郡</t>
  </si>
  <si>
    <t>嘉手納町</t>
  </si>
  <si>
    <t>473260</t>
  </si>
  <si>
    <t>北谷町</t>
  </si>
  <si>
    <t>473278</t>
  </si>
  <si>
    <t>北中城村</t>
  </si>
  <si>
    <t>473286</t>
  </si>
  <si>
    <t>中城村</t>
  </si>
  <si>
    <t>473294</t>
  </si>
  <si>
    <t>西原町</t>
  </si>
  <si>
    <t>473481</t>
  </si>
  <si>
    <t>島尻郡</t>
  </si>
  <si>
    <t>与那原町</t>
  </si>
  <si>
    <t>473502</t>
  </si>
  <si>
    <t>南風原町</t>
  </si>
  <si>
    <t>473537</t>
  </si>
  <si>
    <t>渡嘉敷村</t>
  </si>
  <si>
    <t>473545</t>
  </si>
  <si>
    <t>座間味村</t>
  </si>
  <si>
    <t>473553</t>
  </si>
  <si>
    <t>粟国村</t>
  </si>
  <si>
    <t>473561</t>
  </si>
  <si>
    <t>渡名喜村</t>
  </si>
  <si>
    <t>473570</t>
  </si>
  <si>
    <t>南大東村</t>
  </si>
  <si>
    <t>473588</t>
  </si>
  <si>
    <t>北大東村</t>
  </si>
  <si>
    <t>473596</t>
  </si>
  <si>
    <t>伊平屋村</t>
  </si>
  <si>
    <t>473600</t>
  </si>
  <si>
    <t>伊是名村</t>
  </si>
  <si>
    <t>473618</t>
  </si>
  <si>
    <t>久米島町</t>
  </si>
  <si>
    <t>473626</t>
  </si>
  <si>
    <t>八重瀬町</t>
  </si>
  <si>
    <t>473758</t>
  </si>
  <si>
    <t>宮古郡</t>
  </si>
  <si>
    <t>多良間村</t>
  </si>
  <si>
    <t>473812</t>
  </si>
  <si>
    <t>八重山郡</t>
  </si>
  <si>
    <t>竹富町</t>
  </si>
  <si>
    <t>473821</t>
  </si>
  <si>
    <t>与那国町</t>
  </si>
  <si>
    <t>－</t>
    <phoneticPr fontId="1"/>
  </si>
  <si>
    <t>登録番号</t>
    <rPh sb="0" eb="2">
      <t>トウロク</t>
    </rPh>
    <rPh sb="2" eb="4">
      <t>バンゴウ</t>
    </rPh>
    <phoneticPr fontId="1"/>
  </si>
  <si>
    <t>確認欄</t>
    <rPh sb="0" eb="2">
      <t>カクニン</t>
    </rPh>
    <rPh sb="2" eb="3">
      <t>ラン</t>
    </rPh>
    <phoneticPr fontId="1"/>
  </si>
  <si>
    <t>◎役員に関する事項（法人の場合）</t>
    <rPh sb="1" eb="3">
      <t>ヤクイン</t>
    </rPh>
    <rPh sb="4" eb="5">
      <t>カン</t>
    </rPh>
    <rPh sb="7" eb="9">
      <t>ジコウ</t>
    </rPh>
    <rPh sb="10" eb="12">
      <t>ホウジン</t>
    </rPh>
    <rPh sb="13" eb="15">
      <t>バアイ</t>
    </rPh>
    <phoneticPr fontId="1"/>
  </si>
  <si>
    <t>◎　役員に関する事項（法人の場合）</t>
    <rPh sb="2" eb="4">
      <t>ヤクイン</t>
    </rPh>
    <rPh sb="5" eb="6">
      <t>カン</t>
    </rPh>
    <rPh sb="8" eb="10">
      <t>ジコウ</t>
    </rPh>
    <rPh sb="11" eb="13">
      <t>ホウジン</t>
    </rPh>
    <rPh sb="14" eb="16">
      <t>バアイ</t>
    </rPh>
    <phoneticPr fontId="16"/>
  </si>
  <si>
    <t>－</t>
  </si>
  <si>
    <t>フリガナ</t>
  </si>
  <si>
    <t>事務所の別</t>
    <rPh sb="0" eb="2">
      <t>ジム</t>
    </rPh>
    <rPh sb="2" eb="3">
      <t>ショ</t>
    </rPh>
    <rPh sb="4" eb="5">
      <t>ベツ</t>
    </rPh>
    <phoneticPr fontId="1"/>
  </si>
  <si>
    <t>事務所の名称</t>
    <rPh sb="0" eb="2">
      <t>ジム</t>
    </rPh>
    <rPh sb="2" eb="3">
      <t>ショ</t>
    </rPh>
    <rPh sb="4" eb="6">
      <t>メイショウ</t>
    </rPh>
    <phoneticPr fontId="1"/>
  </si>
  <si>
    <t>事務所コード</t>
    <rPh sb="0" eb="2">
      <t>ジム</t>
    </rPh>
    <rPh sb="2" eb="3">
      <t>ショ</t>
    </rPh>
    <phoneticPr fontId="1"/>
  </si>
  <si>
    <t>１．主たる事務所　　２．従たる事務所</t>
    <rPh sb="2" eb="3">
      <t>シュ</t>
    </rPh>
    <rPh sb="5" eb="7">
      <t>ジム</t>
    </rPh>
    <rPh sb="7" eb="8">
      <t>ショ</t>
    </rPh>
    <rPh sb="12" eb="13">
      <t>ジュウ</t>
    </rPh>
    <rPh sb="15" eb="17">
      <t>ジム</t>
    </rPh>
    <rPh sb="17" eb="18">
      <t>ショ</t>
    </rPh>
    <phoneticPr fontId="1"/>
  </si>
  <si>
    <t>◎事務所に関する事項</t>
    <rPh sb="1" eb="3">
      <t>ジム</t>
    </rPh>
    <rPh sb="3" eb="4">
      <t>ショ</t>
    </rPh>
    <rPh sb="5" eb="6">
      <t>カン</t>
    </rPh>
    <rPh sb="8" eb="10">
      <t>ジコウ</t>
    </rPh>
    <phoneticPr fontId="1"/>
  </si>
  <si>
    <t>郵便番号</t>
    <rPh sb="0" eb="4">
      <t>ユウビンバンゴウ</t>
    </rPh>
    <phoneticPr fontId="1"/>
  </si>
  <si>
    <t>所在地市区町村コード</t>
    <rPh sb="0" eb="3">
      <t>ショザイチ</t>
    </rPh>
    <rPh sb="3" eb="5">
      <t>シク</t>
    </rPh>
    <rPh sb="5" eb="7">
      <t>チョウソン</t>
    </rPh>
    <phoneticPr fontId="1"/>
  </si>
  <si>
    <t>従事する者の数</t>
    <rPh sb="0" eb="2">
      <t>ジュウジ</t>
    </rPh>
    <rPh sb="4" eb="5">
      <t>モノ</t>
    </rPh>
    <rPh sb="6" eb="7">
      <t>スウ</t>
    </rPh>
    <phoneticPr fontId="1"/>
  </si>
  <si>
    <t>郵便番号</t>
    <rPh sb="0" eb="4">
      <t>ユウビンバンゴウ</t>
    </rPh>
    <phoneticPr fontId="16"/>
  </si>
  <si>
    <t>事務所の名称</t>
    <rPh sb="0" eb="3">
      <t>ジムショ</t>
    </rPh>
    <rPh sb="4" eb="6">
      <t>メイショウ</t>
    </rPh>
    <phoneticPr fontId="1"/>
  </si>
  <si>
    <t>所在地市区町村コード</t>
    <rPh sb="0" eb="5">
      <t>ショザイチシク</t>
    </rPh>
    <rPh sb="5" eb="7">
      <t>チョウソン</t>
    </rPh>
    <phoneticPr fontId="16"/>
  </si>
  <si>
    <t>所在地</t>
    <rPh sb="0" eb="3">
      <t>ショザイチ</t>
    </rPh>
    <phoneticPr fontId="16"/>
  </si>
  <si>
    <t>従事する者の数</t>
    <rPh sb="0" eb="2">
      <t>ジュウジ</t>
    </rPh>
    <rPh sb="4" eb="5">
      <t>モノ</t>
    </rPh>
    <rPh sb="6" eb="7">
      <t>カズ</t>
    </rPh>
    <phoneticPr fontId="1"/>
  </si>
  <si>
    <t>市郡区</t>
    <rPh sb="0" eb="1">
      <t>シ</t>
    </rPh>
    <rPh sb="1" eb="2">
      <t>グン</t>
    </rPh>
    <rPh sb="2" eb="3">
      <t>ク</t>
    </rPh>
    <phoneticPr fontId="16"/>
  </si>
  <si>
    <t>（自動入力）</t>
    <rPh sb="1" eb="3">
      <t>ジドウ</t>
    </rPh>
    <rPh sb="3" eb="5">
      <t>ニュウリョク</t>
    </rPh>
    <phoneticPr fontId="1"/>
  </si>
  <si>
    <t>（第 一 面）</t>
    <rPh sb="1" eb="2">
      <t>ダイ</t>
    </rPh>
    <rPh sb="3" eb="4">
      <t>イチ</t>
    </rPh>
    <rPh sb="5" eb="6">
      <t>メン</t>
    </rPh>
    <phoneticPr fontId="1"/>
  </si>
  <si>
    <t>（第 二 面）</t>
    <rPh sb="1" eb="2">
      <t>ダイ</t>
    </rPh>
    <rPh sb="3" eb="4">
      <t>ニ</t>
    </rPh>
    <rPh sb="5" eb="6">
      <t>メン</t>
    </rPh>
    <phoneticPr fontId="1"/>
  </si>
  <si>
    <t>（第 三 面）</t>
    <rPh sb="1" eb="2">
      <t>ダイ</t>
    </rPh>
    <rPh sb="3" eb="4">
      <t>３</t>
    </rPh>
    <rPh sb="5" eb="6">
      <t>メン</t>
    </rPh>
    <phoneticPr fontId="1"/>
  </si>
  <si>
    <t>（Ａ４）</t>
    <phoneticPr fontId="16"/>
  </si>
  <si>
    <t>↓記入例↓</t>
    <rPh sb="1" eb="3">
      <t>キニュウ</t>
    </rPh>
    <rPh sb="3" eb="4">
      <t>レイ</t>
    </rPh>
    <phoneticPr fontId="1"/>
  </si>
  <si>
    <t>備　考</t>
    <rPh sb="0" eb="1">
      <t>ソナエ</t>
    </rPh>
    <rPh sb="2" eb="3">
      <t>コウ</t>
    </rPh>
    <phoneticPr fontId="16"/>
  </si>
  <si>
    <t>添　付　書　類　（２）</t>
    <rPh sb="0" eb="1">
      <t>ソウ</t>
    </rPh>
    <rPh sb="2" eb="3">
      <t>ヅケ</t>
    </rPh>
    <rPh sb="4" eb="5">
      <t>ショ</t>
    </rPh>
    <rPh sb="6" eb="7">
      <t>タグイ</t>
    </rPh>
    <phoneticPr fontId="16"/>
  </si>
  <si>
    <t>誓　　約　　書</t>
    <rPh sb="0" eb="1">
      <t>チカイ</t>
    </rPh>
    <rPh sb="3" eb="4">
      <t>ヤク</t>
    </rPh>
    <rPh sb="6" eb="7">
      <t>ショ</t>
    </rPh>
    <phoneticPr fontId="16"/>
  </si>
  <si>
    <t>法定代理人</t>
    <rPh sb="0" eb="2">
      <t>ホウテイ</t>
    </rPh>
    <rPh sb="2" eb="5">
      <t>ダイリニン</t>
    </rPh>
    <phoneticPr fontId="1"/>
  </si>
  <si>
    <t>広島県知事　殿</t>
    <rPh sb="0" eb="2">
      <t>ヒロシマ</t>
    </rPh>
    <rPh sb="2" eb="5">
      <t>ケンチジ</t>
    </rPh>
    <rPh sb="6" eb="7">
      <t>ドノ</t>
    </rPh>
    <phoneticPr fontId="1"/>
  </si>
  <si>
    <t>誓約年月日</t>
    <rPh sb="0" eb="2">
      <t>セイヤク</t>
    </rPh>
    <rPh sb="2" eb="5">
      <t>ネンガッピ</t>
    </rPh>
    <phoneticPr fontId="16"/>
  </si>
  <si>
    <t>役職</t>
    <rPh sb="0" eb="2">
      <t>ヤクショク</t>
    </rPh>
    <phoneticPr fontId="16"/>
  </si>
  <si>
    <t>代表者氏名</t>
    <rPh sb="0" eb="3">
      <t>ダイヒョウシャ</t>
    </rPh>
    <rPh sb="3" eb="5">
      <t>シメイ</t>
    </rPh>
    <phoneticPr fontId="16"/>
  </si>
  <si>
    <t>誓　　約　　書</t>
    <rPh sb="0" eb="1">
      <t>チカイ</t>
    </rPh>
    <rPh sb="3" eb="4">
      <t>ヤク</t>
    </rPh>
    <rPh sb="6" eb="7">
      <t>ショ</t>
    </rPh>
    <phoneticPr fontId="1"/>
  </si>
  <si>
    <t>広島県知事　様</t>
    <rPh sb="0" eb="5">
      <t>ヒロシマケンチジ</t>
    </rPh>
    <rPh sb="6" eb="7">
      <t>サマ</t>
    </rPh>
    <phoneticPr fontId="1"/>
  </si>
  <si>
    <t>宅地建物取引士</t>
    <rPh sb="0" eb="7">
      <t>タクチタテモノトリヒキシ</t>
    </rPh>
    <phoneticPr fontId="1"/>
  </si>
  <si>
    <t>住所</t>
    <rPh sb="0" eb="2">
      <t>ジュウショ</t>
    </rPh>
    <phoneticPr fontId="1"/>
  </si>
  <si>
    <t>氏名</t>
    <rPh sb="0" eb="2">
      <t>シメイ</t>
    </rPh>
    <phoneticPr fontId="1"/>
  </si>
  <si>
    <t>添　付　書　類　（３）</t>
    <rPh sb="0" eb="1">
      <t>ソウ</t>
    </rPh>
    <rPh sb="2" eb="3">
      <t>ヅケ</t>
    </rPh>
    <rPh sb="4" eb="5">
      <t>ショ</t>
    </rPh>
    <rPh sb="6" eb="7">
      <t>タグイ</t>
    </rPh>
    <phoneticPr fontId="16"/>
  </si>
  <si>
    <t>専任の宅地建物取引士設置証明書</t>
    <rPh sb="0" eb="2">
      <t>センニン</t>
    </rPh>
    <rPh sb="3" eb="10">
      <t>タクチタテモノトリヒキシ</t>
    </rPh>
    <rPh sb="10" eb="15">
      <t>セッチショウメイショ</t>
    </rPh>
    <phoneticPr fontId="16"/>
  </si>
  <si>
    <t>証明します。</t>
    <rPh sb="0" eb="2">
      <t>ショウメイ</t>
    </rPh>
    <phoneticPr fontId="16"/>
  </si>
  <si>
    <t>広島県知事　様</t>
    <rPh sb="0" eb="2">
      <t>ヒロシマ</t>
    </rPh>
    <rPh sb="2" eb="5">
      <t>ケンチジ</t>
    </rPh>
    <rPh sb="6" eb="7">
      <t>サマ</t>
    </rPh>
    <phoneticPr fontId="1"/>
  </si>
  <si>
    <t>(法人にあっては代表者の氏名）</t>
    <rPh sb="1" eb="3">
      <t>ホウジン</t>
    </rPh>
    <rPh sb="8" eb="11">
      <t>ダイヒョウシャ</t>
    </rPh>
    <rPh sb="12" eb="14">
      <t>シメイ</t>
    </rPh>
    <phoneticPr fontId="1"/>
  </si>
  <si>
    <t>宅地建物取引業に
従事する者の数</t>
    <rPh sb="0" eb="7">
      <t>タクチタテモノトリヒキギョウ</t>
    </rPh>
    <rPh sb="9" eb="11">
      <t>ジュウジ</t>
    </rPh>
    <rPh sb="13" eb="14">
      <t>モノ</t>
    </rPh>
    <rPh sb="15" eb="16">
      <t>スウ</t>
    </rPh>
    <phoneticPr fontId="1"/>
  </si>
  <si>
    <t>名</t>
    <rPh sb="0" eb="1">
      <t>メイ</t>
    </rPh>
    <phoneticPr fontId="1"/>
  </si>
  <si>
    <t>氏   名</t>
    <rPh sb="0" eb="1">
      <t>シ</t>
    </rPh>
    <rPh sb="4" eb="5">
      <t>メイ</t>
    </rPh>
    <phoneticPr fontId="16"/>
  </si>
  <si>
    <t>　申請者、申請者の役員、令第２条の２に規定する使用人、
法定代理人及び法定代理人の役員は、法第５条第１項各号に
該当しない者であることを誓約します。</t>
    <rPh sb="1" eb="4">
      <t>シンセイシャ</t>
    </rPh>
    <rPh sb="5" eb="8">
      <t>シンセイシャ</t>
    </rPh>
    <rPh sb="9" eb="11">
      <t>ヤクイン</t>
    </rPh>
    <rPh sb="12" eb="13">
      <t>レイ</t>
    </rPh>
    <rPh sb="13" eb="14">
      <t>ダイ</t>
    </rPh>
    <rPh sb="15" eb="16">
      <t>ジョウ</t>
    </rPh>
    <rPh sb="19" eb="21">
      <t>キテイ</t>
    </rPh>
    <rPh sb="23" eb="26">
      <t>シヨウニン</t>
    </rPh>
    <phoneticPr fontId="16"/>
  </si>
  <si>
    <t>専任の宅地
建物取引士
の　　　　数</t>
    <rPh sb="0" eb="2">
      <t>センニン</t>
    </rPh>
    <rPh sb="3" eb="5">
      <t>タクチ</t>
    </rPh>
    <rPh sb="6" eb="8">
      <t>タテモノ</t>
    </rPh>
    <rPh sb="8" eb="10">
      <t>トリヒキ</t>
    </rPh>
    <rPh sb="10" eb="11">
      <t>シ</t>
    </rPh>
    <rPh sb="17" eb="18">
      <t>スウ</t>
    </rPh>
    <phoneticPr fontId="1"/>
  </si>
  <si>
    <t>勤務先の所在地</t>
    <rPh sb="0" eb="3">
      <t>キンムサキ</t>
    </rPh>
    <rPh sb="4" eb="7">
      <t>ショザイチ</t>
    </rPh>
    <phoneticPr fontId="1"/>
  </si>
  <si>
    <t>名称</t>
    <rPh sb="0" eb="2">
      <t>メイショウ</t>
    </rPh>
    <phoneticPr fontId="16"/>
  </si>
  <si>
    <t>専任の宅地建物取引士</t>
    <rPh sb="0" eb="2">
      <t>センニン</t>
    </rPh>
    <rPh sb="3" eb="10">
      <t>タクチタテモノトリヒキシ</t>
    </rPh>
    <phoneticPr fontId="1"/>
  </si>
  <si>
    <t>及び名称</t>
    <rPh sb="2" eb="4">
      <t>メイショウ</t>
    </rPh>
    <phoneticPr fontId="1"/>
  </si>
  <si>
    <t>勤務時間</t>
    <rPh sb="0" eb="2">
      <t>キンム</t>
    </rPh>
    <rPh sb="2" eb="4">
      <t>ジカン</t>
    </rPh>
    <phoneticPr fontId="1"/>
  </si>
  <si>
    <t>平日</t>
    <rPh sb="0" eb="2">
      <t>ヘイジツ</t>
    </rPh>
    <phoneticPr fontId="1"/>
  </si>
  <si>
    <t>分まで</t>
    <rPh sb="0" eb="1">
      <t>フン</t>
    </rPh>
    <phoneticPr fontId="1"/>
  </si>
  <si>
    <t>時</t>
    <rPh sb="0" eb="1">
      <t>ジ</t>
    </rPh>
    <phoneticPr fontId="1"/>
  </si>
  <si>
    <t>分から</t>
    <rPh sb="0" eb="1">
      <t>ブン</t>
    </rPh>
    <phoneticPr fontId="1"/>
  </si>
  <si>
    <t>土曜</t>
    <rPh sb="0" eb="2">
      <t>ドヨウ</t>
    </rPh>
    <phoneticPr fontId="1"/>
  </si>
  <si>
    <t>日曜・祝日</t>
    <rPh sb="0" eb="2">
      <t>ニチヨウ</t>
    </rPh>
    <rPh sb="3" eb="5">
      <t>シュクジツ</t>
    </rPh>
    <phoneticPr fontId="1"/>
  </si>
  <si>
    <t>宅地建物取引士証</t>
    <rPh sb="0" eb="8">
      <t>タクチタテモノトリヒキシショウ</t>
    </rPh>
    <phoneticPr fontId="1"/>
  </si>
  <si>
    <t>略　　　歴　　　書</t>
    <rPh sb="0" eb="1">
      <t>リャク</t>
    </rPh>
    <rPh sb="4" eb="5">
      <t>レキ</t>
    </rPh>
    <rPh sb="8" eb="9">
      <t>ショ</t>
    </rPh>
    <phoneticPr fontId="16"/>
  </si>
  <si>
    <t>住所</t>
    <phoneticPr fontId="16"/>
  </si>
  <si>
    <t>電話番号</t>
    <rPh sb="0" eb="2">
      <t>デンワ</t>
    </rPh>
    <rPh sb="2" eb="4">
      <t>バンゴウ</t>
    </rPh>
    <phoneticPr fontId="16"/>
  </si>
  <si>
    <t>(ﾌﾘｶﾞﾅ)
氏名</t>
    <rPh sb="8" eb="10">
      <t>シメイ</t>
    </rPh>
    <phoneticPr fontId="16"/>
  </si>
  <si>
    <t>日</t>
    <rPh sb="0" eb="1">
      <t>ヒ</t>
    </rPh>
    <phoneticPr fontId="16"/>
  </si>
  <si>
    <t>職名</t>
    <rPh sb="0" eb="2">
      <t>ショクメイ</t>
    </rPh>
    <phoneticPr fontId="16"/>
  </si>
  <si>
    <t>登録番号</t>
    <rPh sb="0" eb="2">
      <t>トウロク</t>
    </rPh>
    <rPh sb="2" eb="4">
      <t>バンゴウ</t>
    </rPh>
    <phoneticPr fontId="16"/>
  </si>
  <si>
    <t>職　歴</t>
    <rPh sb="0" eb="1">
      <t>ショク</t>
    </rPh>
    <rPh sb="2" eb="3">
      <t>レキ</t>
    </rPh>
    <phoneticPr fontId="16"/>
  </si>
  <si>
    <t>期　　　　　間</t>
    <rPh sb="0" eb="1">
      <t>キ</t>
    </rPh>
    <rPh sb="6" eb="7">
      <t>アイダ</t>
    </rPh>
    <phoneticPr fontId="16"/>
  </si>
  <si>
    <t>従　事　し　た　職　務　の　内　容</t>
    <rPh sb="0" eb="1">
      <t>ジュウ</t>
    </rPh>
    <rPh sb="2" eb="3">
      <t>コト</t>
    </rPh>
    <rPh sb="8" eb="9">
      <t>ショク</t>
    </rPh>
    <rPh sb="10" eb="11">
      <t>ツトム</t>
    </rPh>
    <rPh sb="14" eb="15">
      <t>ナイ</t>
    </rPh>
    <rPh sb="16" eb="17">
      <t>カタチ</t>
    </rPh>
    <phoneticPr fontId="16"/>
  </si>
  <si>
    <t>自</t>
    <rPh sb="0" eb="1">
      <t>ジ</t>
    </rPh>
    <phoneticPr fontId="16"/>
  </si>
  <si>
    <t>至</t>
    <rPh sb="0" eb="1">
      <t>イタ</t>
    </rPh>
    <phoneticPr fontId="16"/>
  </si>
  <si>
    <t>上記のとおり相違ありません。</t>
    <rPh sb="0" eb="2">
      <t>ジョウキ</t>
    </rPh>
    <rPh sb="6" eb="8">
      <t>ソウイ</t>
    </rPh>
    <phoneticPr fontId="16"/>
  </si>
  <si>
    <t>氏　名</t>
    <rPh sb="0" eb="1">
      <t>シ</t>
    </rPh>
    <rPh sb="2" eb="3">
      <t>メイ</t>
    </rPh>
    <phoneticPr fontId="16"/>
  </si>
  <si>
    <t>大正</t>
    <rPh sb="0" eb="2">
      <t>タイショウ</t>
    </rPh>
    <phoneticPr fontId="16"/>
  </si>
  <si>
    <t>昭和</t>
    <rPh sb="0" eb="2">
      <t>ショウワ</t>
    </rPh>
    <phoneticPr fontId="16"/>
  </si>
  <si>
    <t>平成</t>
    <rPh sb="0" eb="2">
      <t>ヘイセイ</t>
    </rPh>
    <phoneticPr fontId="16"/>
  </si>
  <si>
    <t>令和</t>
    <rPh sb="0" eb="2">
      <t>レイワ</t>
    </rPh>
    <phoneticPr fontId="16"/>
  </si>
  <si>
    <t>令和</t>
    <rPh sb="0" eb="2">
      <t>レイワ</t>
    </rPh>
    <phoneticPr fontId="1"/>
  </si>
  <si>
    <t>第</t>
    <rPh sb="0" eb="1">
      <t>ダイ</t>
    </rPh>
    <phoneticPr fontId="1"/>
  </si>
  <si>
    <t>号</t>
    <rPh sb="0" eb="1">
      <t>ゴウ</t>
    </rPh>
    <phoneticPr fontId="1"/>
  </si>
  <si>
    <t>広島　太郎</t>
    <rPh sb="0" eb="2">
      <t>ヒロシマ</t>
    </rPh>
    <rPh sb="3" eb="5">
      <t>タロウ</t>
    </rPh>
    <phoneticPr fontId="1"/>
  </si>
  <si>
    <t>ﾋﾛｼﾏ  ﾀﾛｳ</t>
    <phoneticPr fontId="1"/>
  </si>
  <si>
    <t>○</t>
    <phoneticPr fontId="1"/>
  </si>
  <si>
    <t>○○不動産株式会社</t>
    <rPh sb="2" eb="5">
      <t>フドウサン</t>
    </rPh>
    <rPh sb="5" eb="9">
      <t>カブシキガイシャ</t>
    </rPh>
    <phoneticPr fontId="1"/>
  </si>
  <si>
    <t>有限会社○○不動産　専任の宅地建物取引士</t>
    <rPh sb="0" eb="4">
      <t>ユウゲンガイシャ</t>
    </rPh>
    <rPh sb="6" eb="9">
      <t>フドウサン</t>
    </rPh>
    <rPh sb="10" eb="12">
      <t>センニン</t>
    </rPh>
    <rPh sb="13" eb="20">
      <t>タクチタテモノトリヒキシ</t>
    </rPh>
    <phoneticPr fontId="1"/>
  </si>
  <si>
    <t>有限会社○○不動産　取締役　常勤　宅建業非従事</t>
    <rPh sb="0" eb="4">
      <t>ユウゲンガイシャ</t>
    </rPh>
    <rPh sb="6" eb="9">
      <t>フドウサン</t>
    </rPh>
    <rPh sb="10" eb="13">
      <t>トリシマリヤク</t>
    </rPh>
    <rPh sb="14" eb="16">
      <t>ジョウキン</t>
    </rPh>
    <rPh sb="17" eb="20">
      <t>タッケンギョウ</t>
    </rPh>
    <rPh sb="20" eb="21">
      <t>ヒ</t>
    </rPh>
    <rPh sb="21" eb="23">
      <t>ジュウジ</t>
    </rPh>
    <phoneticPr fontId="1"/>
  </si>
  <si>
    <t>現在に至る</t>
    <rPh sb="0" eb="2">
      <t>ゲンザイ</t>
    </rPh>
    <rPh sb="3" eb="4">
      <t>イタ</t>
    </rPh>
    <phoneticPr fontId="1"/>
  </si>
  <si>
    <t>事務所を使用する権原に関する書面</t>
    <rPh sb="0" eb="3">
      <t>ジムショ</t>
    </rPh>
    <rPh sb="4" eb="6">
      <t>シヨウ</t>
    </rPh>
    <rPh sb="8" eb="9">
      <t>ケン</t>
    </rPh>
    <rPh sb="9" eb="10">
      <t>ハラ</t>
    </rPh>
    <rPh sb="11" eb="12">
      <t>カン</t>
    </rPh>
    <rPh sb="14" eb="16">
      <t>ショメン</t>
    </rPh>
    <phoneticPr fontId="16"/>
  </si>
  <si>
    <t>事　　　　　　　　項</t>
    <rPh sb="0" eb="1">
      <t>コト</t>
    </rPh>
    <rPh sb="9" eb="10">
      <t>コウ</t>
    </rPh>
    <phoneticPr fontId="16"/>
  </si>
  <si>
    <t>所有者</t>
    <rPh sb="0" eb="1">
      <t>トコロ</t>
    </rPh>
    <rPh sb="1" eb="2">
      <t>ユウ</t>
    </rPh>
    <rPh sb="2" eb="3">
      <t>シャ</t>
    </rPh>
    <phoneticPr fontId="16"/>
  </si>
  <si>
    <t>事務所の所有者が申請者と異なる場合</t>
    <rPh sb="0" eb="3">
      <t>ジムショ</t>
    </rPh>
    <rPh sb="4" eb="7">
      <t>ショユウシャ</t>
    </rPh>
    <rPh sb="8" eb="11">
      <t>シンセイシャ</t>
    </rPh>
    <rPh sb="12" eb="13">
      <t>コト</t>
    </rPh>
    <rPh sb="15" eb="17">
      <t>バアイ</t>
    </rPh>
    <phoneticPr fontId="16"/>
  </si>
  <si>
    <t>契約相手</t>
    <rPh sb="0" eb="2">
      <t>ケイヤク</t>
    </rPh>
    <rPh sb="2" eb="4">
      <t>アイテ</t>
    </rPh>
    <phoneticPr fontId="16"/>
  </si>
  <si>
    <t>契約日</t>
    <rPh sb="0" eb="3">
      <t>ケイヤクビ</t>
    </rPh>
    <phoneticPr fontId="16"/>
  </si>
  <si>
    <t>契約期間</t>
    <rPh sb="0" eb="2">
      <t>ケイヤク</t>
    </rPh>
    <rPh sb="2" eb="4">
      <t>キカン</t>
    </rPh>
    <phoneticPr fontId="16"/>
  </si>
  <si>
    <t>契約形態</t>
    <rPh sb="0" eb="2">
      <t>ケイヤク</t>
    </rPh>
    <rPh sb="2" eb="4">
      <t>ケイタイ</t>
    </rPh>
    <phoneticPr fontId="16"/>
  </si>
  <si>
    <t>用　　途</t>
    <rPh sb="0" eb="1">
      <t>ヨウ</t>
    </rPh>
    <rPh sb="3" eb="4">
      <t>ト</t>
    </rPh>
    <phoneticPr fontId="16"/>
  </si>
  <si>
    <t>（事務所名）</t>
    <rPh sb="1" eb="4">
      <t>ジムショ</t>
    </rPh>
    <rPh sb="4" eb="5">
      <t>メイ</t>
    </rPh>
    <phoneticPr fontId="16"/>
  </si>
  <si>
    <t>（所在地）</t>
    <rPh sb="1" eb="4">
      <t>ショザイチ</t>
    </rPh>
    <phoneticPr fontId="16"/>
  </si>
  <si>
    <t>　上記の記載内容について、事実と相違ないことを誓約します。</t>
    <rPh sb="1" eb="3">
      <t>ジョウキ</t>
    </rPh>
    <rPh sb="4" eb="6">
      <t>キサイ</t>
    </rPh>
    <rPh sb="6" eb="8">
      <t>ナイヨウ</t>
    </rPh>
    <rPh sb="13" eb="15">
      <t>ジジツ</t>
    </rPh>
    <rPh sb="16" eb="18">
      <t>ソウイ</t>
    </rPh>
    <rPh sb="23" eb="25">
      <t>セイヤク</t>
    </rPh>
    <phoneticPr fontId="16"/>
  </si>
  <si>
    <t>1</t>
    <phoneticPr fontId="16"/>
  </si>
  <si>
    <t>　「所有者」の欄は、事務所の所有者の氏名又は法人名（法人の代表者名を含む。）を記入すること。</t>
    <rPh sb="2" eb="5">
      <t>ショユウシャ</t>
    </rPh>
    <rPh sb="7" eb="8">
      <t>ラン</t>
    </rPh>
    <rPh sb="10" eb="13">
      <t>ジムショ</t>
    </rPh>
    <rPh sb="14" eb="17">
      <t>ショユウシャ</t>
    </rPh>
    <rPh sb="18" eb="20">
      <t>シメイ</t>
    </rPh>
    <rPh sb="20" eb="21">
      <t>マタ</t>
    </rPh>
    <rPh sb="22" eb="24">
      <t>ホウジン</t>
    </rPh>
    <rPh sb="24" eb="25">
      <t>メイ</t>
    </rPh>
    <rPh sb="26" eb="28">
      <t>ホウジン</t>
    </rPh>
    <rPh sb="29" eb="32">
      <t>ダイヒョウシャ</t>
    </rPh>
    <rPh sb="32" eb="33">
      <t>メイ</t>
    </rPh>
    <rPh sb="34" eb="35">
      <t>フク</t>
    </rPh>
    <rPh sb="39" eb="41">
      <t>キニュウ</t>
    </rPh>
    <phoneticPr fontId="16"/>
  </si>
  <si>
    <t xml:space="preserve">2
</t>
    <phoneticPr fontId="16"/>
  </si>
  <si>
    <t>①</t>
    <phoneticPr fontId="16"/>
  </si>
  <si>
    <t>　「契約形態」の欄は、賃貸借又は使用貸借の別を記入すること。</t>
    <rPh sb="2" eb="4">
      <t>ケイヤク</t>
    </rPh>
    <rPh sb="4" eb="6">
      <t>ケイタイ</t>
    </rPh>
    <rPh sb="8" eb="9">
      <t>ラン</t>
    </rPh>
    <rPh sb="11" eb="14">
      <t>チンタイシャク</t>
    </rPh>
    <rPh sb="14" eb="15">
      <t>マタ</t>
    </rPh>
    <rPh sb="16" eb="18">
      <t>シヨウ</t>
    </rPh>
    <rPh sb="18" eb="20">
      <t>タイシャク</t>
    </rPh>
    <rPh sb="21" eb="22">
      <t>ベツ</t>
    </rPh>
    <rPh sb="23" eb="25">
      <t>キニュウ</t>
    </rPh>
    <phoneticPr fontId="16"/>
  </si>
  <si>
    <t xml:space="preserve">②
</t>
    <phoneticPr fontId="16"/>
  </si>
  <si>
    <t>本店</t>
    <rPh sb="0" eb="2">
      <t>ホンテン</t>
    </rPh>
    <phoneticPr fontId="1"/>
  </si>
  <si>
    <t>広島市中区基町〇〇－○○</t>
    <rPh sb="0" eb="7">
      <t>ヒロシマシナカクモトマチ</t>
    </rPh>
    <phoneticPr fontId="1"/>
  </si>
  <si>
    <t>広島　太郎</t>
    <rPh sb="0" eb="2">
      <t>ヒロシマ</t>
    </rPh>
    <rPh sb="3" eb="5">
      <t>タロウ</t>
    </rPh>
    <phoneticPr fontId="1"/>
  </si>
  <si>
    <t>令和〇年
〇月〇日</t>
    <rPh sb="0" eb="2">
      <t>レイワ</t>
    </rPh>
    <rPh sb="3" eb="4">
      <t>ネン</t>
    </rPh>
    <rPh sb="6" eb="7">
      <t>ガツ</t>
    </rPh>
    <rPh sb="8" eb="9">
      <t>ニチ</t>
    </rPh>
    <phoneticPr fontId="1"/>
  </si>
  <si>
    <t>令和〇年
〇月○日
～
令和〇年
〇月〇日
(自動更新)</t>
    <rPh sb="0" eb="2">
      <t>レイワ</t>
    </rPh>
    <rPh sb="3" eb="4">
      <t>ネン</t>
    </rPh>
    <rPh sb="6" eb="7">
      <t>ガツ</t>
    </rPh>
    <rPh sb="8" eb="9">
      <t>ニチ</t>
    </rPh>
    <rPh sb="12" eb="15">
      <t>レイワマル</t>
    </rPh>
    <rPh sb="15" eb="16">
      <t>ネン</t>
    </rPh>
    <rPh sb="17" eb="19">
      <t>マルガツ</t>
    </rPh>
    <rPh sb="20" eb="21">
      <t>ニチ</t>
    </rPh>
    <rPh sb="23" eb="27">
      <t>ジドウコウシン</t>
    </rPh>
    <phoneticPr fontId="1"/>
  </si>
  <si>
    <t>賃貸借</t>
    <rPh sb="0" eb="3">
      <t>チンタイシャク</t>
    </rPh>
    <phoneticPr fontId="1"/>
  </si>
  <si>
    <t>事務所</t>
    <rPh sb="0" eb="2">
      <t>ジム</t>
    </rPh>
    <rPh sb="2" eb="3">
      <t>ショ</t>
    </rPh>
    <phoneticPr fontId="1"/>
  </si>
  <si>
    <t>○○不動産
株式会社</t>
    <rPh sb="2" eb="5">
      <t>フドウサン</t>
    </rPh>
    <rPh sb="6" eb="10">
      <t>カブシキガイシャ</t>
    </rPh>
    <phoneticPr fontId="1"/>
  </si>
  <si>
    <t>商号又は名称</t>
    <phoneticPr fontId="1"/>
  </si>
  <si>
    <t>事務所所在地略図</t>
    <rPh sb="0" eb="3">
      <t>ジムショ</t>
    </rPh>
    <rPh sb="3" eb="6">
      <t>ショザイチ</t>
    </rPh>
    <rPh sb="6" eb="8">
      <t>リャクズ</t>
    </rPh>
    <phoneticPr fontId="16"/>
  </si>
  <si>
    <t>１　主要道路及び目標となる建造物を記載すること。</t>
    <phoneticPr fontId="1"/>
  </si>
  <si>
    <t>２　事務所の位置は朱印して明瞭にすること。</t>
    <phoneticPr fontId="1"/>
  </si>
  <si>
    <t>３　従たる事務所のある場合は別に略図を添付すること。</t>
    <phoneticPr fontId="1"/>
  </si>
  <si>
    <t>代表者氏名</t>
    <rPh sb="0" eb="3">
      <t>ダイヒョウシャ</t>
    </rPh>
    <rPh sb="3" eb="4">
      <t>シ</t>
    </rPh>
    <rPh sb="4" eb="5">
      <t>メイ</t>
    </rPh>
    <phoneticPr fontId="1"/>
  </si>
  <si>
    <t>代表者氏名</t>
    <rPh sb="0" eb="3">
      <t>ダイヒョウシャ</t>
    </rPh>
    <rPh sb="3" eb="5">
      <t>シメイ</t>
    </rPh>
    <phoneticPr fontId="1"/>
  </si>
  <si>
    <t>事務所の写真</t>
    <rPh sb="0" eb="2">
      <t>ジム</t>
    </rPh>
    <rPh sb="2" eb="3">
      <t>ショ</t>
    </rPh>
    <rPh sb="4" eb="6">
      <t>シャシン</t>
    </rPh>
    <phoneticPr fontId="1"/>
  </si>
  <si>
    <t>事務所外部写真</t>
    <rPh sb="0" eb="2">
      <t>ジム</t>
    </rPh>
    <rPh sb="2" eb="3">
      <t>ショ</t>
    </rPh>
    <rPh sb="3" eb="7">
      <t>ガイブシャシン</t>
    </rPh>
    <phoneticPr fontId="1"/>
  </si>
  <si>
    <t>撮影年月日</t>
    <rPh sb="0" eb="2">
      <t>サツエイ</t>
    </rPh>
    <rPh sb="2" eb="5">
      <t>ネンガッピ</t>
    </rPh>
    <phoneticPr fontId="1"/>
  </si>
  <si>
    <t>事務所内部写真</t>
    <rPh sb="0" eb="2">
      <t>ジム</t>
    </rPh>
    <rPh sb="2" eb="3">
      <t>ショ</t>
    </rPh>
    <rPh sb="3" eb="5">
      <t>ナイブ</t>
    </rPh>
    <rPh sb="5" eb="7">
      <t>シャシン</t>
    </rPh>
    <phoneticPr fontId="1"/>
  </si>
  <si>
    <t>宅地建物取引業法業者票　写真</t>
    <rPh sb="0" eb="2">
      <t>タクチ</t>
    </rPh>
    <rPh sb="2" eb="4">
      <t>タテモノ</t>
    </rPh>
    <rPh sb="4" eb="8">
      <t>トリヒキギョウホウ</t>
    </rPh>
    <rPh sb="8" eb="10">
      <t>ギョウシャ</t>
    </rPh>
    <rPh sb="10" eb="11">
      <t>ヒョウ</t>
    </rPh>
    <rPh sb="12" eb="14">
      <t>シャシン</t>
    </rPh>
    <phoneticPr fontId="1"/>
  </si>
  <si>
    <t>報酬額表　写真</t>
    <rPh sb="0" eb="3">
      <t>ホウシュウガク</t>
    </rPh>
    <rPh sb="3" eb="4">
      <t>ヒョウ</t>
    </rPh>
    <rPh sb="5" eb="7">
      <t>シャシン</t>
    </rPh>
    <phoneticPr fontId="1"/>
  </si>
  <si>
    <t>印字不可　　自署してください</t>
    <rPh sb="0" eb="2">
      <t>インジ</t>
    </rPh>
    <rPh sb="2" eb="4">
      <t>フカ</t>
    </rPh>
    <rPh sb="6" eb="8">
      <t>ジショ</t>
    </rPh>
    <phoneticPr fontId="1"/>
  </si>
  <si>
    <t>履歴事項全部証明書</t>
    <rPh sb="0" eb="9">
      <t>リレキジコウゼンブショウメイショ</t>
    </rPh>
    <phoneticPr fontId="1"/>
  </si>
  <si>
    <t>　「用途」の欄は、登記事項証明書、建物賃貸借契約書又は建物使用貸借契約書等に記載された用途
　（住居、事務所等）について記入すること。</t>
    <rPh sb="2" eb="4">
      <t>ヨウト</t>
    </rPh>
    <rPh sb="6" eb="7">
      <t>ラン</t>
    </rPh>
    <rPh sb="9" eb="11">
      <t>トウキ</t>
    </rPh>
    <rPh sb="11" eb="13">
      <t>ジコウ</t>
    </rPh>
    <rPh sb="13" eb="16">
      <t>ショウメイショ</t>
    </rPh>
    <rPh sb="17" eb="19">
      <t>タテモノ</t>
    </rPh>
    <rPh sb="19" eb="22">
      <t>チンタイシャク</t>
    </rPh>
    <rPh sb="22" eb="25">
      <t>ケイヤクショ</t>
    </rPh>
    <rPh sb="25" eb="26">
      <t>マタ</t>
    </rPh>
    <rPh sb="27" eb="29">
      <t>タテモノ</t>
    </rPh>
    <rPh sb="29" eb="31">
      <t>シヨウ</t>
    </rPh>
    <rPh sb="31" eb="33">
      <t>タイシャク</t>
    </rPh>
    <rPh sb="33" eb="36">
      <t>ケイヤクショ</t>
    </rPh>
    <rPh sb="36" eb="37">
      <t>トウ</t>
    </rPh>
    <rPh sb="38" eb="40">
      <t>キサイ</t>
    </rPh>
    <rPh sb="43" eb="44">
      <t>ヨウ</t>
    </rPh>
    <rPh sb="44" eb="45">
      <t>ト</t>
    </rPh>
    <rPh sb="48" eb="50">
      <t>ジュウキョ</t>
    </rPh>
    <rPh sb="51" eb="54">
      <t>ジムショ</t>
    </rPh>
    <rPh sb="54" eb="55">
      <t>トウ</t>
    </rPh>
    <rPh sb="60" eb="62">
      <t>キニュウ</t>
    </rPh>
    <phoneticPr fontId="16"/>
  </si>
  <si>
    <t>　「事務所の所有者が申請者と異なる場合」の欄は、事務所の所有者が免許申請者と異なる場合にのみ
　次により記入すること。</t>
    <rPh sb="2" eb="5">
      <t>ジムショ</t>
    </rPh>
    <rPh sb="6" eb="9">
      <t>ショユウシャ</t>
    </rPh>
    <rPh sb="10" eb="13">
      <t>シンセイシャ</t>
    </rPh>
    <rPh sb="14" eb="15">
      <t>コト</t>
    </rPh>
    <rPh sb="17" eb="19">
      <t>バアイ</t>
    </rPh>
    <rPh sb="21" eb="22">
      <t>ラン</t>
    </rPh>
    <rPh sb="24" eb="27">
      <t>ジムショ</t>
    </rPh>
    <rPh sb="28" eb="31">
      <t>ショユウシャ</t>
    </rPh>
    <rPh sb="32" eb="34">
      <t>メンキョ</t>
    </rPh>
    <rPh sb="34" eb="37">
      <t>シンセイシャ</t>
    </rPh>
    <rPh sb="38" eb="39">
      <t>コト</t>
    </rPh>
    <rPh sb="41" eb="43">
      <t>バアイ</t>
    </rPh>
    <rPh sb="48" eb="49">
      <t>ツギ</t>
    </rPh>
    <rPh sb="52" eb="54">
      <t>キニュウ</t>
    </rPh>
    <phoneticPr fontId="16"/>
  </si>
  <si>
    <t>50　なし</t>
    <phoneticPr fontId="1"/>
  </si>
  <si>
    <t>北海道</t>
    <rPh sb="0" eb="3">
      <t>ホッカイドウ</t>
    </rPh>
    <phoneticPr fontId="1"/>
  </si>
  <si>
    <t>青森県</t>
    <rPh sb="0" eb="3">
      <t>アオモリケン</t>
    </rPh>
    <phoneticPr fontId="1"/>
  </si>
  <si>
    <t>岩手県</t>
    <rPh sb="0" eb="3">
      <t>イワテケン</t>
    </rPh>
    <phoneticPr fontId="1"/>
  </si>
  <si>
    <t>宮城県</t>
    <rPh sb="2" eb="3">
      <t>ケン</t>
    </rPh>
    <phoneticPr fontId="1"/>
  </si>
  <si>
    <t>秋田県</t>
    <rPh sb="2" eb="3">
      <t>ケン</t>
    </rPh>
    <phoneticPr fontId="1"/>
  </si>
  <si>
    <t>山形県</t>
    <rPh sb="2" eb="3">
      <t>ケン</t>
    </rPh>
    <phoneticPr fontId="1"/>
  </si>
  <si>
    <t>福島県</t>
    <rPh sb="2" eb="3">
      <t>ケン</t>
    </rPh>
    <phoneticPr fontId="1"/>
  </si>
  <si>
    <t>茨城県</t>
    <rPh sb="2" eb="3">
      <t>ケン</t>
    </rPh>
    <phoneticPr fontId="1"/>
  </si>
  <si>
    <t>栃木県</t>
    <rPh sb="2" eb="3">
      <t>ケン</t>
    </rPh>
    <phoneticPr fontId="1"/>
  </si>
  <si>
    <t>群馬県</t>
    <rPh sb="2" eb="3">
      <t>ケン</t>
    </rPh>
    <phoneticPr fontId="1"/>
  </si>
  <si>
    <t>埼玉県</t>
    <rPh sb="2" eb="3">
      <t>ケン</t>
    </rPh>
    <phoneticPr fontId="1"/>
  </si>
  <si>
    <t>千葉県</t>
    <rPh sb="2" eb="3">
      <t>ケン</t>
    </rPh>
    <phoneticPr fontId="1"/>
  </si>
  <si>
    <t>東京都</t>
    <rPh sb="2" eb="3">
      <t>ト</t>
    </rPh>
    <phoneticPr fontId="1"/>
  </si>
  <si>
    <t>神奈川県</t>
    <rPh sb="2" eb="3">
      <t>カワ</t>
    </rPh>
    <rPh sb="3" eb="4">
      <t>ケン</t>
    </rPh>
    <phoneticPr fontId="16"/>
  </si>
  <si>
    <t>新潟県</t>
    <rPh sb="2" eb="3">
      <t>ケン</t>
    </rPh>
    <phoneticPr fontId="1"/>
  </si>
  <si>
    <t>富山県</t>
    <rPh sb="2" eb="3">
      <t>ケン</t>
    </rPh>
    <phoneticPr fontId="1"/>
  </si>
  <si>
    <t>石川県</t>
    <rPh sb="2" eb="3">
      <t>ケン</t>
    </rPh>
    <phoneticPr fontId="1"/>
  </si>
  <si>
    <t>福井県</t>
    <rPh sb="2" eb="3">
      <t>ケン</t>
    </rPh>
    <phoneticPr fontId="1"/>
  </si>
  <si>
    <t>山梨県</t>
    <rPh sb="2" eb="3">
      <t>ケン</t>
    </rPh>
    <phoneticPr fontId="1"/>
  </si>
  <si>
    <t>長野県</t>
    <rPh sb="2" eb="3">
      <t>ケン</t>
    </rPh>
    <phoneticPr fontId="1"/>
  </si>
  <si>
    <t>岐阜県</t>
    <rPh sb="2" eb="3">
      <t>ケン</t>
    </rPh>
    <phoneticPr fontId="1"/>
  </si>
  <si>
    <t>静岡県</t>
    <rPh sb="2" eb="3">
      <t>ケン</t>
    </rPh>
    <phoneticPr fontId="1"/>
  </si>
  <si>
    <t>愛知県</t>
    <rPh sb="2" eb="3">
      <t>ケン</t>
    </rPh>
    <phoneticPr fontId="1"/>
  </si>
  <si>
    <t>三重県</t>
    <rPh sb="2" eb="3">
      <t>ケン</t>
    </rPh>
    <phoneticPr fontId="1"/>
  </si>
  <si>
    <t>滋賀県</t>
    <rPh sb="2" eb="3">
      <t>ケン</t>
    </rPh>
    <phoneticPr fontId="1"/>
  </si>
  <si>
    <t>京都府</t>
    <rPh sb="2" eb="3">
      <t>フ</t>
    </rPh>
    <phoneticPr fontId="1"/>
  </si>
  <si>
    <t>大阪府</t>
    <rPh sb="2" eb="3">
      <t>フ</t>
    </rPh>
    <phoneticPr fontId="1"/>
  </si>
  <si>
    <t>兵庫県</t>
    <rPh sb="2" eb="3">
      <t>ケン</t>
    </rPh>
    <phoneticPr fontId="1"/>
  </si>
  <si>
    <t>奈良県</t>
    <rPh sb="2" eb="3">
      <t>ケン</t>
    </rPh>
    <phoneticPr fontId="1"/>
  </si>
  <si>
    <t>和歌山県</t>
    <rPh sb="2" eb="3">
      <t>ヤマ</t>
    </rPh>
    <rPh sb="3" eb="4">
      <t>ケン</t>
    </rPh>
    <phoneticPr fontId="16"/>
  </si>
  <si>
    <t>鳥取県</t>
    <rPh sb="2" eb="3">
      <t>ケン</t>
    </rPh>
    <phoneticPr fontId="1"/>
  </si>
  <si>
    <t>島根県</t>
    <rPh sb="2" eb="3">
      <t>ケン</t>
    </rPh>
    <phoneticPr fontId="1"/>
  </si>
  <si>
    <t>岡山県</t>
    <rPh sb="2" eb="3">
      <t>ケン</t>
    </rPh>
    <phoneticPr fontId="1"/>
  </si>
  <si>
    <t>山口県</t>
    <rPh sb="2" eb="3">
      <t>ケン</t>
    </rPh>
    <phoneticPr fontId="1"/>
  </si>
  <si>
    <t>徳島県</t>
    <rPh sb="2" eb="3">
      <t>ケン</t>
    </rPh>
    <phoneticPr fontId="1"/>
  </si>
  <si>
    <t>香川県</t>
    <rPh sb="2" eb="3">
      <t>ケン</t>
    </rPh>
    <phoneticPr fontId="1"/>
  </si>
  <si>
    <t>愛媛県</t>
    <rPh sb="2" eb="3">
      <t>ケン</t>
    </rPh>
    <phoneticPr fontId="1"/>
  </si>
  <si>
    <t>高知県</t>
    <rPh sb="2" eb="3">
      <t>ケン</t>
    </rPh>
    <phoneticPr fontId="1"/>
  </si>
  <si>
    <t>福岡県</t>
    <rPh sb="2" eb="3">
      <t>ケン</t>
    </rPh>
    <phoneticPr fontId="1"/>
  </si>
  <si>
    <t>佐賀県</t>
    <rPh sb="2" eb="3">
      <t>ケン</t>
    </rPh>
    <phoneticPr fontId="1"/>
  </si>
  <si>
    <t>長崎県</t>
    <rPh sb="2" eb="3">
      <t>ケン</t>
    </rPh>
    <phoneticPr fontId="1"/>
  </si>
  <si>
    <t>熊本県</t>
    <rPh sb="2" eb="3">
      <t>ケン</t>
    </rPh>
    <phoneticPr fontId="1"/>
  </si>
  <si>
    <t>大分県</t>
    <rPh sb="2" eb="3">
      <t>ケン</t>
    </rPh>
    <phoneticPr fontId="1"/>
  </si>
  <si>
    <t>宮崎県</t>
    <rPh sb="2" eb="3">
      <t>ケン</t>
    </rPh>
    <phoneticPr fontId="1"/>
  </si>
  <si>
    <t>鹿児島県</t>
    <rPh sb="2" eb="3">
      <t>シマ</t>
    </rPh>
    <rPh sb="3" eb="4">
      <t>ケン</t>
    </rPh>
    <phoneticPr fontId="16"/>
  </si>
  <si>
    <t>沖縄県</t>
    <rPh sb="2" eb="3">
      <t>ケン</t>
    </rPh>
    <phoneticPr fontId="1"/>
  </si>
  <si>
    <t>広島県</t>
    <rPh sb="0" eb="3">
      <t>ヒロシマケン</t>
    </rPh>
    <phoneticPr fontId="1"/>
  </si>
  <si>
    <t>都道府県</t>
    <rPh sb="0" eb="4">
      <t>トドウフケン</t>
    </rPh>
    <phoneticPr fontId="1"/>
  </si>
  <si>
    <t>事務所要件は
ついてはこちら</t>
    <rPh sb="0" eb="2">
      <t>ジム</t>
    </rPh>
    <rPh sb="2" eb="3">
      <t>ショ</t>
    </rPh>
    <rPh sb="3" eb="5">
      <t>ヨウケン</t>
    </rPh>
    <phoneticPr fontId="1"/>
  </si>
  <si>
    <t>00</t>
    <phoneticPr fontId="1"/>
  </si>
  <si>
    <t>50 なし</t>
    <phoneticPr fontId="1"/>
  </si>
  <si>
    <t>011011</t>
    <phoneticPr fontId="16"/>
  </si>
  <si>
    <t>011029</t>
    <phoneticPr fontId="16"/>
  </si>
  <si>
    <t>011037</t>
    <phoneticPr fontId="16"/>
  </si>
  <si>
    <t>011045</t>
    <phoneticPr fontId="16"/>
  </si>
  <si>
    <t>011053</t>
    <phoneticPr fontId="16"/>
  </si>
  <si>
    <t>011061</t>
    <phoneticPr fontId="16"/>
  </si>
  <si>
    <t>011070</t>
    <phoneticPr fontId="16"/>
  </si>
  <si>
    <t>011088</t>
    <phoneticPr fontId="16"/>
  </si>
  <si>
    <t>011096</t>
    <phoneticPr fontId="16"/>
  </si>
  <si>
    <t>011100</t>
    <phoneticPr fontId="16"/>
  </si>
  <si>
    <t>北海道</t>
    <phoneticPr fontId="16"/>
  </si>
  <si>
    <t>別海町</t>
    <phoneticPr fontId="16"/>
  </si>
  <si>
    <t>032166</t>
    <phoneticPr fontId="16"/>
  </si>
  <si>
    <t>041017</t>
    <phoneticPr fontId="16"/>
  </si>
  <si>
    <t>041025</t>
    <phoneticPr fontId="16"/>
  </si>
  <si>
    <t>041033</t>
    <phoneticPr fontId="16"/>
  </si>
  <si>
    <t>041041</t>
    <phoneticPr fontId="16"/>
  </si>
  <si>
    <t>041050</t>
    <phoneticPr fontId="16"/>
  </si>
  <si>
    <t>042161</t>
    <phoneticPr fontId="16"/>
  </si>
  <si>
    <t>112461</t>
    <phoneticPr fontId="16"/>
  </si>
  <si>
    <t>埼玉県</t>
    <phoneticPr fontId="16"/>
  </si>
  <si>
    <t>埼玉県</t>
    <phoneticPr fontId="16"/>
  </si>
  <si>
    <t>122394</t>
    <phoneticPr fontId="16"/>
  </si>
  <si>
    <t>甲府市</t>
    <phoneticPr fontId="1"/>
  </si>
  <si>
    <t>402311</t>
    <phoneticPr fontId="16"/>
  </si>
  <si>
    <t>－</t>
    <phoneticPr fontId="1"/>
  </si>
  <si>
    <t>－</t>
    <phoneticPr fontId="1"/>
  </si>
  <si>
    <t xml:space="preserve"> </t>
    <rPh sb="0" eb="1">
      <t>ジドウニュウリョク</t>
    </rPh>
    <phoneticPr fontId="1"/>
  </si>
  <si>
    <t xml:space="preserve"> </t>
  </si>
  <si>
    <t>（記入例：　○○不動産株式会社　本店）</t>
    <rPh sb="1" eb="3">
      <t>キニュウ</t>
    </rPh>
    <rPh sb="3" eb="4">
      <t>レイ</t>
    </rPh>
    <rPh sb="8" eb="11">
      <t>フドウサン</t>
    </rPh>
    <rPh sb="11" eb="15">
      <t>カブシキガイシャ</t>
    </rPh>
    <rPh sb="16" eb="18">
      <t>ホンテン</t>
    </rPh>
    <phoneticPr fontId="1"/>
  </si>
  <si>
    <t>都道府県</t>
  </si>
  <si>
    <t>広島</t>
    <rPh sb="0" eb="2">
      <t>ヒロシマ</t>
    </rPh>
    <phoneticPr fontId="1"/>
  </si>
  <si>
    <t>青森</t>
    <rPh sb="0" eb="2">
      <t>アオモリ</t>
    </rPh>
    <phoneticPr fontId="1"/>
  </si>
  <si>
    <t>岩手</t>
    <rPh sb="0" eb="2">
      <t>イワテ</t>
    </rPh>
    <phoneticPr fontId="1"/>
  </si>
  <si>
    <t>宮城</t>
    <phoneticPr fontId="1"/>
  </si>
  <si>
    <t>秋田</t>
    <phoneticPr fontId="1"/>
  </si>
  <si>
    <t>山形</t>
    <phoneticPr fontId="1"/>
  </si>
  <si>
    <t>福島</t>
    <phoneticPr fontId="1"/>
  </si>
  <si>
    <t>茨城</t>
    <phoneticPr fontId="1"/>
  </si>
  <si>
    <t>沖縄</t>
    <phoneticPr fontId="1"/>
  </si>
  <si>
    <t>栃木</t>
    <phoneticPr fontId="1"/>
  </si>
  <si>
    <t>群馬</t>
    <phoneticPr fontId="1"/>
  </si>
  <si>
    <t>埼玉</t>
    <phoneticPr fontId="1"/>
  </si>
  <si>
    <t>千葉</t>
    <phoneticPr fontId="1"/>
  </si>
  <si>
    <t>東京</t>
    <phoneticPr fontId="1"/>
  </si>
  <si>
    <t>神奈川</t>
    <rPh sb="2" eb="3">
      <t>カワ</t>
    </rPh>
    <phoneticPr fontId="16"/>
  </si>
  <si>
    <t>新潟</t>
    <phoneticPr fontId="1"/>
  </si>
  <si>
    <t>富山</t>
    <phoneticPr fontId="1"/>
  </si>
  <si>
    <t>石川</t>
    <phoneticPr fontId="1"/>
  </si>
  <si>
    <t>福井</t>
    <phoneticPr fontId="1"/>
  </si>
  <si>
    <t>山梨</t>
    <phoneticPr fontId="1"/>
  </si>
  <si>
    <t>長野</t>
    <phoneticPr fontId="1"/>
  </si>
  <si>
    <t>岐阜</t>
    <phoneticPr fontId="1"/>
  </si>
  <si>
    <t>静岡</t>
    <phoneticPr fontId="1"/>
  </si>
  <si>
    <t>愛知</t>
    <phoneticPr fontId="1"/>
  </si>
  <si>
    <t>三重</t>
    <phoneticPr fontId="1"/>
  </si>
  <si>
    <t>滋賀</t>
    <phoneticPr fontId="1"/>
  </si>
  <si>
    <t>京都</t>
    <phoneticPr fontId="1"/>
  </si>
  <si>
    <t>大阪</t>
    <phoneticPr fontId="1"/>
  </si>
  <si>
    <t>兵庫</t>
    <phoneticPr fontId="1"/>
  </si>
  <si>
    <t>和歌山</t>
    <rPh sb="2" eb="3">
      <t>ヤマ</t>
    </rPh>
    <phoneticPr fontId="16"/>
  </si>
  <si>
    <t>奈良</t>
    <phoneticPr fontId="1"/>
  </si>
  <si>
    <t>鳥取</t>
    <phoneticPr fontId="1"/>
  </si>
  <si>
    <t>島根</t>
    <phoneticPr fontId="1"/>
  </si>
  <si>
    <t>岡山</t>
    <phoneticPr fontId="1"/>
  </si>
  <si>
    <t>山口</t>
    <phoneticPr fontId="1"/>
  </si>
  <si>
    <t>徳島</t>
    <phoneticPr fontId="1"/>
  </si>
  <si>
    <t>香川</t>
    <phoneticPr fontId="1"/>
  </si>
  <si>
    <t>愛媛</t>
    <phoneticPr fontId="1"/>
  </si>
  <si>
    <t>高知</t>
    <phoneticPr fontId="1"/>
  </si>
  <si>
    <t>福岡</t>
    <phoneticPr fontId="1"/>
  </si>
  <si>
    <t>佐賀</t>
    <phoneticPr fontId="1"/>
  </si>
  <si>
    <t>長崎</t>
    <phoneticPr fontId="1"/>
  </si>
  <si>
    <t>熊本</t>
    <phoneticPr fontId="1"/>
  </si>
  <si>
    <t>大分</t>
    <phoneticPr fontId="1"/>
  </si>
  <si>
    <t>宮崎</t>
    <phoneticPr fontId="1"/>
  </si>
  <si>
    <t>鹿児島</t>
    <rPh sb="2" eb="3">
      <t>シマ</t>
    </rPh>
    <phoneticPr fontId="16"/>
  </si>
  <si>
    <t>取締役(常勤)
専任の宅地建物取引士</t>
    <rPh sb="0" eb="3">
      <t>トリシマリヤク</t>
    </rPh>
    <rPh sb="4" eb="6">
      <t>ジョウキン</t>
    </rPh>
    <rPh sb="8" eb="10">
      <t>センニン</t>
    </rPh>
    <rPh sb="11" eb="13">
      <t>タクチ</t>
    </rPh>
    <rPh sb="13" eb="15">
      <t>タテモノ</t>
    </rPh>
    <rPh sb="15" eb="17">
      <t>トリヒキ</t>
    </rPh>
    <rPh sb="17" eb="18">
      <t>シ</t>
    </rPh>
    <phoneticPr fontId="1"/>
  </si>
  <si>
    <t>株式会社○○不動産　取締役(常勤)
　　　　　　　　　　専任の宅地建物取引士　</t>
    <rPh sb="0" eb="4">
      <t>カブシキカイシャ</t>
    </rPh>
    <rPh sb="4" eb="9">
      <t>マルマルフドウサン</t>
    </rPh>
    <rPh sb="10" eb="13">
      <t>トリシマリヤク</t>
    </rPh>
    <rPh sb="14" eb="16">
      <t>ジョウキン</t>
    </rPh>
    <rPh sb="28" eb="29">
      <t>セン</t>
    </rPh>
    <rPh sb="29" eb="30">
      <t>ニン</t>
    </rPh>
    <rPh sb="31" eb="38">
      <t>タクチタテモノトリヒキシ</t>
    </rPh>
    <phoneticPr fontId="1"/>
  </si>
  <si>
    <t>勤務先の
所在地</t>
    <rPh sb="0" eb="3">
      <t>キンムサキ</t>
    </rPh>
    <rPh sb="5" eb="7">
      <t>ショザイ</t>
    </rPh>
    <rPh sb="7" eb="8">
      <t>チ</t>
    </rPh>
    <phoneticPr fontId="16"/>
  </si>
  <si>
    <t>広島県知事免許</t>
    <rPh sb="0" eb="5">
      <t>ヒロシマケンチジ</t>
    </rPh>
    <rPh sb="5" eb="7">
      <t>メンキョ</t>
    </rPh>
    <phoneticPr fontId="1"/>
  </si>
  <si>
    <t>国土交通大臣免許</t>
    <rPh sb="0" eb="2">
      <t>コクド</t>
    </rPh>
    <rPh sb="2" eb="6">
      <t>コウツウダイジン</t>
    </rPh>
    <rPh sb="6" eb="8">
      <t>メンキョ</t>
    </rPh>
    <phoneticPr fontId="1"/>
  </si>
  <si>
    <t>青森県知事免許</t>
    <rPh sb="5" eb="7">
      <t>メンキョ</t>
    </rPh>
    <phoneticPr fontId="1"/>
  </si>
  <si>
    <t>岩手県知事免許</t>
    <rPh sb="5" eb="7">
      <t>メンキョ</t>
    </rPh>
    <phoneticPr fontId="1"/>
  </si>
  <si>
    <t>宮城県知事免許</t>
    <rPh sb="5" eb="7">
      <t>メンキョ</t>
    </rPh>
    <phoneticPr fontId="1"/>
  </si>
  <si>
    <t>秋田県知事免許</t>
  </si>
  <si>
    <t>山形県知事免許</t>
  </si>
  <si>
    <t>福島県知事免許</t>
  </si>
  <si>
    <t>茨城県知事免許</t>
  </si>
  <si>
    <t>栃木県知事免許</t>
  </si>
  <si>
    <t>群馬県知事免許</t>
  </si>
  <si>
    <t>埼玉県知事免許</t>
  </si>
  <si>
    <t>千葉県知事免許</t>
  </si>
  <si>
    <t>東京都知事免許</t>
  </si>
  <si>
    <t>神奈川県知事免許</t>
  </si>
  <si>
    <t>新潟県知事免許</t>
  </si>
  <si>
    <t>富山県知事免許</t>
  </si>
  <si>
    <t>石川県知事免許</t>
  </si>
  <si>
    <t>福井県知事免許</t>
  </si>
  <si>
    <t>山梨県知事免許</t>
  </si>
  <si>
    <t>長野県知事免許</t>
  </si>
  <si>
    <t>岐阜県知事免許</t>
  </si>
  <si>
    <t>静岡県知事免許</t>
  </si>
  <si>
    <t>愛知県知事免許</t>
  </si>
  <si>
    <t>三重県知事免許</t>
  </si>
  <si>
    <t>滋賀県知事免許</t>
  </si>
  <si>
    <t>京都府知事免許</t>
  </si>
  <si>
    <t>大阪府知事免許</t>
  </si>
  <si>
    <t>兵庫県知事免許</t>
  </si>
  <si>
    <t>奈良県知事免許</t>
  </si>
  <si>
    <t>和歌山県知事免許</t>
  </si>
  <si>
    <t>鳥取県知事免許</t>
  </si>
  <si>
    <t>島根県知事免許</t>
  </si>
  <si>
    <t>岡山県知事免許</t>
  </si>
  <si>
    <t>山口県知事免許</t>
  </si>
  <si>
    <t>徳島県知事免許</t>
  </si>
  <si>
    <t>香川県知事免許</t>
  </si>
  <si>
    <t>愛媛県知事免許</t>
  </si>
  <si>
    <t>高知県知事免許</t>
  </si>
  <si>
    <t>福岡県知事免許</t>
  </si>
  <si>
    <t>佐賀県知事免許</t>
  </si>
  <si>
    <t>長崎県知事免許</t>
  </si>
  <si>
    <t>熊本県知事免許</t>
  </si>
  <si>
    <t>大分県知事免許</t>
  </si>
  <si>
    <t>宮崎県知事免許</t>
  </si>
  <si>
    <t>鹿児島県知事免許</t>
  </si>
  <si>
    <t>沖縄県知事免許</t>
  </si>
  <si>
    <t>北海道（石狩）免許</t>
    <phoneticPr fontId="1"/>
  </si>
  <si>
    <t>北海道（渡島）免許</t>
    <phoneticPr fontId="1"/>
  </si>
  <si>
    <t>北海道（檜山）免許</t>
    <phoneticPr fontId="1"/>
  </si>
  <si>
    <t>北海道（後志）免許</t>
    <phoneticPr fontId="1"/>
  </si>
  <si>
    <t>北海道（空知）免許</t>
    <phoneticPr fontId="1"/>
  </si>
  <si>
    <t>北海道（上川）免許</t>
    <phoneticPr fontId="1"/>
  </si>
  <si>
    <t>北海道（留萌）免許</t>
    <phoneticPr fontId="1"/>
  </si>
  <si>
    <t>北海道（宗谷）免許</t>
    <phoneticPr fontId="1"/>
  </si>
  <si>
    <t>北海道（オホ）免許</t>
    <phoneticPr fontId="1"/>
  </si>
  <si>
    <t>北海道（胆振）免許</t>
    <phoneticPr fontId="1"/>
  </si>
  <si>
    <t>北海道（日高）免許</t>
    <phoneticPr fontId="1"/>
  </si>
  <si>
    <t>北海道（十勝）免許</t>
    <phoneticPr fontId="1"/>
  </si>
  <si>
    <t>北海道（釧路）免許</t>
    <phoneticPr fontId="1"/>
  </si>
  <si>
    <t>北海道（根室）免許</t>
    <phoneticPr fontId="1"/>
  </si>
  <si>
    <t>申請年月日</t>
    <rPh sb="0" eb="2">
      <t>シンセイ</t>
    </rPh>
    <rPh sb="2" eb="5">
      <t>ネンガッピ</t>
    </rPh>
    <phoneticPr fontId="1"/>
  </si>
  <si>
    <t>役職・代表者氏名</t>
    <rPh sb="0" eb="2">
      <t>ヤクショク</t>
    </rPh>
    <rPh sb="6" eb="8">
      <t>シメイ</t>
    </rPh>
    <phoneticPr fontId="16"/>
  </si>
  <si>
    <t>代表取締役</t>
    <rPh sb="0" eb="2">
      <t>ダイヒョウ</t>
    </rPh>
    <rPh sb="2" eb="5">
      <t>トリシマリヤク</t>
    </rPh>
    <phoneticPr fontId="16"/>
  </si>
  <si>
    <t>取締役</t>
    <rPh sb="0" eb="3">
      <t>トリシマリヤク</t>
    </rPh>
    <phoneticPr fontId="16"/>
  </si>
  <si>
    <t>代表者</t>
    <rPh sb="0" eb="3">
      <t>ダイヒョウシャ</t>
    </rPh>
    <phoneticPr fontId="1"/>
  </si>
  <si>
    <t>代表社員</t>
    <rPh sb="0" eb="2">
      <t>ダイヒョウ</t>
    </rPh>
    <rPh sb="2" eb="4">
      <t>シャイン</t>
    </rPh>
    <phoneticPr fontId="16"/>
  </si>
  <si>
    <t>代表理事</t>
    <rPh sb="0" eb="2">
      <t>ダイヒョウ</t>
    </rPh>
    <rPh sb="2" eb="4">
      <t>リジ</t>
    </rPh>
    <phoneticPr fontId="16"/>
  </si>
  <si>
    <t>代表執行役</t>
    <rPh sb="0" eb="2">
      <t>ダイヒョウ</t>
    </rPh>
    <rPh sb="2" eb="4">
      <t>シッコウ</t>
    </rPh>
    <rPh sb="4" eb="5">
      <t>ヤク</t>
    </rPh>
    <phoneticPr fontId="1"/>
  </si>
  <si>
    <t>(入力例：082-513-4185 )</t>
    <rPh sb="1" eb="4">
      <t>ニュウリョクレイ</t>
    </rPh>
    <phoneticPr fontId="16"/>
  </si>
  <si>
    <t>変更年月日</t>
    <rPh sb="0" eb="5">
      <t>ヘンコウネンガッピ</t>
    </rPh>
    <phoneticPr fontId="1"/>
  </si>
  <si>
    <t>変更後</t>
    <rPh sb="0" eb="2">
      <t>ヘンコウ</t>
    </rPh>
    <rPh sb="2" eb="3">
      <t>ゴ</t>
    </rPh>
    <phoneticPr fontId="1"/>
  </si>
  <si>
    <t>変更前</t>
    <rPh sb="0" eb="2">
      <t>ヘンコウ</t>
    </rPh>
    <rPh sb="2" eb="3">
      <t>マエ</t>
    </rPh>
    <phoneticPr fontId="1"/>
  </si>
  <si>
    <t>フリガナ</t>
    <phoneticPr fontId="1"/>
  </si>
  <si>
    <t>商号又は名称</t>
    <rPh sb="0" eb="2">
      <t>ショウゴウ</t>
    </rPh>
    <rPh sb="2" eb="3">
      <t>マタ</t>
    </rPh>
    <rPh sb="4" eb="6">
      <t>メイショウ</t>
    </rPh>
    <phoneticPr fontId="1"/>
  </si>
  <si>
    <t>確認欄</t>
    <rPh sb="0" eb="2">
      <t>カクニン</t>
    </rPh>
    <rPh sb="2" eb="3">
      <t>ラン</t>
    </rPh>
    <phoneticPr fontId="1"/>
  </si>
  <si>
    <t>日</t>
    <rPh sb="0" eb="1">
      <t>ニチ</t>
    </rPh>
    <phoneticPr fontId="1"/>
  </si>
  <si>
    <t>変更年月日</t>
    <rPh sb="0" eb="5">
      <t>ヘンコウネンガッピ</t>
    </rPh>
    <phoneticPr fontId="16"/>
  </si>
  <si>
    <t>02 取締役</t>
    <rPh sb="3" eb="6">
      <t>トリシマリヤク</t>
    </rPh>
    <phoneticPr fontId="16"/>
  </si>
  <si>
    <t>03 監査役</t>
    <rPh sb="3" eb="6">
      <t>カンサヤク</t>
    </rPh>
    <phoneticPr fontId="16"/>
  </si>
  <si>
    <t>04 代表社員</t>
    <rPh sb="3" eb="5">
      <t>ダイヒョウ</t>
    </rPh>
    <rPh sb="5" eb="7">
      <t>シャイン</t>
    </rPh>
    <phoneticPr fontId="16"/>
  </si>
  <si>
    <t>05 社員</t>
    <rPh sb="3" eb="5">
      <t>シャイン</t>
    </rPh>
    <phoneticPr fontId="16"/>
  </si>
  <si>
    <t>13 代表執行役</t>
    <rPh sb="3" eb="5">
      <t>ダイヒョウ</t>
    </rPh>
    <rPh sb="5" eb="8">
      <t>シッコウヤク</t>
    </rPh>
    <phoneticPr fontId="16"/>
  </si>
  <si>
    <t>14 執行役</t>
    <rPh sb="3" eb="6">
      <t>シッコウヤク</t>
    </rPh>
    <phoneticPr fontId="16"/>
  </si>
  <si>
    <t>15 会計参与</t>
    <rPh sb="3" eb="5">
      <t>カイケイ</t>
    </rPh>
    <rPh sb="5" eb="7">
      <t>サンヨ</t>
    </rPh>
    <phoneticPr fontId="16"/>
  </si>
  <si>
    <t>01 代表取締役</t>
    <rPh sb="3" eb="5">
      <t>ダイヒョウ</t>
    </rPh>
    <rPh sb="5" eb="8">
      <t>トリシマリヤク</t>
    </rPh>
    <phoneticPr fontId="16"/>
  </si>
  <si>
    <t>氏　　　名</t>
    <rPh sb="0" eb="1">
      <t>シ</t>
    </rPh>
    <rPh sb="4" eb="5">
      <t>メイ</t>
    </rPh>
    <phoneticPr fontId="1"/>
  </si>
  <si>
    <t>(法人にあつては，代表者の氏名)</t>
    <rPh sb="1" eb="3">
      <t>ホウジン</t>
    </rPh>
    <rPh sb="9" eb="12">
      <t>ダイヒョウシャ</t>
    </rPh>
    <rPh sb="13" eb="15">
      <t>シメイ</t>
    </rPh>
    <phoneticPr fontId="1"/>
  </si>
  <si>
    <t>変更区分</t>
    <rPh sb="0" eb="2">
      <t>ヘンコウ</t>
    </rPh>
    <rPh sb="2" eb="4">
      <t>クブン</t>
    </rPh>
    <phoneticPr fontId="1"/>
  </si>
  <si>
    <t>変更区分</t>
    <rPh sb="0" eb="2">
      <t>ヘンコウ</t>
    </rPh>
    <rPh sb="2" eb="4">
      <t>クブン</t>
    </rPh>
    <phoneticPr fontId="16"/>
  </si>
  <si>
    <t>1.就退任</t>
    <rPh sb="2" eb="5">
      <t>シュウタイニン</t>
    </rPh>
    <phoneticPr fontId="1"/>
  </si>
  <si>
    <t>2.氏名</t>
    <rPh sb="2" eb="4">
      <t>シメイ</t>
    </rPh>
    <phoneticPr fontId="1"/>
  </si>
  <si>
    <t>変更事項を選択してください</t>
    <rPh sb="0" eb="2">
      <t>ヘンコウ</t>
    </rPh>
    <rPh sb="2" eb="4">
      <t>ジコウ</t>
    </rPh>
    <rPh sb="5" eb="7">
      <t>センタク</t>
    </rPh>
    <phoneticPr fontId="1"/>
  </si>
  <si>
    <t>変更後</t>
    <rPh sb="0" eb="3">
      <t>ヘンコウゴ</t>
    </rPh>
    <phoneticPr fontId="1"/>
  </si>
  <si>
    <t>変更前</t>
    <rPh sb="0" eb="3">
      <t>ヘンコウマエ</t>
    </rPh>
    <phoneticPr fontId="1"/>
  </si>
  <si>
    <t>登録番号</t>
    <rPh sb="0" eb="4">
      <t>トウロクバンゴウ</t>
    </rPh>
    <phoneticPr fontId="1"/>
  </si>
  <si>
    <t>変更年月日</t>
    <rPh sb="0" eb="5">
      <t>ヘンコウネンガッピ</t>
    </rPh>
    <phoneticPr fontId="1"/>
  </si>
  <si>
    <t>変更後</t>
    <rPh sb="0" eb="3">
      <t>ヘンコウゴ</t>
    </rPh>
    <phoneticPr fontId="1"/>
  </si>
  <si>
    <t>変更前</t>
    <rPh sb="0" eb="2">
      <t>ヘンコウ</t>
    </rPh>
    <rPh sb="2" eb="3">
      <t>マエ</t>
    </rPh>
    <phoneticPr fontId="1"/>
  </si>
  <si>
    <t>変更後</t>
    <rPh sb="0" eb="3">
      <t>ヘンコウゴ</t>
    </rPh>
    <phoneticPr fontId="1"/>
  </si>
  <si>
    <t>変更前</t>
    <rPh sb="0" eb="3">
      <t>ヘンコウマエ</t>
    </rPh>
    <phoneticPr fontId="1"/>
  </si>
  <si>
    <t>変更後</t>
    <rPh sb="0" eb="3">
      <t>ヘンコウゴ</t>
    </rPh>
    <phoneticPr fontId="1"/>
  </si>
  <si>
    <t>変更前</t>
    <rPh sb="0" eb="2">
      <t>ヘンコウ</t>
    </rPh>
    <rPh sb="2" eb="3">
      <t>マエ</t>
    </rPh>
    <phoneticPr fontId="1"/>
  </si>
  <si>
    <t>事務所の別</t>
    <rPh sb="0" eb="3">
      <t>ジムショ</t>
    </rPh>
    <rPh sb="4" eb="5">
      <t>ベツ</t>
    </rPh>
    <phoneticPr fontId="1"/>
  </si>
  <si>
    <t>事務所の名称</t>
    <rPh sb="0" eb="3">
      <t>ジムショ</t>
    </rPh>
    <rPh sb="4" eb="6">
      <t>メイショウ</t>
    </rPh>
    <phoneticPr fontId="1"/>
  </si>
  <si>
    <t>事務所コード</t>
    <rPh sb="0" eb="3">
      <t>ジムショ</t>
    </rPh>
    <phoneticPr fontId="1"/>
  </si>
  <si>
    <t>事務所の名称</t>
    <rPh sb="0" eb="3">
      <t>ジムショ</t>
    </rPh>
    <rPh sb="4" eb="6">
      <t>メイショウ</t>
    </rPh>
    <phoneticPr fontId="16"/>
  </si>
  <si>
    <t>広 島 県 知 事　</t>
    <rPh sb="0" eb="1">
      <t>ヒロ</t>
    </rPh>
    <rPh sb="2" eb="3">
      <t>シマ</t>
    </rPh>
    <rPh sb="4" eb="5">
      <t>ケン</t>
    </rPh>
    <rPh sb="6" eb="7">
      <t>チ</t>
    </rPh>
    <rPh sb="8" eb="9">
      <t>コト</t>
    </rPh>
    <phoneticPr fontId="1"/>
  </si>
  <si>
    <t>所   在   地</t>
    <rPh sb="0" eb="1">
      <t>ショ</t>
    </rPh>
    <rPh sb="4" eb="5">
      <t>ザイ</t>
    </rPh>
    <rPh sb="8" eb="9">
      <t>ジ</t>
    </rPh>
    <phoneticPr fontId="1"/>
  </si>
  <si>
    <t>氏　　　  名</t>
    <rPh sb="0" eb="1">
      <t>シ</t>
    </rPh>
    <rPh sb="6" eb="7">
      <t>メイ</t>
    </rPh>
    <phoneticPr fontId="1"/>
  </si>
  <si>
    <t>電 話 番 号</t>
    <rPh sb="0" eb="1">
      <t>デン</t>
    </rPh>
    <rPh sb="2" eb="3">
      <t>ハナシ</t>
    </rPh>
    <rPh sb="4" eb="5">
      <t>バン</t>
    </rPh>
    <rPh sb="6" eb="7">
      <t>ゴウ</t>
    </rPh>
    <phoneticPr fontId="1"/>
  </si>
  <si>
    <t>登 録 番 号</t>
    <rPh sb="0" eb="1">
      <t>ノボル</t>
    </rPh>
    <rPh sb="2" eb="3">
      <t>ロク</t>
    </rPh>
    <rPh sb="4" eb="5">
      <t>バン</t>
    </rPh>
    <rPh sb="6" eb="7">
      <t>ゴウ</t>
    </rPh>
    <phoneticPr fontId="1"/>
  </si>
  <si>
    <t>フ リ ガ ナ</t>
    <phoneticPr fontId="1"/>
  </si>
  <si>
    <t>生 年 月 日</t>
    <rPh sb="0" eb="1">
      <t>セイ</t>
    </rPh>
    <rPh sb="2" eb="3">
      <t>ネン</t>
    </rPh>
    <rPh sb="4" eb="5">
      <t>ガツ</t>
    </rPh>
    <rPh sb="6" eb="7">
      <t>ニチ</t>
    </rPh>
    <phoneticPr fontId="1"/>
  </si>
  <si>
    <t>氏    名</t>
    <rPh sb="0" eb="1">
      <t>シ</t>
    </rPh>
    <rPh sb="5" eb="6">
      <t>メイ</t>
    </rPh>
    <phoneticPr fontId="1"/>
  </si>
  <si>
    <t>役 名 コード</t>
    <rPh sb="0" eb="1">
      <t>ヤク</t>
    </rPh>
    <rPh sb="2" eb="3">
      <t>メイ</t>
    </rPh>
    <phoneticPr fontId="1"/>
  </si>
  <si>
    <t>届出時の免許証番号</t>
    <rPh sb="0" eb="2">
      <t>トドケデ</t>
    </rPh>
    <rPh sb="2" eb="3">
      <t>ジ</t>
    </rPh>
    <rPh sb="4" eb="9">
      <t>メンキョショウバンゴウ</t>
    </rPh>
    <phoneticPr fontId="1"/>
  </si>
  <si>
    <t>変更前</t>
    <rPh sb="0" eb="3">
      <t>ヘンコウマエ</t>
    </rPh>
    <phoneticPr fontId="16"/>
  </si>
  <si>
    <t>事務所の名称</t>
    <rPh sb="0" eb="3">
      <t>ジムショ</t>
    </rPh>
    <rPh sb="4" eb="6">
      <t>メイショウ</t>
    </rPh>
    <phoneticPr fontId="16"/>
  </si>
  <si>
    <t>所在地</t>
    <rPh sb="0" eb="3">
      <t>ショザイチ</t>
    </rPh>
    <phoneticPr fontId="16"/>
  </si>
  <si>
    <t>変更後</t>
    <rPh sb="0" eb="2">
      <t>ヘンコウ</t>
    </rPh>
    <rPh sb="2" eb="3">
      <t>ゴ</t>
    </rPh>
    <phoneticPr fontId="16"/>
  </si>
  <si>
    <t>変更前</t>
    <rPh sb="0" eb="3">
      <t>ヘンコウマエ</t>
    </rPh>
    <phoneticPr fontId="16"/>
  </si>
  <si>
    <t>(記入例：082-513-4185)</t>
    <rPh sb="1" eb="4">
      <t>キニュウレイ</t>
    </rPh>
    <phoneticPr fontId="16"/>
  </si>
  <si>
    <t>◎政令第2条の2で定める使用人に関する事項</t>
    <rPh sb="1" eb="4">
      <t>セイレイダイ</t>
    </rPh>
    <rPh sb="5" eb="6">
      <t>ジョウ</t>
    </rPh>
    <rPh sb="9" eb="10">
      <t>サダ</t>
    </rPh>
    <rPh sb="12" eb="15">
      <t>シヨウニン</t>
    </rPh>
    <rPh sb="16" eb="17">
      <t>カン</t>
    </rPh>
    <rPh sb="19" eb="21">
      <t>ジコウ</t>
    </rPh>
    <phoneticPr fontId="1"/>
  </si>
  <si>
    <t>日</t>
    <rPh sb="0" eb="1">
      <t>ニチ</t>
    </rPh>
    <phoneticPr fontId="16"/>
  </si>
  <si>
    <t>◎専任の宅地建物取引士に関する事項</t>
    <rPh sb="1" eb="3">
      <t>センニン</t>
    </rPh>
    <rPh sb="4" eb="11">
      <t>タクチタテモノトリヒキシ</t>
    </rPh>
    <rPh sb="12" eb="13">
      <t>カン</t>
    </rPh>
    <rPh sb="15" eb="17">
      <t>ジコウ</t>
    </rPh>
    <phoneticPr fontId="1"/>
  </si>
  <si>
    <t>（第 四 面）</t>
    <rPh sb="1" eb="2">
      <t>ダイ</t>
    </rPh>
    <rPh sb="3" eb="4">
      <t>4</t>
    </rPh>
    <rPh sb="5" eb="6">
      <t>メン</t>
    </rPh>
    <phoneticPr fontId="1"/>
  </si>
  <si>
    <r>
      <rPr>
        <b/>
        <sz val="8"/>
        <color theme="1"/>
        <rFont val="ＭＳ 明朝"/>
        <family val="1"/>
        <charset val="128"/>
      </rPr>
      <t>様式第三号の二</t>
    </r>
    <r>
      <rPr>
        <sz val="8"/>
        <color theme="1"/>
        <rFont val="ＭＳ 明朝"/>
        <family val="1"/>
        <charset val="128"/>
      </rPr>
      <t>(第四条の二関係)</t>
    </r>
    <rPh sb="0" eb="2">
      <t>ヨウシキ</t>
    </rPh>
    <rPh sb="2" eb="3">
      <t>ダイ</t>
    </rPh>
    <rPh sb="3" eb="4">
      <t>ミ</t>
    </rPh>
    <rPh sb="4" eb="5">
      <t>ゴウ</t>
    </rPh>
    <rPh sb="6" eb="7">
      <t>2</t>
    </rPh>
    <rPh sb="8" eb="9">
      <t>ダイ</t>
    </rPh>
    <rPh sb="9" eb="10">
      <t>ヨン</t>
    </rPh>
    <rPh sb="10" eb="11">
      <t>ジョウ</t>
    </rPh>
    <rPh sb="12" eb="13">
      <t>2</t>
    </rPh>
    <rPh sb="13" eb="15">
      <t>カンケイ</t>
    </rPh>
    <phoneticPr fontId="1"/>
  </si>
  <si>
    <t>宅地建物取引業者免許証書換え交付申請書</t>
    <rPh sb="0" eb="2">
      <t>タクチ</t>
    </rPh>
    <rPh sb="2" eb="4">
      <t>タテモノ</t>
    </rPh>
    <rPh sb="4" eb="6">
      <t>トリヒキ</t>
    </rPh>
    <rPh sb="6" eb="8">
      <t>ギョウシャ</t>
    </rPh>
    <rPh sb="8" eb="10">
      <t>メンキョ</t>
    </rPh>
    <rPh sb="10" eb="11">
      <t>ショウ</t>
    </rPh>
    <rPh sb="11" eb="13">
      <t>カキカエ</t>
    </rPh>
    <rPh sb="14" eb="16">
      <t>コウフ</t>
    </rPh>
    <rPh sb="16" eb="19">
      <t>シンセイショ</t>
    </rPh>
    <phoneticPr fontId="1"/>
  </si>
  <si>
    <t>変更に係る事項</t>
    <rPh sb="0" eb="2">
      <t>ヘンコウ</t>
    </rPh>
    <rPh sb="3" eb="4">
      <t>カカワ</t>
    </rPh>
    <rPh sb="5" eb="7">
      <t>ジコウ</t>
    </rPh>
    <phoneticPr fontId="1"/>
  </si>
  <si>
    <t>変更年月日</t>
    <rPh sb="0" eb="2">
      <t>ヘンコウ</t>
    </rPh>
    <rPh sb="2" eb="5">
      <t>ネンガッピ</t>
    </rPh>
    <phoneticPr fontId="1"/>
  </si>
  <si>
    <t>（フリガナ）
商号又は名称</t>
    <rPh sb="7" eb="9">
      <t>ショウゴウ</t>
    </rPh>
    <rPh sb="9" eb="10">
      <t>マタ</t>
    </rPh>
    <rPh sb="11" eb="13">
      <t>メイショウ</t>
    </rPh>
    <phoneticPr fontId="1"/>
  </si>
  <si>
    <t>主たる事務所の
所在地</t>
    <rPh sb="0" eb="1">
      <t>シュ</t>
    </rPh>
    <rPh sb="3" eb="6">
      <t>ジムショ</t>
    </rPh>
    <rPh sb="8" eb="11">
      <t>ショザイチ</t>
    </rPh>
    <phoneticPr fontId="1"/>
  </si>
  <si>
    <t>宅地建物取引業者免許証の記載事項に下記のとおり変更を生じましたので、宅地建物取引業法施行規則
第４条の２の規定により、宅地建物取引業者免許証の書換え交付を申請します。</t>
    <phoneticPr fontId="1"/>
  </si>
  <si>
    <t>ﾌｧｸｼﾐﾘ番号</t>
    <rPh sb="6" eb="8">
      <t>バンゴウ</t>
    </rPh>
    <phoneticPr fontId="1"/>
  </si>
  <si>
    <t>( A4 )</t>
    <phoneticPr fontId="1"/>
  </si>
  <si>
    <t>（フリガナ）
代表者氏名</t>
    <rPh sb="7" eb="10">
      <t>ダイヒョウシャ</t>
    </rPh>
    <rPh sb="10" eb="12">
      <t>シメイ</t>
    </rPh>
    <phoneticPr fontId="1"/>
  </si>
  <si>
    <t>※丁目や番等は－(ダッシュ)に書き換えて下さい</t>
    <rPh sb="1" eb="3">
      <t>チョウメ</t>
    </rPh>
    <rPh sb="4" eb="5">
      <t>バン</t>
    </rPh>
    <rPh sb="5" eb="6">
      <t>ラ</t>
    </rPh>
    <rPh sb="15" eb="16">
      <t>カ</t>
    </rPh>
    <rPh sb="17" eb="18">
      <t>カ</t>
    </rPh>
    <rPh sb="20" eb="21">
      <t>クダ</t>
    </rPh>
    <phoneticPr fontId="1"/>
  </si>
  <si>
    <t>例：広島市中区基町１０番地５２号　→　広島市中区基町１０－５２</t>
    <rPh sb="0" eb="1">
      <t>レイ</t>
    </rPh>
    <rPh sb="2" eb="5">
      <t>ヒロシマシ</t>
    </rPh>
    <rPh sb="5" eb="7">
      <t>ナカク</t>
    </rPh>
    <rPh sb="7" eb="9">
      <t>モトマチ</t>
    </rPh>
    <rPh sb="11" eb="13">
      <t>バンチ</t>
    </rPh>
    <rPh sb="15" eb="16">
      <t>ゴウ</t>
    </rPh>
    <rPh sb="19" eb="22">
      <t>ヒロシマシ</t>
    </rPh>
    <rPh sb="22" eb="24">
      <t>ナカク</t>
    </rPh>
    <rPh sb="24" eb="26">
      <t>モトマチ</t>
    </rPh>
    <phoneticPr fontId="1"/>
  </si>
  <si>
    <r>
      <t>※株式会社</t>
    </r>
    <r>
      <rPr>
        <sz val="11"/>
        <color rgb="FFFF0000"/>
        <rFont val="ＭＳ Ｐゴシック"/>
        <family val="3"/>
        <charset val="128"/>
        <scheme val="minor"/>
      </rPr>
      <t>␣</t>
    </r>
    <r>
      <rPr>
        <sz val="11"/>
        <color theme="1"/>
        <rFont val="ＭＳ Ｐゴシック"/>
        <family val="2"/>
        <charset val="128"/>
        <scheme val="minor"/>
      </rPr>
      <t>○○不動産　←不要な</t>
    </r>
    <r>
      <rPr>
        <sz val="11"/>
        <color rgb="FFFF0000"/>
        <rFont val="ＭＳ Ｐゴシック"/>
        <family val="3"/>
        <charset val="128"/>
        <scheme val="minor"/>
      </rPr>
      <t>スペース</t>
    </r>
    <r>
      <rPr>
        <sz val="11"/>
        <color theme="1"/>
        <rFont val="ＭＳ Ｐゴシック"/>
        <family val="2"/>
        <charset val="128"/>
        <scheme val="minor"/>
      </rPr>
      <t>は入力しないでください</t>
    </r>
    <rPh sb="1" eb="5">
      <t>カブシキカイシャ</t>
    </rPh>
    <rPh sb="8" eb="11">
      <t>フドウサン</t>
    </rPh>
    <rPh sb="13" eb="15">
      <t>フヨウ</t>
    </rPh>
    <rPh sb="21" eb="23">
      <t>ニュウリョク</t>
    </rPh>
    <phoneticPr fontId="1"/>
  </si>
  <si>
    <t>（Ａ４）</t>
    <phoneticPr fontId="16"/>
  </si>
  <si>
    <t>←該当する場合のみ記入してください。</t>
    <rPh sb="1" eb="3">
      <t>ガイトウ</t>
    </rPh>
    <rPh sb="5" eb="7">
      <t>バアイ</t>
    </rPh>
    <rPh sb="9" eb="11">
      <t>キニュウ</t>
    </rPh>
    <phoneticPr fontId="1"/>
  </si>
  <si>
    <t>商号又は名称</t>
    <rPh sb="0" eb="3">
      <t>ショウゴウマタ</t>
    </rPh>
    <rPh sb="4" eb="6">
      <t>メイショウ</t>
    </rPh>
    <phoneticPr fontId="1"/>
  </si>
  <si>
    <t>←同上</t>
    <rPh sb="1" eb="3">
      <t>ドウジョウ</t>
    </rPh>
    <phoneticPr fontId="1"/>
  </si>
  <si>
    <t>1.新設・廃止</t>
    <rPh sb="2" eb="4">
      <t>シンセツ</t>
    </rPh>
    <rPh sb="5" eb="7">
      <t>ハイシ</t>
    </rPh>
    <phoneticPr fontId="1"/>
  </si>
  <si>
    <t>2.名称・所在地</t>
    <rPh sb="2" eb="4">
      <t>メイショウ</t>
    </rPh>
    <rPh sb="5" eb="8">
      <t>ショザイチ</t>
    </rPh>
    <phoneticPr fontId="1"/>
  </si>
  <si>
    <t>自動入力ですが手入力もできます</t>
    <rPh sb="0" eb="4">
      <t>ジドウニュウリョク</t>
    </rPh>
    <rPh sb="7" eb="10">
      <t>テニュウリョク</t>
    </rPh>
    <phoneticPr fontId="1"/>
  </si>
  <si>
    <t xml:space="preserve">について変更がありましたので、宅地建物取引業法第９条の規定により届け出ます。 </t>
    <phoneticPr fontId="1"/>
  </si>
  <si>
    <t xml:space="preserve">(１)商号又は名称 </t>
    <phoneticPr fontId="1"/>
  </si>
  <si>
    <t>(６)専任の宅地建物取引士</t>
    <phoneticPr fontId="1"/>
  </si>
  <si>
    <t>(２)代表者又は個人</t>
    <phoneticPr fontId="1"/>
  </si>
  <si>
    <t>(３)役員</t>
    <phoneticPr fontId="1"/>
  </si>
  <si>
    <t>(４)事務所</t>
    <rPh sb="3" eb="6">
      <t>ジムショ</t>
    </rPh>
    <phoneticPr fontId="1"/>
  </si>
  <si>
    <t>（５）政令第２条の２で定める使用人</t>
    <phoneticPr fontId="1"/>
  </si>
  <si>
    <t>理事長</t>
    <rPh sb="0" eb="3">
      <t>リジチョウ</t>
    </rPh>
    <phoneticPr fontId="1"/>
  </si>
  <si>
    <t>変　　更　　届　　出　　書</t>
    <rPh sb="0" eb="1">
      <t>ヘン</t>
    </rPh>
    <rPh sb="3" eb="4">
      <t>サラ</t>
    </rPh>
    <rPh sb="6" eb="7">
      <t>トドケ</t>
    </rPh>
    <rPh sb="9" eb="10">
      <t>デ</t>
    </rPh>
    <rPh sb="12" eb="13">
      <t>ショ</t>
    </rPh>
    <phoneticPr fontId="1"/>
  </si>
  <si>
    <t>下記のとおり、</t>
    <phoneticPr fontId="1"/>
  </si>
  <si>
    <t>備考</t>
    <rPh sb="0" eb="2">
      <t>ビコウ</t>
    </rPh>
    <phoneticPr fontId="1"/>
  </si>
  <si>
    <t>　私は、次の勤務先の専任の宅地建物取引士として、専らその事務所に常勤し、
宅地建物取引業務に従事することを誓約します。</t>
    <rPh sb="1" eb="2">
      <t>ワタシ</t>
    </rPh>
    <rPh sb="4" eb="5">
      <t>ツギ</t>
    </rPh>
    <rPh sb="6" eb="9">
      <t>キンムサキ</t>
    </rPh>
    <rPh sb="10" eb="12">
      <t>センニン</t>
    </rPh>
    <rPh sb="13" eb="20">
      <t>タクチタテモノトリヒキシ</t>
    </rPh>
    <rPh sb="24" eb="25">
      <t>モッパ</t>
    </rPh>
    <rPh sb="28" eb="30">
      <t>ジム</t>
    </rPh>
    <rPh sb="30" eb="31">
      <t>ショ</t>
    </rPh>
    <rPh sb="32" eb="34">
      <t>ジョウキン</t>
    </rPh>
    <rPh sb="37" eb="39">
      <t>タクチ</t>
    </rPh>
    <rPh sb="39" eb="41">
      <t>タテモノ</t>
    </rPh>
    <rPh sb="41" eb="43">
      <t>トリヒキ</t>
    </rPh>
    <rPh sb="43" eb="45">
      <t>ギョウム</t>
    </rPh>
    <rPh sb="46" eb="48">
      <t>ジュウジ</t>
    </rPh>
    <rPh sb="53" eb="55">
      <t>セイヤク</t>
    </rPh>
    <phoneticPr fontId="1"/>
  </si>
  <si>
    <t>明治</t>
    <rPh sb="0" eb="2">
      <t>メイジ</t>
    </rPh>
    <phoneticPr fontId="16"/>
  </si>
  <si>
    <t>添　付　書　類　（４）</t>
    <rPh sb="0" eb="1">
      <t>ソウ</t>
    </rPh>
    <rPh sb="2" eb="3">
      <t>ヅケ</t>
    </rPh>
    <rPh sb="4" eb="5">
      <t>ショ</t>
    </rPh>
    <rPh sb="6" eb="7">
      <t>タグイ</t>
    </rPh>
    <phoneticPr fontId="16"/>
  </si>
  <si>
    <t>その届出に係る者についてのみ作成すること。</t>
    <phoneticPr fontId="1"/>
  </si>
  <si>
    <t>この書面は、法第九条の規定により法人の役員又は政令第二条の二で定める使用人の変更の届出をしようとするときは、</t>
    <rPh sb="2" eb="4">
      <t>ショメン</t>
    </rPh>
    <rPh sb="6" eb="7">
      <t>ホウ</t>
    </rPh>
    <rPh sb="7" eb="8">
      <t>ダイ</t>
    </rPh>
    <rPh sb="8" eb="10">
      <t>キュウジョウ</t>
    </rPh>
    <rPh sb="11" eb="13">
      <t>キテイ</t>
    </rPh>
    <rPh sb="16" eb="18">
      <t>ホウジン</t>
    </rPh>
    <rPh sb="19" eb="21">
      <t>ヤクイン</t>
    </rPh>
    <rPh sb="21" eb="22">
      <t>マタ</t>
    </rPh>
    <rPh sb="23" eb="25">
      <t>セイレイ</t>
    </rPh>
    <rPh sb="25" eb="26">
      <t>ダイ</t>
    </rPh>
    <rPh sb="26" eb="28">
      <t>ニジョウ</t>
    </rPh>
    <rPh sb="29" eb="30">
      <t>ニ</t>
    </rPh>
    <rPh sb="31" eb="32">
      <t>サダ</t>
    </rPh>
    <rPh sb="34" eb="37">
      <t>シヨウニン</t>
    </rPh>
    <rPh sb="38" eb="40">
      <t>ヘンコウ</t>
    </rPh>
    <rPh sb="41" eb="43">
      <t>トドケデ</t>
    </rPh>
    <phoneticPr fontId="1"/>
  </si>
  <si>
    <t>上記のとおり相違ありません。</t>
    <rPh sb="0" eb="2">
      <t>ジョウキ</t>
    </rPh>
    <rPh sb="6" eb="8">
      <t>ソウイ</t>
    </rPh>
    <phoneticPr fontId="1"/>
  </si>
  <si>
    <t>〇〇〇-〇〇〇〇-〇〇〇〇</t>
    <phoneticPr fontId="1"/>
  </si>
  <si>
    <t>広島県広島市中区基町10-52</t>
    <rPh sb="0" eb="3">
      <t>ヒロシマケン</t>
    </rPh>
    <rPh sb="3" eb="8">
      <t>ヒロシマシナカク</t>
    </rPh>
    <rPh sb="8" eb="10">
      <t>モトマチ</t>
    </rPh>
    <phoneticPr fontId="1"/>
  </si>
  <si>
    <t>広島　花子</t>
    <rPh sb="0" eb="2">
      <t>ヒロシマ</t>
    </rPh>
    <rPh sb="3" eb="5">
      <t>ハナコ</t>
    </rPh>
    <phoneticPr fontId="1"/>
  </si>
  <si>
    <t>（フリガナ）</t>
    <phoneticPr fontId="1"/>
  </si>
  <si>
    <t>政令第二条の二で定める使用人</t>
    <rPh sb="0" eb="2">
      <t>セイレイ</t>
    </rPh>
    <rPh sb="2" eb="3">
      <t>ダイ</t>
    </rPh>
    <rPh sb="3" eb="4">
      <t>ニ</t>
    </rPh>
    <rPh sb="4" eb="5">
      <t>ジョウ</t>
    </rPh>
    <rPh sb="6" eb="7">
      <t>ニ</t>
    </rPh>
    <rPh sb="8" eb="9">
      <t>サダ</t>
    </rPh>
    <rPh sb="11" eb="14">
      <t>シヨウニン</t>
    </rPh>
    <phoneticPr fontId="1"/>
  </si>
  <si>
    <t>広島県広島市中区基町10-52</t>
    <rPh sb="0" eb="3">
      <t>ヒロシマケン</t>
    </rPh>
    <rPh sb="3" eb="6">
      <t>ヒロシマシ</t>
    </rPh>
    <rPh sb="6" eb="8">
      <t>ナカク</t>
    </rPh>
    <rPh sb="8" eb="10">
      <t>モトマチ</t>
    </rPh>
    <phoneticPr fontId="1"/>
  </si>
  <si>
    <t>免許を受けようとするもの（法人である場合においては、その役員）</t>
    <rPh sb="0" eb="2">
      <t>メンキョ</t>
    </rPh>
    <rPh sb="3" eb="4">
      <t>ウ</t>
    </rPh>
    <rPh sb="13" eb="15">
      <t>ホウジン</t>
    </rPh>
    <rPh sb="18" eb="20">
      <t>バアイ</t>
    </rPh>
    <rPh sb="28" eb="30">
      <t>ヤクイン</t>
    </rPh>
    <phoneticPr fontId="1"/>
  </si>
  <si>
    <t>代表者等の連絡先に関する調書</t>
    <rPh sb="0" eb="3">
      <t>ダイヒョウシャ</t>
    </rPh>
    <rPh sb="3" eb="4">
      <t>トウ</t>
    </rPh>
    <rPh sb="5" eb="8">
      <t>レンラクサキ</t>
    </rPh>
    <rPh sb="9" eb="10">
      <t>カン</t>
    </rPh>
    <rPh sb="12" eb="14">
      <t>チョウショ</t>
    </rPh>
    <phoneticPr fontId="1"/>
  </si>
  <si>
    <t>添　付　書　類　（９）</t>
    <rPh sb="0" eb="1">
      <t>テン</t>
    </rPh>
    <rPh sb="2" eb="3">
      <t>ツキ</t>
    </rPh>
    <rPh sb="4" eb="5">
      <t>ショ</t>
    </rPh>
    <rPh sb="6" eb="7">
      <t>タグイ</t>
    </rPh>
    <phoneticPr fontId="1"/>
  </si>
  <si>
    <t>（A４）</t>
    <phoneticPr fontId="1"/>
  </si>
  <si>
    <r>
      <rPr>
        <b/>
        <sz val="8"/>
        <color theme="1"/>
        <rFont val="ＭＳ 明朝"/>
        <family val="1"/>
        <charset val="128"/>
      </rPr>
      <t>様式第三号の四</t>
    </r>
    <r>
      <rPr>
        <sz val="8"/>
        <color theme="1"/>
        <rFont val="ＭＳ 明朝"/>
        <family val="1"/>
        <charset val="128"/>
      </rPr>
      <t>(第五条の二関係)</t>
    </r>
    <rPh sb="0" eb="2">
      <t>ヨウシキ</t>
    </rPh>
    <rPh sb="2" eb="3">
      <t>ダイ</t>
    </rPh>
    <rPh sb="3" eb="4">
      <t>ミ</t>
    </rPh>
    <rPh sb="4" eb="5">
      <t>ゴウ</t>
    </rPh>
    <rPh sb="6" eb="7">
      <t>ヨン</t>
    </rPh>
    <rPh sb="8" eb="9">
      <t>ダイ</t>
    </rPh>
    <rPh sb="9" eb="11">
      <t>ゴジョウ</t>
    </rPh>
    <rPh sb="12" eb="13">
      <t>ニ</t>
    </rPh>
    <rPh sb="13" eb="15">
      <t>カンケイ</t>
    </rPh>
    <phoneticPr fontId="1"/>
  </si>
  <si>
    <t>略歴書（専任の宅地建物取引士等）</t>
    <rPh sb="0" eb="1">
      <t>リャク</t>
    </rPh>
    <rPh sb="1" eb="2">
      <t>レキ</t>
    </rPh>
    <rPh sb="2" eb="3">
      <t>ショ</t>
    </rPh>
    <rPh sb="4" eb="6">
      <t>センニン</t>
    </rPh>
    <rPh sb="7" eb="14">
      <t>タクチタテモノトリヒキシ</t>
    </rPh>
    <rPh sb="14" eb="15">
      <t>トウ</t>
    </rPh>
    <phoneticPr fontId="16"/>
  </si>
  <si>
    <t>添　付　書　類　（８）</t>
    <rPh sb="0" eb="1">
      <t>ソウ</t>
    </rPh>
    <rPh sb="2" eb="3">
      <t>ヅケ</t>
    </rPh>
    <rPh sb="4" eb="5">
      <t>ショ</t>
    </rPh>
    <rPh sb="6" eb="7">
      <t>タグイ</t>
    </rPh>
    <phoneticPr fontId="16"/>
  </si>
  <si>
    <t>添　付　書　類　（７）</t>
    <rPh sb="0" eb="1">
      <t>ソウ</t>
    </rPh>
    <rPh sb="2" eb="3">
      <t>ヅケ</t>
    </rPh>
    <rPh sb="4" eb="5">
      <t>ショ</t>
    </rPh>
    <rPh sb="6" eb="7">
      <t>ルイ</t>
    </rPh>
    <phoneticPr fontId="16"/>
  </si>
  <si>
    <t>　下記の事務所は、宅地建物取引業第31条の3第1項に規定する要件を備えていることを</t>
    <rPh sb="1" eb="3">
      <t>カキ</t>
    </rPh>
    <rPh sb="4" eb="6">
      <t>ジム</t>
    </rPh>
    <rPh sb="6" eb="7">
      <t>ショ</t>
    </rPh>
    <rPh sb="9" eb="15">
      <t>タクチタテモノトリヒキ</t>
    </rPh>
    <rPh sb="15" eb="16">
      <t>ギョウ</t>
    </rPh>
    <rPh sb="16" eb="17">
      <t>ダイ</t>
    </rPh>
    <rPh sb="19" eb="20">
      <t>ジョウ</t>
    </rPh>
    <rPh sb="22" eb="23">
      <t>ダイ</t>
    </rPh>
    <rPh sb="24" eb="25">
      <t>コウ</t>
    </rPh>
    <rPh sb="26" eb="28">
      <t>キテイ</t>
    </rPh>
    <rPh sb="30" eb="32">
      <t>ヨウケン</t>
    </rPh>
    <rPh sb="33" eb="34">
      <t>ソナ</t>
    </rPh>
    <phoneticPr fontId="16"/>
  </si>
  <si>
    <t>備考
(休日)</t>
    <rPh sb="0" eb="2">
      <t>ビコウ</t>
    </rPh>
    <rPh sb="4" eb="6">
      <t>キュウジツ</t>
    </rPh>
    <phoneticPr fontId="1"/>
  </si>
  <si>
    <t>↓時間を入力すると左側に表示されます</t>
    <rPh sb="1" eb="3">
      <t>ジカン</t>
    </rPh>
    <rPh sb="4" eb="6">
      <t>ニュウリョク</t>
    </rPh>
    <rPh sb="9" eb="10">
      <t>ヒダリ</t>
    </rPh>
    <rPh sb="10" eb="11">
      <t>ガワ</t>
    </rPh>
    <rPh sb="12" eb="14">
      <t>ヒョウジ</t>
    </rPh>
    <phoneticPr fontId="1"/>
  </si>
  <si>
    <t xml:space="preserve">(記載例：令和４年１月1日、2022/4/1、R4.4.1) </t>
    <rPh sb="1" eb="4">
      <t>キサイレイ</t>
    </rPh>
    <rPh sb="5" eb="7">
      <t>レイワ</t>
    </rPh>
    <rPh sb="8" eb="9">
      <t>ネン</t>
    </rPh>
    <rPh sb="10" eb="11">
      <t>ガツ</t>
    </rPh>
    <rPh sb="12" eb="13">
      <t>ニチ</t>
    </rPh>
    <phoneticPr fontId="1"/>
  </si>
  <si>
    <t>（本店、○○支店等）</t>
    <rPh sb="1" eb="3">
      <t>ホンテン</t>
    </rPh>
    <rPh sb="6" eb="8">
      <t>シテン</t>
    </rPh>
    <rPh sb="8" eb="9">
      <t>トウ</t>
    </rPh>
    <phoneticPr fontId="1"/>
  </si>
  <si>
    <t xml:space="preserve">(記載例：令和４年１月1日、2022/4/1、R4.4.1) </t>
    <phoneticPr fontId="1"/>
  </si>
  <si>
    <t>西暦、和暦どちらでも入力可</t>
    <phoneticPr fontId="1"/>
  </si>
  <si>
    <t>４　自宅などの住宅の一部を事務所とする場合や、事務所がフロアーを独占して使用して</t>
    <phoneticPr fontId="1"/>
  </si>
  <si>
    <t>いないなどの場合は、事務所の間取図などの平面図も追加して添付してください。</t>
    <phoneticPr fontId="1"/>
  </si>
  <si>
    <t>免許を受けようとする者（法人である場合においては、その役員）</t>
    <rPh sb="0" eb="2">
      <t>メンキョ</t>
    </rPh>
    <rPh sb="3" eb="4">
      <t>ウ</t>
    </rPh>
    <rPh sb="10" eb="11">
      <t>モノ</t>
    </rPh>
    <rPh sb="12" eb="14">
      <t>ホウジン</t>
    </rPh>
    <rPh sb="17" eb="19">
      <t>バアイ</t>
    </rPh>
    <rPh sb="27" eb="29">
      <t>ヤクイン</t>
    </rPh>
    <phoneticPr fontId="1"/>
  </si>
  <si>
    <r>
      <rPr>
        <sz val="16"/>
        <color theme="1"/>
        <rFont val="ＭＳ 明朝"/>
        <family val="1"/>
        <charset val="128"/>
      </rPr>
      <t>宅地建物取引士証（コピー）を貼付</t>
    </r>
    <r>
      <rPr>
        <sz val="8"/>
        <color theme="1"/>
        <rFont val="ＭＳ 明朝"/>
        <family val="1"/>
        <charset val="128"/>
      </rPr>
      <t xml:space="preserve">
(</t>
    </r>
    <r>
      <rPr>
        <sz val="10"/>
        <color theme="1"/>
        <rFont val="ＭＳ 明朝"/>
        <family val="1"/>
        <charset val="128"/>
      </rPr>
      <t>裏面に住所変更の記載があれば、裏面のコピーも張り付けすること)</t>
    </r>
    <r>
      <rPr>
        <sz val="8"/>
        <color theme="1"/>
        <rFont val="ＭＳ 明朝"/>
        <family val="1"/>
        <charset val="128"/>
      </rPr>
      <t xml:space="preserve">
</t>
    </r>
    <phoneticPr fontId="1"/>
  </si>
  <si>
    <t>注　１　記入は、宅地建物取引士本人が自署すること。</t>
    <phoneticPr fontId="1"/>
  </si>
  <si>
    <t>　　２　用紙の大きさは、日本工業規格Ａ列４とする。</t>
    <phoneticPr fontId="1"/>
  </si>
  <si>
    <t>名</t>
    <phoneticPr fontId="1"/>
  </si>
  <si>
    <t>ヒロシマ　タロウ</t>
    <phoneticPr fontId="1"/>
  </si>
  <si>
    <t>ヒロシマ　ハナコ</t>
    <phoneticPr fontId="1"/>
  </si>
  <si>
    <t>職歴なし</t>
    <rPh sb="0" eb="2">
      <t>ショクレキ</t>
    </rPh>
    <phoneticPr fontId="1"/>
  </si>
  <si>
    <t>事務所所在地略図</t>
  </si>
  <si>
    <t>　</t>
    <phoneticPr fontId="1"/>
  </si>
  <si>
    <t>専任の宅地建物取引士</t>
    <rPh sb="0" eb="2">
      <t>センニン</t>
    </rPh>
    <rPh sb="3" eb="5">
      <t>タクチ</t>
    </rPh>
    <rPh sb="5" eb="7">
      <t>タテモノ</t>
    </rPh>
    <rPh sb="7" eb="9">
      <t>トリヒキ</t>
    </rPh>
    <rPh sb="9" eb="10">
      <t>シ</t>
    </rPh>
    <phoneticPr fontId="1"/>
  </si>
  <si>
    <t>広島県広島市中区上八丁堀6-74　　（居所　広島市中区紙屋町〇〇－○○）</t>
    <rPh sb="0" eb="3">
      <t>ヒロシマケン</t>
    </rPh>
    <rPh sb="3" eb="6">
      <t>ヒロシマシ</t>
    </rPh>
    <rPh sb="6" eb="8">
      <t>ナカク</t>
    </rPh>
    <rPh sb="8" eb="12">
      <t>カミハッチョウボリ</t>
    </rPh>
    <rPh sb="19" eb="21">
      <t>キョショ</t>
    </rPh>
    <rPh sb="22" eb="27">
      <t>ヒロシマシナカク</t>
    </rPh>
    <rPh sb="27" eb="30">
      <t>カミヤチョウ</t>
    </rPh>
    <phoneticPr fontId="1"/>
  </si>
  <si>
    <t>（082）221－2167</t>
    <phoneticPr fontId="16"/>
  </si>
  <si>
    <t>中国　一郎</t>
    <rPh sb="0" eb="2">
      <t>チュウゴク</t>
    </rPh>
    <rPh sb="3" eb="5">
      <t>イチロウ</t>
    </rPh>
    <phoneticPr fontId="1"/>
  </si>
  <si>
    <t>ﾁｭｳｺﾞｸ ｲﾁﾛｳ</t>
    <phoneticPr fontId="1"/>
  </si>
  <si>
    <t>株式会社○○不動産　取締役(非常勤)</t>
    <phoneticPr fontId="1"/>
  </si>
  <si>
    <t>〇〇ホーム株式会社　専任の宅地建物取引士</t>
    <phoneticPr fontId="1"/>
  </si>
  <si>
    <t>現在に至る</t>
    <phoneticPr fontId="1"/>
  </si>
  <si>
    <t>〃</t>
    <phoneticPr fontId="1"/>
  </si>
  <si>
    <t>（居所）広島県広島市南区比治山本町16-12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</si>
</sst>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
    <numFmt numFmtId="178" formatCode="[$-411]ge\.m\.d;@"/>
    <numFmt numFmtId="179" formatCode="yyyy/m/d;@"/>
    <numFmt numFmtId="180" formatCode="0_);[Red]\(0\)"/>
  </numFmts>
  <fonts count="77" x14ac:knownFonts="1">
    <font>
      <sz val="11"/>
      <color theme="1"/>
      <name val="ＭＳ Ｐゴシック"/>
      <family val="2"/>
      <charset val="128"/>
      <scheme val="minor"/>
    </font>
    <font>
      <sz val="6"/>
      <name val="ＭＳ Ｐゴシック"/>
      <family val="2"/>
      <charset val="128"/>
      <scheme val="minor"/>
    </font>
    <font>
      <sz val="16"/>
      <color theme="1"/>
      <name val="ＭＳ 明朝"/>
      <family val="1"/>
      <charset val="128"/>
    </font>
    <font>
      <b/>
      <sz val="16"/>
      <color theme="1"/>
      <name val="ＭＳ 明朝"/>
      <family val="1"/>
      <charset val="128"/>
    </font>
    <font>
      <sz val="11"/>
      <color theme="1"/>
      <name val="ＭＳ Ｐゴシック"/>
      <family val="3"/>
      <charset val="128"/>
      <scheme val="minor"/>
    </font>
    <font>
      <sz val="11"/>
      <color theme="1"/>
      <name val="ＭＳ 明朝"/>
      <family val="1"/>
      <charset val="128"/>
    </font>
    <font>
      <sz val="12"/>
      <color theme="1"/>
      <name val="ＭＳ 明朝"/>
      <family val="1"/>
      <charset val="128"/>
    </font>
    <font>
      <b/>
      <sz val="24"/>
      <color theme="1"/>
      <name val="ＭＳ 明朝"/>
      <family val="1"/>
      <charset val="128"/>
    </font>
    <font>
      <b/>
      <sz val="24"/>
      <color theme="1"/>
      <name val="ＭＳ Ｐゴシック"/>
      <family val="2"/>
      <charset val="128"/>
      <scheme val="minor"/>
    </font>
    <font>
      <b/>
      <sz val="8"/>
      <color theme="1"/>
      <name val="ＭＳ 明朝"/>
      <family val="1"/>
      <charset val="128"/>
    </font>
    <font>
      <sz val="8"/>
      <color theme="1"/>
      <name val="ＭＳ 明朝"/>
      <family val="1"/>
      <charset val="128"/>
    </font>
    <font>
      <sz val="6"/>
      <color theme="1"/>
      <name val="ＭＳ 明朝"/>
      <family val="1"/>
      <charset val="128"/>
    </font>
    <font>
      <sz val="9"/>
      <color theme="1"/>
      <name val="ＭＳ 明朝"/>
      <family val="1"/>
      <charset val="128"/>
    </font>
    <font>
      <sz val="14"/>
      <color theme="1"/>
      <name val="ＭＳ 明朝"/>
      <family val="1"/>
      <charset val="128"/>
    </font>
    <font>
      <sz val="11"/>
      <color theme="1"/>
      <name val="ＭＳ Ｐゴシック"/>
      <family val="2"/>
      <charset val="128"/>
      <scheme val="minor"/>
    </font>
    <font>
      <sz val="9"/>
      <color rgb="FFFF0000"/>
      <name val="HG丸ｺﾞｼｯｸM-PRO"/>
      <family val="3"/>
      <charset val="128"/>
    </font>
    <font>
      <sz val="6"/>
      <name val="ＭＳ Ｐゴシック"/>
      <family val="3"/>
      <charset val="128"/>
    </font>
    <font>
      <sz val="9"/>
      <name val="HG丸ｺﾞｼｯｸM-PRO"/>
      <family val="3"/>
      <charset val="128"/>
    </font>
    <font>
      <b/>
      <sz val="9"/>
      <name val="HG丸ｺﾞｼｯｸM-PRO"/>
      <family val="3"/>
      <charset val="128"/>
    </font>
    <font>
      <sz val="9"/>
      <name val="ＭＳ 明朝"/>
      <family val="1"/>
      <charset val="128"/>
    </font>
    <font>
      <sz val="11"/>
      <name val="ＭＳ Ｐゴシック"/>
      <family val="3"/>
      <charset val="128"/>
    </font>
    <font>
      <b/>
      <sz val="9"/>
      <color rgb="FFFF0000"/>
      <name val="HG丸ｺﾞｼｯｸM-PRO"/>
      <family val="3"/>
      <charset val="128"/>
    </font>
    <font>
      <sz val="10"/>
      <color theme="1"/>
      <name val="ＭＳ 明朝"/>
      <family val="1"/>
      <charset val="128"/>
    </font>
    <font>
      <sz val="9"/>
      <name val="ＭＳ ゴシック"/>
      <family val="3"/>
      <charset val="128"/>
    </font>
    <font>
      <b/>
      <sz val="9"/>
      <name val="ＭＳ ゴシック"/>
      <family val="3"/>
      <charset val="128"/>
    </font>
    <font>
      <sz val="6"/>
      <color theme="1"/>
      <name val="ＭＳ ゴシック"/>
      <family val="3"/>
      <charset val="128"/>
    </font>
    <font>
      <sz val="8"/>
      <name val="ＭＳ ゴシック"/>
      <family val="3"/>
      <charset val="128"/>
    </font>
    <font>
      <sz val="6"/>
      <name val="ＭＳ Ｐゴシック"/>
      <family val="3"/>
      <charset val="128"/>
      <scheme val="minor"/>
    </font>
    <font>
      <b/>
      <sz val="8"/>
      <name val="HG丸ｺﾞｼｯｸM-PRO"/>
      <family val="3"/>
      <charset val="128"/>
    </font>
    <font>
      <sz val="8"/>
      <name val="HG丸ｺﾞｼｯｸM-PRO"/>
      <family val="3"/>
      <charset val="128"/>
    </font>
    <font>
      <b/>
      <sz val="8"/>
      <name val="ＭＳ ゴシック"/>
      <family val="3"/>
      <charset val="128"/>
    </font>
    <font>
      <sz val="10"/>
      <name val="HG丸ｺﾞｼｯｸM-PRO"/>
      <family val="3"/>
      <charset val="128"/>
    </font>
    <font>
      <sz val="14"/>
      <name val="ＭＳ 明朝"/>
      <family val="1"/>
      <charset val="128"/>
    </font>
    <font>
      <sz val="9"/>
      <color rgb="FFFF0000"/>
      <name val="ＭＳ 明朝"/>
      <family val="1"/>
      <charset val="128"/>
    </font>
    <font>
      <sz val="8"/>
      <name val="ＭＳ 明朝"/>
      <family val="1"/>
      <charset val="128"/>
    </font>
    <font>
      <sz val="12"/>
      <name val="ＭＳ 明朝"/>
      <family val="1"/>
      <charset val="128"/>
    </font>
    <font>
      <sz val="11"/>
      <name val="ＭＳ 明朝"/>
      <family val="1"/>
      <charset val="128"/>
    </font>
    <font>
      <sz val="10"/>
      <name val="ＭＳ 明朝"/>
      <family val="1"/>
      <charset val="128"/>
    </font>
    <font>
      <sz val="12"/>
      <color theme="1"/>
      <name val="ＭＳ Ｐゴシック"/>
      <family val="2"/>
      <charset val="128"/>
      <scheme val="minor"/>
    </font>
    <font>
      <sz val="16"/>
      <color theme="1"/>
      <name val="ＭＳ Ｐゴシック"/>
      <family val="2"/>
      <charset val="128"/>
      <scheme val="minor"/>
    </font>
    <font>
      <sz val="10"/>
      <name val="ＭＳ Ｐゴシック"/>
      <family val="3"/>
      <charset val="128"/>
    </font>
    <font>
      <b/>
      <sz val="14"/>
      <name val="ＭＳ 明朝"/>
      <family val="1"/>
      <charset val="128"/>
    </font>
    <font>
      <sz val="20"/>
      <name val="ＭＳ 明朝"/>
      <family val="1"/>
      <charset val="128"/>
    </font>
    <font>
      <sz val="8"/>
      <color theme="1"/>
      <name val="ＭＳ Ｐゴシック"/>
      <family val="2"/>
      <charset val="128"/>
      <scheme val="minor"/>
    </font>
    <font>
      <sz val="10.5"/>
      <name val="ＭＳ 明朝"/>
      <family val="1"/>
      <charset val="128"/>
    </font>
    <font>
      <sz val="11"/>
      <color rgb="FFFF0000"/>
      <name val="ＭＳ Ｐゴシック"/>
      <family val="2"/>
      <charset val="128"/>
      <scheme val="minor"/>
    </font>
    <font>
      <sz val="11"/>
      <color rgb="FFFF0000"/>
      <name val="ＭＳ 明朝"/>
      <family val="1"/>
      <charset val="128"/>
    </font>
    <font>
      <sz val="11"/>
      <name val="HG丸ｺﾞｼｯｸM-PRO"/>
      <family val="3"/>
      <charset val="128"/>
    </font>
    <font>
      <b/>
      <sz val="11"/>
      <name val="ＭＳ Ｐゴシック"/>
      <family val="3"/>
      <charset val="128"/>
      <scheme val="minor"/>
    </font>
    <font>
      <sz val="12"/>
      <color rgb="FFFF0000"/>
      <name val="ＭＳ 明朝"/>
      <family val="1"/>
      <charset val="128"/>
    </font>
    <font>
      <sz val="8"/>
      <color theme="1"/>
      <name val="ＭＳ Ｐゴシック"/>
      <family val="3"/>
      <charset val="128"/>
      <scheme val="minor"/>
    </font>
    <font>
      <sz val="10"/>
      <color rgb="FFC00000"/>
      <name val="ＭＳ 明朝"/>
      <family val="1"/>
      <charset val="128"/>
    </font>
    <font>
      <sz val="8"/>
      <color indexed="10"/>
      <name val="ＭＳ 明朝"/>
      <family val="1"/>
      <charset val="128"/>
    </font>
    <font>
      <sz val="9"/>
      <color indexed="10"/>
      <name val="ＭＳ 明朝"/>
      <family val="1"/>
      <charset val="128"/>
    </font>
    <font>
      <sz val="14"/>
      <color rgb="FFC00000"/>
      <name val="ＭＳ 明朝"/>
      <family val="1"/>
      <charset val="128"/>
    </font>
    <font>
      <sz val="18"/>
      <name val="ＭＳ 明朝"/>
      <family val="1"/>
      <charset val="128"/>
    </font>
    <font>
      <sz val="10"/>
      <color rgb="FFFF0000"/>
      <name val="HG丸ｺﾞｼｯｸM-PRO"/>
      <family val="3"/>
      <charset val="128"/>
    </font>
    <font>
      <b/>
      <sz val="9"/>
      <color rgb="FFFF0000"/>
      <name val="ＭＳ ゴシック"/>
      <family val="3"/>
      <charset val="128"/>
    </font>
    <font>
      <u/>
      <sz val="11"/>
      <color theme="10"/>
      <name val="ＭＳ Ｐゴシック"/>
      <family val="2"/>
      <charset val="128"/>
      <scheme val="minor"/>
    </font>
    <font>
      <sz val="10"/>
      <color rgb="FFFF0000"/>
      <name val="ＭＳ 明朝"/>
      <family val="1"/>
      <charset val="128"/>
    </font>
    <font>
      <b/>
      <sz val="10"/>
      <color theme="1"/>
      <name val="ＭＳ ゴシック"/>
      <family val="3"/>
      <charset val="128"/>
    </font>
    <font>
      <sz val="11"/>
      <color theme="6"/>
      <name val="ＭＳ Ｐゴシック"/>
      <family val="2"/>
      <charset val="128"/>
      <scheme val="minor"/>
    </font>
    <font>
      <sz val="9"/>
      <color theme="6"/>
      <name val="HG丸ｺﾞｼｯｸM-PRO"/>
      <family val="3"/>
      <charset val="128"/>
    </font>
    <font>
      <sz val="10"/>
      <color theme="1"/>
      <name val="ＭＳ ゴシック"/>
      <family val="3"/>
      <charset val="128"/>
    </font>
    <font>
      <sz val="9"/>
      <color theme="1"/>
      <name val="ＭＳ ゴシック"/>
      <family val="3"/>
      <charset val="128"/>
    </font>
    <font>
      <sz val="10"/>
      <name val="ＭＳ ゴシック"/>
      <family val="3"/>
      <charset val="128"/>
    </font>
    <font>
      <sz val="18"/>
      <color theme="1"/>
      <name val="ＭＳ 明朝"/>
      <family val="1"/>
      <charset val="128"/>
    </font>
    <font>
      <sz val="7"/>
      <color theme="1"/>
      <name val="ＭＳ 明朝"/>
      <family val="1"/>
      <charset val="128"/>
    </font>
    <font>
      <sz val="9"/>
      <color rgb="FF000000"/>
      <name val="Meiryo UI"/>
      <family val="3"/>
      <charset val="128"/>
    </font>
    <font>
      <sz val="11"/>
      <color theme="1"/>
      <name val="ＭＳ ゴシック"/>
      <family val="3"/>
      <charset val="128"/>
    </font>
    <font>
      <sz val="8"/>
      <color theme="1"/>
      <name val="ＭＳ ゴシック"/>
      <family val="3"/>
      <charset val="128"/>
    </font>
    <font>
      <sz val="11"/>
      <color rgb="FFFF0000"/>
      <name val="ＭＳ Ｐゴシック"/>
      <family val="3"/>
      <charset val="128"/>
      <scheme val="minor"/>
    </font>
    <font>
      <sz val="11"/>
      <name val="ＭＳ ゴシック"/>
      <family val="3"/>
      <charset val="128"/>
    </font>
    <font>
      <b/>
      <sz val="12"/>
      <color theme="1"/>
      <name val="ＭＳ 明朝"/>
      <family val="1"/>
      <charset val="128"/>
    </font>
    <font>
      <sz val="20"/>
      <color theme="1"/>
      <name val="ＭＳ 明朝"/>
      <family val="1"/>
      <charset val="128"/>
    </font>
    <font>
      <sz val="14"/>
      <color theme="1"/>
      <name val="ＭＳ ゴシック"/>
      <family val="3"/>
      <charset val="128"/>
    </font>
    <font>
      <sz val="12"/>
      <name val="ＭＳ ゴシック"/>
      <family val="3"/>
      <charset val="128"/>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FF99"/>
        <bgColor indexed="64"/>
      </patternFill>
    </fill>
  </fills>
  <borders count="127">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right style="hair">
        <color indexed="64"/>
      </right>
      <top style="hair">
        <color indexed="64"/>
      </top>
      <bottom style="hair">
        <color indexed="64"/>
      </bottom>
      <diagonal/>
    </border>
    <border>
      <left/>
      <right style="dotted">
        <color indexed="64"/>
      </right>
      <top style="thin">
        <color indexed="64"/>
      </top>
      <bottom style="thin">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dotted">
        <color indexed="64"/>
      </left>
      <right style="thin">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dotted">
        <color indexed="64"/>
      </left>
      <right/>
      <top/>
      <bottom/>
      <diagonal/>
    </border>
    <border>
      <left/>
      <right style="dotted">
        <color indexed="64"/>
      </right>
      <top/>
      <bottom/>
      <diagonal/>
    </border>
    <border>
      <left/>
      <right style="thin">
        <color indexed="64"/>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thin">
        <color indexed="64"/>
      </top>
      <bottom/>
      <diagonal/>
    </border>
    <border>
      <left/>
      <right/>
      <top/>
      <bottom style="dashed">
        <color auto="1"/>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hair">
        <color indexed="64"/>
      </right>
      <top/>
      <bottom style="medium">
        <color indexed="64"/>
      </bottom>
      <diagonal/>
    </border>
    <border>
      <left/>
      <right style="hair">
        <color indexed="64"/>
      </right>
      <top style="medium">
        <color indexed="64"/>
      </top>
      <bottom/>
      <diagonal/>
    </border>
    <border>
      <left/>
      <right style="medium">
        <color indexed="64"/>
      </right>
      <top/>
      <bottom style="hair">
        <color indexed="64"/>
      </bottom>
      <diagonal/>
    </border>
    <border>
      <left style="medium">
        <color indexed="64"/>
      </left>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dotted">
        <color theme="0" tint="-0.14996795556505021"/>
      </right>
      <top style="hair">
        <color indexed="64"/>
      </top>
      <bottom style="hair">
        <color indexed="64"/>
      </bottom>
      <diagonal/>
    </border>
    <border>
      <left style="dotted">
        <color theme="0" tint="-0.14996795556505021"/>
      </left>
      <right style="dotted">
        <color theme="0" tint="-0.14996795556505021"/>
      </right>
      <top style="hair">
        <color indexed="64"/>
      </top>
      <bottom style="hair">
        <color indexed="64"/>
      </bottom>
      <diagonal/>
    </border>
    <border>
      <left style="dotted">
        <color theme="0" tint="-0.14996795556505021"/>
      </left>
      <right style="hair">
        <color indexed="64"/>
      </right>
      <top style="hair">
        <color indexed="64"/>
      </top>
      <bottom style="hair">
        <color indexed="64"/>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rgb="FFFF0000"/>
      </left>
      <right style="medium">
        <color indexed="64"/>
      </right>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right style="hair">
        <color indexed="64"/>
      </right>
      <top/>
      <bottom style="thin">
        <color indexed="64"/>
      </bottom>
      <diagonal/>
    </border>
    <border>
      <left style="thin">
        <color indexed="64"/>
      </left>
      <right/>
      <top/>
      <bottom style="hair">
        <color indexed="64"/>
      </bottom>
      <diagonal/>
    </border>
    <border>
      <left style="dotted">
        <color indexed="64"/>
      </left>
      <right style="hair">
        <color indexed="64"/>
      </right>
      <top style="hair">
        <color indexed="64"/>
      </top>
      <bottom style="thin">
        <color indexed="64"/>
      </bottom>
      <diagonal/>
    </border>
    <border>
      <left style="dotted">
        <color theme="0" tint="-0.14996795556505021"/>
      </left>
      <right/>
      <top style="hair">
        <color auto="1"/>
      </top>
      <bottom style="hair">
        <color auto="1"/>
      </bottom>
      <diagonal/>
    </border>
    <border>
      <left style="hair">
        <color indexed="64"/>
      </left>
      <right style="dotted">
        <color theme="0" tint="-0.34998626667073579"/>
      </right>
      <top style="hair">
        <color indexed="64"/>
      </top>
      <bottom style="hair">
        <color indexed="64"/>
      </bottom>
      <diagonal/>
    </border>
    <border>
      <left style="dotted">
        <color theme="0" tint="-0.34998626667073579"/>
      </left>
      <right style="dotted">
        <color theme="0" tint="-0.34998626667073579"/>
      </right>
      <top style="hair">
        <color indexed="64"/>
      </top>
      <bottom style="hair">
        <color indexed="64"/>
      </bottom>
      <diagonal/>
    </border>
    <border>
      <left style="dotted">
        <color theme="0" tint="-0.34998626667073579"/>
      </left>
      <right style="hair">
        <color indexed="64"/>
      </right>
      <top style="hair">
        <color indexed="64"/>
      </top>
      <bottom style="hair">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style="hair">
        <color indexed="64"/>
      </left>
      <right/>
      <top style="medium">
        <color indexed="64"/>
      </top>
      <bottom/>
      <diagonal/>
    </border>
  </borders>
  <cellStyleXfs count="6">
    <xf numFmtId="0" fontId="0" fillId="0" borderId="0">
      <alignment vertical="center"/>
    </xf>
    <xf numFmtId="0" fontId="20" fillId="0" borderId="0">
      <alignment vertical="center"/>
    </xf>
    <xf numFmtId="0" fontId="4" fillId="0" borderId="0">
      <alignment vertical="center"/>
    </xf>
    <xf numFmtId="0" fontId="14" fillId="0" borderId="0">
      <alignment vertical="center"/>
    </xf>
    <xf numFmtId="38" fontId="20" fillId="0" borderId="0" applyFont="0" applyFill="0" applyBorder="0" applyAlignment="0" applyProtection="0">
      <alignment vertical="center"/>
    </xf>
    <xf numFmtId="0" fontId="58" fillId="0" borderId="0" applyNumberFormat="0" applyFill="0" applyBorder="0" applyAlignment="0" applyProtection="0">
      <alignment vertical="center"/>
    </xf>
  </cellStyleXfs>
  <cellXfs count="1324">
    <xf numFmtId="0" fontId="0" fillId="0" borderId="0" xfId="0">
      <alignment vertical="center"/>
    </xf>
    <xf numFmtId="0" fontId="20" fillId="2" borderId="11" xfId="1" applyFill="1" applyBorder="1" applyAlignment="1">
      <alignment horizontal="center" vertical="center"/>
    </xf>
    <xf numFmtId="0" fontId="20" fillId="3" borderId="0" xfId="1" applyFill="1">
      <alignment vertical="center"/>
    </xf>
    <xf numFmtId="0" fontId="20" fillId="2" borderId="11" xfId="1" applyFill="1" applyBorder="1">
      <alignment vertical="center"/>
    </xf>
    <xf numFmtId="49" fontId="20" fillId="2" borderId="11" xfId="1" applyNumberFormat="1" applyFill="1" applyBorder="1" applyAlignment="1">
      <alignment horizontal="center" vertical="center"/>
    </xf>
    <xf numFmtId="0" fontId="20" fillId="3" borderId="11" xfId="1" applyFill="1" applyBorder="1">
      <alignment vertical="center"/>
    </xf>
    <xf numFmtId="0" fontId="4" fillId="4" borderId="0" xfId="2" applyFill="1">
      <alignment vertical="center"/>
    </xf>
    <xf numFmtId="49" fontId="4" fillId="5" borderId="11" xfId="2" applyNumberFormat="1" applyFill="1" applyBorder="1">
      <alignment vertical="center"/>
    </xf>
    <xf numFmtId="49" fontId="4" fillId="5" borderId="11" xfId="2" applyNumberFormat="1" applyFill="1" applyBorder="1" applyAlignment="1">
      <alignment vertical="center" wrapText="1"/>
    </xf>
    <xf numFmtId="49" fontId="4" fillId="5" borderId="12" xfId="2" applyNumberFormat="1" applyFill="1" applyBorder="1" applyAlignment="1">
      <alignment vertical="center" wrapText="1"/>
    </xf>
    <xf numFmtId="0" fontId="4" fillId="3" borderId="0" xfId="2" applyFill="1">
      <alignment vertical="center"/>
    </xf>
    <xf numFmtId="0" fontId="4" fillId="3" borderId="11" xfId="2" applyFill="1" applyBorder="1">
      <alignment vertical="center"/>
    </xf>
    <xf numFmtId="49" fontId="4" fillId="3" borderId="41" xfId="2" applyNumberFormat="1" applyFill="1" applyBorder="1">
      <alignment vertical="center"/>
    </xf>
    <xf numFmtId="49" fontId="4" fillId="3" borderId="11" xfId="2" applyNumberFormat="1" applyFill="1" applyBorder="1">
      <alignment vertical="center"/>
    </xf>
    <xf numFmtId="0" fontId="4" fillId="3" borderId="42" xfId="2" applyFill="1" applyBorder="1">
      <alignment vertical="center"/>
    </xf>
    <xf numFmtId="49" fontId="4" fillId="3" borderId="14" xfId="2" applyNumberFormat="1" applyFill="1" applyBorder="1">
      <alignment vertical="center"/>
    </xf>
    <xf numFmtId="49" fontId="4" fillId="3" borderId="12" xfId="2" applyNumberFormat="1" applyFill="1" applyBorder="1">
      <alignment vertical="center"/>
    </xf>
    <xf numFmtId="0" fontId="4" fillId="3" borderId="41" xfId="2" applyFill="1" applyBorder="1">
      <alignment vertical="center"/>
    </xf>
    <xf numFmtId="0" fontId="4" fillId="3" borderId="43" xfId="2" applyFill="1" applyBorder="1">
      <alignment vertical="center"/>
    </xf>
    <xf numFmtId="49" fontId="4" fillId="3" borderId="43" xfId="2" applyNumberFormat="1" applyFill="1" applyBorder="1">
      <alignment vertical="center"/>
    </xf>
    <xf numFmtId="0" fontId="4" fillId="3" borderId="41" xfId="2" applyFill="1" applyBorder="1" applyAlignment="1">
      <alignment horizontal="left" vertical="center"/>
    </xf>
    <xf numFmtId="0" fontId="20" fillId="3" borderId="11" xfId="1" applyFill="1" applyBorder="1" applyAlignment="1">
      <alignment horizontal="center" vertical="center"/>
    </xf>
    <xf numFmtId="0" fontId="20" fillId="3" borderId="0" xfId="1" applyFill="1" applyAlignment="1">
      <alignment horizontal="center" vertical="center"/>
    </xf>
    <xf numFmtId="0" fontId="37" fillId="3" borderId="0" xfId="1" applyFont="1" applyFill="1">
      <alignment vertical="center"/>
    </xf>
    <xf numFmtId="0" fontId="37" fillId="3" borderId="53" xfId="1" applyFont="1" applyFill="1" applyBorder="1">
      <alignment vertical="center"/>
    </xf>
    <xf numFmtId="49" fontId="37" fillId="3" borderId="0" xfId="1" applyNumberFormat="1" applyFont="1" applyFill="1" applyAlignment="1">
      <alignment horizontal="right" vertical="center"/>
    </xf>
    <xf numFmtId="0" fontId="37" fillId="3" borderId="53" xfId="1" applyFont="1" applyFill="1" applyBorder="1" applyAlignment="1">
      <alignment horizontal="left" vertical="center"/>
    </xf>
    <xf numFmtId="49" fontId="37" fillId="3" borderId="0" xfId="1" quotePrefix="1" applyNumberFormat="1" applyFont="1" applyFill="1" applyAlignment="1">
      <alignment horizontal="right" vertical="center"/>
    </xf>
    <xf numFmtId="49" fontId="37" fillId="3" borderId="0" xfId="1" quotePrefix="1" applyNumberFormat="1" applyFont="1" applyFill="1" applyAlignment="1">
      <alignment horizontal="right" vertical="center" wrapText="1"/>
    </xf>
    <xf numFmtId="49" fontId="37" fillId="3" borderId="0" xfId="1" applyNumberFormat="1" applyFont="1" applyFill="1" applyAlignment="1">
      <alignment horizontal="right" vertical="center" wrapText="1"/>
    </xf>
    <xf numFmtId="0" fontId="37" fillId="3" borderId="66" xfId="1" applyFont="1" applyFill="1" applyBorder="1">
      <alignment vertical="center"/>
    </xf>
    <xf numFmtId="0" fontId="0" fillId="3" borderId="0" xfId="0" applyFill="1">
      <alignment vertical="center"/>
    </xf>
    <xf numFmtId="0" fontId="2" fillId="3" borderId="0" xfId="0" applyFont="1" applyFill="1">
      <alignment vertical="center"/>
    </xf>
    <xf numFmtId="0" fontId="5" fillId="3" borderId="0" xfId="0" applyFont="1" applyFill="1">
      <alignment vertical="center"/>
    </xf>
    <xf numFmtId="0" fontId="10" fillId="3" borderId="25" xfId="0" applyFont="1" applyFill="1" applyBorder="1" applyAlignment="1">
      <alignment horizontal="center" vertical="center"/>
    </xf>
    <xf numFmtId="0" fontId="10" fillId="3" borderId="0" xfId="0" applyFont="1" applyFill="1">
      <alignment vertical="center"/>
    </xf>
    <xf numFmtId="0" fontId="7" fillId="3" borderId="0" xfId="0" applyFont="1" applyFill="1" applyAlignment="1"/>
    <xf numFmtId="0" fontId="10" fillId="3" borderId="0" xfId="0" applyFont="1" applyFill="1" applyAlignment="1">
      <alignment wrapText="1"/>
    </xf>
    <xf numFmtId="0" fontId="11" fillId="3" borderId="0" xfId="0" applyFont="1" applyFill="1" applyAlignment="1"/>
    <xf numFmtId="0" fontId="5" fillId="3" borderId="55" xfId="0" applyFont="1" applyFill="1" applyBorder="1">
      <alignment vertical="center"/>
    </xf>
    <xf numFmtId="0" fontId="10" fillId="3" borderId="26" xfId="0" applyFont="1" applyFill="1" applyBorder="1">
      <alignment vertical="center"/>
    </xf>
    <xf numFmtId="0" fontId="10" fillId="3" borderId="27" xfId="0" applyFont="1" applyFill="1" applyBorder="1">
      <alignment vertical="center"/>
    </xf>
    <xf numFmtId="0" fontId="10" fillId="3" borderId="0" xfId="0" applyFont="1" applyFill="1" applyAlignment="1"/>
    <xf numFmtId="0" fontId="10" fillId="3" borderId="0" xfId="0" applyFont="1" applyFill="1" applyAlignment="1">
      <alignment horizontal="center" shrinkToFit="1"/>
    </xf>
    <xf numFmtId="0" fontId="22" fillId="3" borderId="11" xfId="0" applyFont="1" applyFill="1" applyBorder="1" applyAlignment="1">
      <alignment horizontal="center" vertical="center" shrinkToFit="1"/>
    </xf>
    <xf numFmtId="0" fontId="5" fillId="3" borderId="25" xfId="0" applyFont="1" applyFill="1" applyBorder="1">
      <alignment vertical="center"/>
    </xf>
    <xf numFmtId="0" fontId="2" fillId="3" borderId="0" xfId="0" applyFont="1" applyFill="1" applyAlignment="1">
      <alignment horizontal="center" vertical="center"/>
    </xf>
    <xf numFmtId="0" fontId="0" fillId="3" borderId="0" xfId="0" applyFill="1" applyAlignment="1">
      <alignment horizontal="center" vertical="center"/>
    </xf>
    <xf numFmtId="0" fontId="0" fillId="3" borderId="21" xfId="0" applyFill="1" applyBorder="1">
      <alignment vertical="center"/>
    </xf>
    <xf numFmtId="0" fontId="10" fillId="3" borderId="1" xfId="0" applyFont="1" applyFill="1" applyBorder="1">
      <alignment vertical="center"/>
    </xf>
    <xf numFmtId="0" fontId="13" fillId="3" borderId="0" xfId="0" applyFont="1" applyFill="1" applyAlignment="1">
      <alignment horizontal="center" vertical="center"/>
    </xf>
    <xf numFmtId="0" fontId="13" fillId="3" borderId="35" xfId="0" applyFont="1" applyFill="1" applyBorder="1" applyAlignment="1">
      <alignment horizontal="center" vertical="center"/>
    </xf>
    <xf numFmtId="0" fontId="10" fillId="3" borderId="0" xfId="0" applyFont="1" applyFill="1" applyAlignment="1">
      <alignment horizontal="center" vertical="center" wrapText="1"/>
    </xf>
    <xf numFmtId="0" fontId="10" fillId="3" borderId="0" xfId="0" applyFont="1" applyFill="1" applyAlignment="1">
      <alignment horizontal="center" vertical="center"/>
    </xf>
    <xf numFmtId="0" fontId="10" fillId="3" borderId="21" xfId="0" applyFont="1" applyFill="1" applyBorder="1">
      <alignment vertical="center"/>
    </xf>
    <xf numFmtId="0" fontId="6" fillId="3" borderId="0" xfId="0" applyFont="1" applyFill="1" applyAlignment="1">
      <alignment wrapText="1"/>
    </xf>
    <xf numFmtId="0" fontId="6" fillId="3" borderId="0" xfId="0" applyFont="1" applyFill="1" applyAlignment="1"/>
    <xf numFmtId="0" fontId="22" fillId="3" borderId="58" xfId="0" applyFont="1" applyFill="1" applyBorder="1" applyAlignment="1">
      <alignment horizontal="center" vertical="center"/>
    </xf>
    <xf numFmtId="0" fontId="13" fillId="3" borderId="58" xfId="0" applyFont="1" applyFill="1" applyBorder="1" applyAlignment="1">
      <alignment horizontal="center" vertical="center"/>
    </xf>
    <xf numFmtId="0" fontId="10" fillId="3" borderId="58" xfId="0" applyFont="1" applyFill="1" applyBorder="1" applyAlignment="1">
      <alignment horizontal="center" vertical="center"/>
    </xf>
    <xf numFmtId="0" fontId="10" fillId="3" borderId="57" xfId="0" applyFont="1" applyFill="1" applyBorder="1" applyAlignment="1">
      <alignment horizontal="center" vertical="center"/>
    </xf>
    <xf numFmtId="0" fontId="10" fillId="3" borderId="57" xfId="0" applyFont="1" applyFill="1" applyBorder="1">
      <alignment vertical="center"/>
    </xf>
    <xf numFmtId="0" fontId="10" fillId="3" borderId="57" xfId="0" applyFont="1" applyFill="1" applyBorder="1" applyAlignment="1">
      <alignment horizontal="distributed" vertical="center" justifyLastLine="1"/>
    </xf>
    <xf numFmtId="0" fontId="22" fillId="3" borderId="57" xfId="0" applyFont="1" applyFill="1" applyBorder="1">
      <alignment vertical="center"/>
    </xf>
    <xf numFmtId="0" fontId="5" fillId="3" borderId="57" xfId="0" applyFont="1" applyFill="1" applyBorder="1">
      <alignment vertical="center"/>
    </xf>
    <xf numFmtId="0" fontId="22" fillId="3" borderId="0" xfId="0" applyFont="1" applyFill="1">
      <alignment vertical="center"/>
    </xf>
    <xf numFmtId="0" fontId="22" fillId="3" borderId="0" xfId="0" applyFont="1" applyFill="1" applyAlignment="1">
      <alignment horizontal="center" vertical="center" wrapText="1"/>
    </xf>
    <xf numFmtId="0" fontId="22" fillId="3" borderId="0" xfId="0" applyFont="1" applyFill="1" applyAlignment="1">
      <alignment horizontal="center" vertical="center"/>
    </xf>
    <xf numFmtId="0" fontId="19" fillId="3" borderId="0" xfId="0" applyFont="1" applyFill="1">
      <alignment vertical="center"/>
    </xf>
    <xf numFmtId="0" fontId="35" fillId="3" borderId="0" xfId="0" applyFont="1" applyFill="1">
      <alignment vertical="center"/>
    </xf>
    <xf numFmtId="0" fontId="36" fillId="3" borderId="0" xfId="0" applyFont="1" applyFill="1">
      <alignment vertical="center"/>
    </xf>
    <xf numFmtId="0" fontId="36" fillId="3" borderId="0" xfId="0" applyFont="1" applyFill="1" applyAlignment="1">
      <alignment vertical="center" wrapText="1"/>
    </xf>
    <xf numFmtId="0" fontId="36" fillId="3" borderId="0" xfId="0" applyFont="1" applyFill="1" applyAlignment="1">
      <alignment horizontal="center" vertical="center"/>
    </xf>
    <xf numFmtId="0" fontId="36" fillId="3" borderId="0" xfId="0" applyFont="1" applyFill="1" applyAlignment="1"/>
    <xf numFmtId="0" fontId="0" fillId="3" borderId="0" xfId="0" applyFill="1" applyProtection="1">
      <alignment vertical="center"/>
      <protection locked="0"/>
    </xf>
    <xf numFmtId="0" fontId="6" fillId="3" borderId="0" xfId="0" applyFont="1" applyFill="1" applyAlignment="1" applyProtection="1">
      <alignment wrapText="1"/>
      <protection locked="0"/>
    </xf>
    <xf numFmtId="0" fontId="6" fillId="3" borderId="0" xfId="0" applyFont="1" applyFill="1" applyAlignment="1" applyProtection="1">
      <protection locked="0"/>
    </xf>
    <xf numFmtId="0" fontId="5" fillId="3" borderId="0" xfId="0" applyFont="1" applyFill="1" applyProtection="1">
      <alignment vertical="center"/>
      <protection locked="0"/>
    </xf>
    <xf numFmtId="0" fontId="41" fillId="3" borderId="0" xfId="0" applyFont="1" applyFill="1" applyAlignment="1">
      <alignment horizontal="center" vertical="center"/>
    </xf>
    <xf numFmtId="0" fontId="8" fillId="3" borderId="0" xfId="0" applyFont="1" applyFill="1" applyAlignment="1"/>
    <xf numFmtId="0" fontId="22" fillId="3" borderId="19" xfId="0" applyFont="1" applyFill="1" applyBorder="1" applyAlignment="1">
      <alignment horizontal="center" vertical="center"/>
    </xf>
    <xf numFmtId="0" fontId="20" fillId="3" borderId="34" xfId="1" applyFill="1" applyBorder="1">
      <alignment vertical="center"/>
    </xf>
    <xf numFmtId="0" fontId="20" fillId="2" borderId="11" xfId="1" applyFill="1" applyBorder="1" applyAlignment="1">
      <alignment horizontal="left" vertical="center"/>
    </xf>
    <xf numFmtId="49" fontId="20" fillId="3" borderId="11" xfId="1" applyNumberFormat="1" applyFill="1" applyBorder="1" applyAlignment="1">
      <alignment horizontal="left" vertical="center"/>
    </xf>
    <xf numFmtId="0" fontId="4" fillId="6" borderId="0" xfId="2" applyFill="1">
      <alignment vertical="center"/>
    </xf>
    <xf numFmtId="49" fontId="4" fillId="3" borderId="0" xfId="2" applyNumberFormat="1" applyFill="1">
      <alignment vertical="center"/>
    </xf>
    <xf numFmtId="0" fontId="0" fillId="7" borderId="0" xfId="0" applyFill="1">
      <alignment vertical="center"/>
    </xf>
    <xf numFmtId="0" fontId="5" fillId="7" borderId="0" xfId="0" applyFont="1" applyFill="1">
      <alignment vertical="center"/>
    </xf>
    <xf numFmtId="0" fontId="15" fillId="7" borderId="0" xfId="0" applyFont="1" applyFill="1" applyAlignment="1">
      <alignment vertical="top"/>
    </xf>
    <xf numFmtId="0" fontId="17" fillId="7" borderId="0" xfId="0" applyFont="1" applyFill="1" applyAlignment="1">
      <alignment vertical="top"/>
    </xf>
    <xf numFmtId="176" fontId="18" fillId="7" borderId="0" xfId="0" applyNumberFormat="1" applyFont="1" applyFill="1" applyAlignment="1">
      <alignment horizontal="left" vertical="center"/>
    </xf>
    <xf numFmtId="0" fontId="18" fillId="7" borderId="0" xfId="0" applyFont="1" applyFill="1" applyAlignment="1">
      <alignment horizontal="center" vertical="center"/>
    </xf>
    <xf numFmtId="177" fontId="19" fillId="7" borderId="0" xfId="0" applyNumberFormat="1" applyFont="1" applyFill="1">
      <alignment vertical="center"/>
    </xf>
    <xf numFmtId="0" fontId="18" fillId="7" borderId="0" xfId="0" applyFont="1" applyFill="1">
      <alignment vertical="center"/>
    </xf>
    <xf numFmtId="0" fontId="19" fillId="7" borderId="0" xfId="0" applyFont="1" applyFill="1">
      <alignment vertical="center"/>
    </xf>
    <xf numFmtId="0" fontId="21" fillId="7" borderId="0" xfId="0" applyFont="1" applyFill="1" applyAlignment="1">
      <alignment horizontal="center" vertical="center"/>
    </xf>
    <xf numFmtId="177" fontId="23" fillId="7" borderId="0" xfId="0" applyNumberFormat="1" applyFont="1" applyFill="1">
      <alignment vertical="center"/>
    </xf>
    <xf numFmtId="49" fontId="23" fillId="7" borderId="0" xfId="0" applyNumberFormat="1" applyFont="1" applyFill="1" applyAlignment="1">
      <alignment horizontal="left" vertical="center"/>
    </xf>
    <xf numFmtId="0" fontId="15" fillId="7" borderId="0" xfId="0" applyFont="1" applyFill="1">
      <alignment vertical="center"/>
    </xf>
    <xf numFmtId="49" fontId="24" fillId="7" borderId="0" xfId="0" applyNumberFormat="1" applyFont="1" applyFill="1">
      <alignment vertical="center"/>
    </xf>
    <xf numFmtId="49" fontId="23" fillId="7" borderId="0" xfId="0" applyNumberFormat="1" applyFont="1" applyFill="1">
      <alignment vertical="center"/>
    </xf>
    <xf numFmtId="0" fontId="30" fillId="7" borderId="0" xfId="0" applyFont="1" applyFill="1">
      <alignment vertical="center"/>
    </xf>
    <xf numFmtId="0" fontId="23" fillId="7" borderId="0" xfId="0" applyFont="1" applyFill="1">
      <alignment vertical="center"/>
    </xf>
    <xf numFmtId="0" fontId="17" fillId="7" borderId="0" xfId="0" applyFont="1" applyFill="1">
      <alignment vertical="center"/>
    </xf>
    <xf numFmtId="0" fontId="24" fillId="7" borderId="0" xfId="0" applyFont="1" applyFill="1" applyAlignment="1">
      <alignment horizontal="right" vertical="center"/>
    </xf>
    <xf numFmtId="0" fontId="24" fillId="7" borderId="0" xfId="0" applyFont="1" applyFill="1">
      <alignment vertical="center"/>
    </xf>
    <xf numFmtId="177" fontId="0" fillId="7" borderId="0" xfId="0" applyNumberFormat="1" applyFill="1">
      <alignment vertical="center"/>
    </xf>
    <xf numFmtId="0" fontId="15" fillId="7" borderId="0" xfId="0" applyFont="1" applyFill="1" applyAlignment="1">
      <alignment vertical="top" wrapText="1"/>
    </xf>
    <xf numFmtId="0" fontId="28" fillId="7" borderId="0" xfId="0" applyFont="1" applyFill="1">
      <alignment vertical="center"/>
    </xf>
    <xf numFmtId="177" fontId="17" fillId="7" borderId="0" xfId="0" applyNumberFormat="1" applyFont="1" applyFill="1">
      <alignment vertical="center"/>
    </xf>
    <xf numFmtId="0" fontId="19" fillId="7" borderId="0" xfId="0" applyFont="1" applyFill="1" applyAlignment="1">
      <alignment vertical="center" wrapText="1"/>
    </xf>
    <xf numFmtId="49" fontId="18" fillId="7" borderId="0" xfId="0" applyNumberFormat="1" applyFont="1" applyFill="1">
      <alignment vertical="center"/>
    </xf>
    <xf numFmtId="0" fontId="20" fillId="3" borderId="11" xfId="1" applyFill="1" applyBorder="1" applyAlignment="1">
      <alignment horizontal="left" vertical="center"/>
    </xf>
    <xf numFmtId="0" fontId="15" fillId="7" borderId="0" xfId="1" applyFont="1" applyFill="1">
      <alignment vertical="center"/>
    </xf>
    <xf numFmtId="0" fontId="20" fillId="7" borderId="0" xfId="1" applyFill="1">
      <alignment vertical="center"/>
    </xf>
    <xf numFmtId="0" fontId="19" fillId="7" borderId="0" xfId="1" applyFont="1" applyFill="1">
      <alignment vertical="center"/>
    </xf>
    <xf numFmtId="0" fontId="0" fillId="7" borderId="0" xfId="0" applyFill="1" applyAlignment="1">
      <alignment horizontal="center" vertical="center"/>
    </xf>
    <xf numFmtId="0" fontId="17" fillId="7" borderId="0" xfId="1" applyFont="1" applyFill="1">
      <alignment vertical="center"/>
    </xf>
    <xf numFmtId="177" fontId="17" fillId="7" borderId="0" xfId="1" applyNumberFormat="1" applyFont="1" applyFill="1">
      <alignment vertical="center"/>
    </xf>
    <xf numFmtId="177" fontId="18" fillId="7" borderId="0" xfId="1" applyNumberFormat="1" applyFont="1" applyFill="1">
      <alignment vertical="center"/>
    </xf>
    <xf numFmtId="0" fontId="17" fillId="7" borderId="0" xfId="1" applyFont="1" applyFill="1" applyAlignment="1">
      <alignment horizontal="center" vertical="center"/>
    </xf>
    <xf numFmtId="0" fontId="18" fillId="7" borderId="0" xfId="1" applyFont="1" applyFill="1" applyAlignment="1">
      <alignment horizontal="center" vertical="center"/>
    </xf>
    <xf numFmtId="177" fontId="20" fillId="7" borderId="0" xfId="1" applyNumberFormat="1" applyFill="1">
      <alignment vertical="center"/>
    </xf>
    <xf numFmtId="49" fontId="18" fillId="7" borderId="0" xfId="1" applyNumberFormat="1" applyFont="1" applyFill="1">
      <alignment vertical="center"/>
    </xf>
    <xf numFmtId="0" fontId="6" fillId="7" borderId="0" xfId="0" applyFont="1" applyFill="1" applyAlignment="1">
      <alignment wrapText="1"/>
    </xf>
    <xf numFmtId="0" fontId="6" fillId="7" borderId="0" xfId="0" applyFont="1" applyFill="1" applyAlignment="1"/>
    <xf numFmtId="49" fontId="17" fillId="7" borderId="0" xfId="1" applyNumberFormat="1" applyFont="1" applyFill="1">
      <alignment vertical="center"/>
    </xf>
    <xf numFmtId="0" fontId="18" fillId="7" borderId="0" xfId="1" applyFont="1" applyFill="1">
      <alignment vertical="center"/>
    </xf>
    <xf numFmtId="49" fontId="17" fillId="7" borderId="0" xfId="0" applyNumberFormat="1" applyFont="1" applyFill="1">
      <alignment vertical="center"/>
    </xf>
    <xf numFmtId="49" fontId="4" fillId="5" borderId="0" xfId="2" applyNumberFormat="1" applyFill="1" applyAlignment="1">
      <alignment vertical="center" wrapText="1"/>
    </xf>
    <xf numFmtId="0" fontId="36" fillId="3" borderId="0" xfId="0" applyFont="1" applyFill="1" applyAlignment="1">
      <alignment horizontal="left" vertical="center"/>
    </xf>
    <xf numFmtId="0" fontId="37" fillId="3" borderId="0" xfId="1" applyFont="1" applyFill="1" applyAlignment="1">
      <alignment horizontal="right" vertical="center"/>
    </xf>
    <xf numFmtId="0" fontId="37" fillId="3" borderId="0" xfId="1" applyFont="1" applyFill="1" applyAlignment="1">
      <alignment horizontal="center" vertical="center"/>
    </xf>
    <xf numFmtId="0" fontId="37" fillId="3" borderId="25" xfId="1" applyFont="1" applyFill="1" applyBorder="1" applyAlignment="1">
      <alignment horizontal="center" vertical="center"/>
    </xf>
    <xf numFmtId="176" fontId="17" fillId="7" borderId="0" xfId="0" applyNumberFormat="1" applyFont="1" applyFill="1">
      <alignment vertical="center"/>
    </xf>
    <xf numFmtId="0" fontId="5" fillId="7" borderId="0" xfId="0" applyFont="1" applyFill="1" applyAlignment="1">
      <alignment horizontal="center" vertical="center"/>
    </xf>
    <xf numFmtId="0" fontId="10" fillId="7" borderId="0" xfId="0" applyFont="1" applyFill="1">
      <alignment vertical="center"/>
    </xf>
    <xf numFmtId="0" fontId="10" fillId="7" borderId="0" xfId="0" applyFont="1" applyFill="1" applyAlignment="1">
      <alignment horizontal="center" vertical="center"/>
    </xf>
    <xf numFmtId="0" fontId="33" fillId="7" borderId="0" xfId="0" applyFont="1" applyFill="1">
      <alignment vertical="center"/>
    </xf>
    <xf numFmtId="49" fontId="33" fillId="7" borderId="0" xfId="0" applyNumberFormat="1" applyFont="1" applyFill="1" applyAlignment="1">
      <alignment horizontal="right" vertical="center"/>
    </xf>
    <xf numFmtId="0" fontId="17" fillId="7" borderId="0" xfId="0" applyFont="1" applyFill="1" applyAlignment="1">
      <alignment horizontal="center" vertical="center"/>
    </xf>
    <xf numFmtId="0" fontId="37" fillId="7" borderId="0" xfId="1" applyFont="1" applyFill="1">
      <alignment vertical="center"/>
    </xf>
    <xf numFmtId="0" fontId="37" fillId="7" borderId="0" xfId="1" applyFont="1" applyFill="1" applyAlignment="1">
      <alignment horizontal="center" vertical="center"/>
    </xf>
    <xf numFmtId="0" fontId="37" fillId="7" borderId="0" xfId="1" applyFont="1" applyFill="1" applyAlignment="1">
      <alignment horizontal="left" vertical="center" wrapText="1"/>
    </xf>
    <xf numFmtId="0" fontId="37" fillId="7" borderId="25" xfId="1" applyFont="1" applyFill="1" applyBorder="1" applyAlignment="1">
      <alignment horizontal="center" vertical="center"/>
    </xf>
    <xf numFmtId="0" fontId="38" fillId="7" borderId="0" xfId="0" applyFont="1" applyFill="1">
      <alignment vertical="center"/>
    </xf>
    <xf numFmtId="0" fontId="39" fillId="7" borderId="0" xfId="0" applyFont="1" applyFill="1">
      <alignment vertical="center"/>
    </xf>
    <xf numFmtId="0" fontId="54" fillId="7" borderId="0" xfId="1" applyFont="1" applyFill="1">
      <alignment vertical="center"/>
    </xf>
    <xf numFmtId="0" fontId="56" fillId="7" borderId="0" xfId="0" applyFont="1" applyFill="1" applyAlignment="1">
      <alignment horizontal="right" vertical="center" indent="1"/>
    </xf>
    <xf numFmtId="49" fontId="37" fillId="7" borderId="0" xfId="1" applyNumberFormat="1" applyFont="1" applyFill="1" applyAlignment="1">
      <alignment horizontal="right" vertical="center" wrapText="1"/>
    </xf>
    <xf numFmtId="49" fontId="37" fillId="7" borderId="0" xfId="1" applyNumberFormat="1" applyFont="1" applyFill="1">
      <alignment vertical="center"/>
    </xf>
    <xf numFmtId="0" fontId="5" fillId="3" borderId="0" xfId="0" applyFont="1" applyFill="1" applyAlignment="1">
      <alignment horizontal="center" vertical="center"/>
    </xf>
    <xf numFmtId="0" fontId="22" fillId="3" borderId="14" xfId="0" applyFont="1" applyFill="1" applyBorder="1" applyAlignment="1">
      <alignment horizontal="center" vertical="center"/>
    </xf>
    <xf numFmtId="0" fontId="22" fillId="3" borderId="20" xfId="0" applyFont="1" applyFill="1" applyBorder="1" applyAlignment="1">
      <alignment horizontal="center" vertical="center"/>
    </xf>
    <xf numFmtId="0" fontId="10" fillId="3" borderId="0" xfId="0" applyFont="1" applyFill="1" applyAlignment="1">
      <alignment horizontal="distributed" vertical="center" justifyLastLine="1"/>
    </xf>
    <xf numFmtId="0" fontId="22" fillId="3" borderId="1" xfId="0" applyFont="1" applyFill="1" applyBorder="1" applyAlignment="1">
      <alignment horizontal="center" vertical="center"/>
    </xf>
    <xf numFmtId="0" fontId="10" fillId="3" borderId="0" xfId="0" applyFont="1" applyFill="1" applyAlignment="1">
      <alignment horizontal="center"/>
    </xf>
    <xf numFmtId="0" fontId="24" fillId="7" borderId="0" xfId="0" applyFont="1" applyFill="1" applyAlignment="1">
      <alignment horizontal="center" vertical="center"/>
    </xf>
    <xf numFmtId="0" fontId="57" fillId="7" borderId="0" xfId="0" applyFont="1" applyFill="1" applyAlignment="1">
      <alignment horizontal="center" vertical="center"/>
    </xf>
    <xf numFmtId="0" fontId="25" fillId="7" borderId="0" xfId="0" applyFont="1" applyFill="1">
      <alignment vertical="center"/>
    </xf>
    <xf numFmtId="0" fontId="60" fillId="7" borderId="3" xfId="0" applyFont="1" applyFill="1" applyBorder="1">
      <alignment vertical="center"/>
    </xf>
    <xf numFmtId="0" fontId="63" fillId="7" borderId="2" xfId="0" applyFont="1" applyFill="1" applyBorder="1">
      <alignment vertical="center"/>
    </xf>
    <xf numFmtId="0" fontId="31" fillId="7" borderId="0" xfId="1" applyFont="1" applyFill="1" applyAlignment="1">
      <alignment horizontal="center" vertical="center"/>
    </xf>
    <xf numFmtId="49" fontId="19" fillId="7" borderId="0" xfId="0" applyNumberFormat="1" applyFont="1" applyFill="1">
      <alignment vertical="center"/>
    </xf>
    <xf numFmtId="49" fontId="18" fillId="7" borderId="0" xfId="0" applyNumberFormat="1" applyFont="1" applyFill="1" applyAlignment="1">
      <alignment horizontal="right" vertical="center"/>
    </xf>
    <xf numFmtId="0" fontId="24" fillId="7" borderId="0" xfId="0" applyFont="1" applyFill="1" applyAlignment="1">
      <alignment horizontal="left" vertical="center"/>
    </xf>
    <xf numFmtId="0" fontId="15" fillId="7" borderId="0" xfId="1" applyFont="1" applyFill="1" applyAlignment="1">
      <alignment vertical="center" wrapText="1"/>
    </xf>
    <xf numFmtId="0" fontId="31" fillId="7" borderId="3" xfId="1" applyFont="1" applyFill="1" applyBorder="1" applyAlignment="1">
      <alignment vertical="center" shrinkToFit="1"/>
    </xf>
    <xf numFmtId="177" fontId="61" fillId="7" borderId="0" xfId="0" applyNumberFormat="1" applyFont="1" applyFill="1">
      <alignment vertical="center"/>
    </xf>
    <xf numFmtId="177" fontId="62" fillId="7" borderId="0" xfId="0" applyNumberFormat="1" applyFont="1" applyFill="1" applyAlignment="1">
      <alignment horizontal="right" vertical="center"/>
    </xf>
    <xf numFmtId="177" fontId="62" fillId="7" borderId="0" xfId="0" applyNumberFormat="1" applyFont="1" applyFill="1" applyAlignment="1">
      <alignment horizontal="center" vertical="center"/>
    </xf>
    <xf numFmtId="0" fontId="17" fillId="7" borderId="3" xfId="0" applyFont="1" applyFill="1" applyBorder="1">
      <alignment vertical="center"/>
    </xf>
    <xf numFmtId="0" fontId="63" fillId="7" borderId="3" xfId="0" applyFont="1" applyFill="1" applyBorder="1">
      <alignment vertical="center"/>
    </xf>
    <xf numFmtId="0" fontId="23" fillId="8" borderId="40" xfId="0" applyFont="1" applyFill="1" applyBorder="1" applyAlignment="1" applyProtection="1">
      <alignment horizontal="center" vertical="center"/>
      <protection locked="0"/>
    </xf>
    <xf numFmtId="0" fontId="17" fillId="8" borderId="40" xfId="0" applyFont="1" applyFill="1" applyBorder="1" applyAlignment="1" applyProtection="1">
      <alignment horizontal="center" vertical="center"/>
      <protection locked="0"/>
    </xf>
    <xf numFmtId="0" fontId="20" fillId="2" borderId="0" xfId="1" applyFill="1" applyAlignment="1">
      <alignment horizontal="center" vertical="center"/>
    </xf>
    <xf numFmtId="0" fontId="0" fillId="3" borderId="0" xfId="0" applyFill="1" applyAlignment="1" applyProtection="1">
      <alignment horizontal="center" vertical="center"/>
      <protection locked="0"/>
    </xf>
    <xf numFmtId="0" fontId="10" fillId="3" borderId="0" xfId="0" applyFont="1" applyFill="1" applyProtection="1">
      <alignment vertical="center"/>
      <protection locked="0"/>
    </xf>
    <xf numFmtId="0" fontId="10" fillId="3" borderId="0" xfId="0" applyFont="1" applyFill="1" applyAlignment="1" applyProtection="1">
      <protection locked="0"/>
    </xf>
    <xf numFmtId="0" fontId="5" fillId="3" borderId="0" xfId="0" applyFont="1" applyFill="1" applyAlignment="1" applyProtection="1">
      <alignment horizontal="center" vertical="center"/>
      <protection locked="0"/>
    </xf>
    <xf numFmtId="0" fontId="22" fillId="3" borderId="0" xfId="0" applyFont="1" applyFill="1" applyAlignment="1" applyProtection="1">
      <alignment horizontal="center" vertical="center"/>
      <protection locked="0"/>
    </xf>
    <xf numFmtId="0" fontId="22" fillId="3" borderId="0" xfId="0" applyFont="1" applyFill="1" applyProtection="1">
      <alignment vertical="center"/>
      <protection locked="0"/>
    </xf>
    <xf numFmtId="0" fontId="10" fillId="3" borderId="0" xfId="0" applyFont="1" applyFill="1" applyAlignment="1" applyProtection="1">
      <alignment horizontal="center" shrinkToFit="1"/>
      <protection locked="0"/>
    </xf>
    <xf numFmtId="0" fontId="22" fillId="3" borderId="0" xfId="0" applyFont="1" applyFill="1" applyAlignment="1" applyProtection="1">
      <alignment horizontal="center" vertical="center" shrinkToFit="1"/>
      <protection locked="0"/>
    </xf>
    <xf numFmtId="0" fontId="10" fillId="3" borderId="0" xfId="0" applyFont="1" applyFill="1" applyAlignment="1" applyProtection="1">
      <alignment vertical="center" justifyLastLine="1"/>
      <protection locked="0"/>
    </xf>
    <xf numFmtId="0" fontId="10" fillId="3" borderId="0" xfId="0" applyFont="1" applyFill="1" applyAlignment="1" applyProtection="1">
      <alignment horizontal="center" vertical="center"/>
      <protection locked="0"/>
    </xf>
    <xf numFmtId="0" fontId="10" fillId="3" borderId="0" xfId="0" applyFont="1" applyFill="1" applyAlignment="1" applyProtection="1">
      <alignment horizontal="distributed" vertical="center" justifyLastLine="1"/>
      <protection locked="0"/>
    </xf>
    <xf numFmtId="0" fontId="12" fillId="3" borderId="0" xfId="0" applyFont="1" applyFill="1" applyAlignment="1" applyProtection="1">
      <alignment vertical="center" wrapText="1" justifyLastLine="1"/>
      <protection locked="0"/>
    </xf>
    <xf numFmtId="0" fontId="12" fillId="3" borderId="0" xfId="0" applyFont="1" applyFill="1" applyAlignment="1" applyProtection="1">
      <alignment vertical="center" justifyLastLine="1"/>
      <protection locked="0"/>
    </xf>
    <xf numFmtId="0" fontId="22" fillId="3" borderId="0" xfId="0" applyFont="1" applyFill="1" applyAlignment="1" applyProtection="1">
      <alignment horizontal="center" vertical="center" wrapText="1"/>
      <protection locked="0"/>
    </xf>
    <xf numFmtId="0" fontId="2" fillId="3" borderId="0" xfId="0" applyFont="1" applyFill="1" applyAlignment="1" applyProtection="1">
      <alignment horizontal="center" vertical="center"/>
      <protection locked="0"/>
    </xf>
    <xf numFmtId="0" fontId="10" fillId="3" borderId="0" xfId="0" applyFont="1" applyFill="1" applyAlignment="1" applyProtection="1">
      <alignment horizontal="center" vertical="center" wrapText="1"/>
      <protection locked="0"/>
    </xf>
    <xf numFmtId="0" fontId="13" fillId="3" borderId="0" xfId="0" applyFont="1" applyFill="1" applyAlignment="1" applyProtection="1">
      <alignment horizontal="center" vertical="center"/>
      <protection locked="0"/>
    </xf>
    <xf numFmtId="0" fontId="31" fillId="7" borderId="0" xfId="1" applyFont="1" applyFill="1">
      <alignment vertical="center"/>
    </xf>
    <xf numFmtId="0" fontId="7" fillId="3" borderId="0" xfId="0" applyFont="1" applyFill="1" applyAlignment="1">
      <alignment horizontal="center"/>
    </xf>
    <xf numFmtId="0" fontId="22" fillId="3" borderId="11" xfId="0" applyFont="1" applyFill="1" applyBorder="1" applyAlignment="1">
      <alignment horizontal="center" vertical="center"/>
    </xf>
    <xf numFmtId="0" fontId="10" fillId="3" borderId="27" xfId="0" applyFont="1" applyFill="1" applyBorder="1" applyAlignment="1">
      <alignment horizontal="center" vertical="center"/>
    </xf>
    <xf numFmtId="0" fontId="7" fillId="3" borderId="0" xfId="0" applyFont="1" applyFill="1" applyAlignment="1">
      <alignment horizontal="center" vertical="center"/>
    </xf>
    <xf numFmtId="0" fontId="7" fillId="3" borderId="0" xfId="0" applyFont="1" applyFill="1">
      <alignment vertical="center"/>
    </xf>
    <xf numFmtId="176" fontId="10" fillId="3" borderId="0" xfId="0" applyNumberFormat="1" applyFont="1" applyFill="1">
      <alignment vertical="center"/>
    </xf>
    <xf numFmtId="0" fontId="5" fillId="3" borderId="0" xfId="0" applyFont="1" applyFill="1" applyAlignment="1">
      <alignment horizontal="right" vertical="center"/>
    </xf>
    <xf numFmtId="0" fontId="64" fillId="7" borderId="38" xfId="0" applyFont="1" applyFill="1" applyBorder="1">
      <alignment vertical="center"/>
    </xf>
    <xf numFmtId="0" fontId="23" fillId="7" borderId="9" xfId="0" applyFont="1" applyFill="1" applyBorder="1" applyAlignment="1">
      <alignment horizontal="left" vertical="center"/>
    </xf>
    <xf numFmtId="0" fontId="23" fillId="7" borderId="0" xfId="0" applyFont="1" applyFill="1" applyAlignment="1">
      <alignment horizontal="left" vertical="center"/>
    </xf>
    <xf numFmtId="180" fontId="17" fillId="7" borderId="5" xfId="0" applyNumberFormat="1" applyFont="1" applyFill="1" applyBorder="1" applyAlignment="1">
      <alignment horizontal="center" vertical="center"/>
    </xf>
    <xf numFmtId="180" fontId="17" fillId="7" borderId="6" xfId="0" applyNumberFormat="1" applyFont="1" applyFill="1" applyBorder="1" applyAlignment="1">
      <alignment horizontal="center" vertical="center"/>
    </xf>
    <xf numFmtId="0" fontId="17" fillId="7" borderId="6" xfId="0" applyFont="1" applyFill="1" applyBorder="1" applyAlignment="1">
      <alignment horizontal="center" vertical="center"/>
    </xf>
    <xf numFmtId="0" fontId="64" fillId="7" borderId="3" xfId="0" applyFont="1" applyFill="1" applyBorder="1">
      <alignment vertical="center"/>
    </xf>
    <xf numFmtId="0" fontId="10" fillId="3" borderId="102" xfId="0" applyFont="1" applyFill="1" applyBorder="1">
      <alignment vertical="center"/>
    </xf>
    <xf numFmtId="0" fontId="5" fillId="3" borderId="103" xfId="0" applyFont="1" applyFill="1" applyBorder="1">
      <alignment vertical="center"/>
    </xf>
    <xf numFmtId="0" fontId="10" fillId="3" borderId="103" xfId="0" applyFont="1" applyFill="1" applyBorder="1">
      <alignment vertical="center"/>
    </xf>
    <xf numFmtId="177" fontId="0" fillId="7" borderId="0" xfId="0" applyNumberFormat="1" applyFill="1" applyAlignment="1">
      <alignment horizontal="left" vertical="center"/>
    </xf>
    <xf numFmtId="0" fontId="10" fillId="3" borderId="1" xfId="0" applyFont="1" applyFill="1" applyBorder="1" applyAlignment="1">
      <alignment horizontal="center" vertical="center"/>
    </xf>
    <xf numFmtId="0" fontId="22" fillId="3" borderId="0" xfId="0" applyFont="1" applyFill="1" applyAlignment="1">
      <alignment horizontal="left" vertical="center" wrapText="1"/>
    </xf>
    <xf numFmtId="0" fontId="22" fillId="3" borderId="0" xfId="0" applyFont="1" applyFill="1" applyAlignment="1">
      <alignment horizontal="center" vertical="center" shrinkToFit="1"/>
    </xf>
    <xf numFmtId="0" fontId="13" fillId="3" borderId="1" xfId="0" applyFont="1" applyFill="1" applyBorder="1" applyAlignment="1">
      <alignment horizontal="center" vertical="center"/>
    </xf>
    <xf numFmtId="0" fontId="63" fillId="7" borderId="38" xfId="0" applyFont="1" applyFill="1" applyBorder="1">
      <alignment vertical="center"/>
    </xf>
    <xf numFmtId="0" fontId="15" fillId="7" borderId="0" xfId="0" applyFont="1" applyFill="1" applyAlignment="1">
      <alignment horizontal="left" vertical="center"/>
    </xf>
    <xf numFmtId="0" fontId="15" fillId="7" borderId="39" xfId="0" applyFont="1" applyFill="1" applyBorder="1">
      <alignment vertical="center"/>
    </xf>
    <xf numFmtId="0" fontId="15" fillId="7" borderId="39" xfId="0" applyFont="1" applyFill="1" applyBorder="1" applyAlignment="1">
      <alignment vertical="top"/>
    </xf>
    <xf numFmtId="0" fontId="15" fillId="7" borderId="112" xfId="0" applyFont="1" applyFill="1" applyBorder="1">
      <alignment vertical="center"/>
    </xf>
    <xf numFmtId="0" fontId="15" fillId="7" borderId="112" xfId="0" applyFont="1" applyFill="1" applyBorder="1" applyAlignment="1">
      <alignment vertical="center" shrinkToFit="1"/>
    </xf>
    <xf numFmtId="177" fontId="5" fillId="7" borderId="0" xfId="0" applyNumberFormat="1" applyFont="1" applyFill="1" applyProtection="1">
      <alignment vertical="center"/>
      <protection locked="0"/>
    </xf>
    <xf numFmtId="177" fontId="17" fillId="7" borderId="0" xfId="0" applyNumberFormat="1" applyFont="1" applyFill="1" applyProtection="1">
      <alignment vertical="center"/>
      <protection hidden="1"/>
    </xf>
    <xf numFmtId="0" fontId="22" fillId="7" borderId="0" xfId="0" applyFont="1" applyFill="1" applyAlignment="1">
      <alignment horizontal="center" vertical="center"/>
    </xf>
    <xf numFmtId="0" fontId="63" fillId="3" borderId="0" xfId="0" applyFont="1" applyFill="1" applyAlignment="1">
      <alignment horizontal="left" vertical="center"/>
    </xf>
    <xf numFmtId="0" fontId="63" fillId="3" borderId="15" xfId="0" applyFont="1" applyFill="1" applyBorder="1" applyAlignment="1">
      <alignment horizontal="center" vertical="center"/>
    </xf>
    <xf numFmtId="0" fontId="63" fillId="3" borderId="16" xfId="0" applyFont="1" applyFill="1" applyBorder="1" applyAlignment="1">
      <alignment horizontal="center" vertical="center"/>
    </xf>
    <xf numFmtId="0" fontId="63" fillId="3" borderId="11" xfId="0" applyFont="1" applyFill="1" applyBorder="1" applyAlignment="1">
      <alignment horizontal="center" vertical="center"/>
    </xf>
    <xf numFmtId="0" fontId="63" fillId="3" borderId="20" xfId="0" applyFont="1" applyFill="1" applyBorder="1" applyAlignment="1">
      <alignment horizontal="center" vertical="center" wrapText="1"/>
    </xf>
    <xf numFmtId="0" fontId="63" fillId="3" borderId="15" xfId="0" applyFont="1" applyFill="1" applyBorder="1" applyAlignment="1">
      <alignment horizontal="center" vertical="center" wrapText="1"/>
    </xf>
    <xf numFmtId="0" fontId="63" fillId="3" borderId="20" xfId="0" applyFont="1" applyFill="1" applyBorder="1" applyAlignment="1">
      <alignment horizontal="center" vertical="center"/>
    </xf>
    <xf numFmtId="0" fontId="63" fillId="3" borderId="18" xfId="0" applyFont="1" applyFill="1" applyBorder="1" applyAlignment="1">
      <alignment horizontal="center" vertical="center"/>
    </xf>
    <xf numFmtId="0" fontId="63" fillId="3" borderId="17" xfId="0" applyFont="1" applyFill="1" applyBorder="1" applyAlignment="1">
      <alignment horizontal="center" vertical="center"/>
    </xf>
    <xf numFmtId="0" fontId="63" fillId="3" borderId="13" xfId="0" applyFont="1" applyFill="1" applyBorder="1" applyAlignment="1">
      <alignment horizontal="center" vertical="center"/>
    </xf>
    <xf numFmtId="0" fontId="63" fillId="3" borderId="19" xfId="0" applyFont="1" applyFill="1" applyBorder="1" applyAlignment="1">
      <alignment horizontal="center" vertical="center"/>
    </xf>
    <xf numFmtId="0" fontId="63" fillId="3" borderId="19" xfId="0" applyFont="1" applyFill="1" applyBorder="1" applyAlignment="1">
      <alignment horizontal="center" vertical="center" wrapText="1"/>
    </xf>
    <xf numFmtId="0" fontId="63" fillId="3" borderId="12" xfId="0" applyFont="1" applyFill="1" applyBorder="1" applyAlignment="1">
      <alignment horizontal="center" vertical="center"/>
    </xf>
    <xf numFmtId="0" fontId="63" fillId="3" borderId="23" xfId="0" applyFont="1" applyFill="1" applyBorder="1" applyAlignment="1">
      <alignment horizontal="center" vertical="center"/>
    </xf>
    <xf numFmtId="0" fontId="63" fillId="3" borderId="0" xfId="0" applyFont="1" applyFill="1" applyAlignment="1">
      <alignment vertical="center" shrinkToFit="1"/>
    </xf>
    <xf numFmtId="0" fontId="63" fillId="3" borderId="0" xfId="0" applyFont="1" applyFill="1">
      <alignment vertical="center"/>
    </xf>
    <xf numFmtId="0" fontId="63" fillId="3" borderId="0" xfId="0" applyFont="1" applyFill="1" applyAlignment="1">
      <alignment vertical="center" wrapText="1"/>
    </xf>
    <xf numFmtId="0" fontId="12" fillId="3" borderId="0" xfId="0" applyFont="1" applyFill="1" applyAlignment="1">
      <alignment vertical="center" justifyLastLine="1"/>
    </xf>
    <xf numFmtId="0" fontId="12" fillId="3" borderId="0" xfId="0" applyFont="1" applyFill="1" applyAlignment="1">
      <alignment wrapText="1" justifyLastLine="1"/>
    </xf>
    <xf numFmtId="0" fontId="12" fillId="3" borderId="0" xfId="0" applyFont="1" applyFill="1" applyAlignment="1">
      <alignment vertical="top" wrapText="1" justifyLastLine="1"/>
    </xf>
    <xf numFmtId="0" fontId="12" fillId="3" borderId="0" xfId="0" applyFont="1" applyFill="1" applyAlignment="1">
      <alignment vertical="center" wrapText="1" justifyLastLine="1" shrinkToFit="1"/>
    </xf>
    <xf numFmtId="0" fontId="11" fillId="3" borderId="0" xfId="0" applyFont="1" applyFill="1" applyAlignment="1">
      <alignment vertical="center" wrapText="1" justifyLastLine="1" shrinkToFit="1"/>
    </xf>
    <xf numFmtId="0" fontId="10" fillId="3" borderId="0" xfId="0" applyFont="1" applyFill="1" applyAlignment="1">
      <alignment vertical="center" justifyLastLine="1" shrinkToFit="1"/>
    </xf>
    <xf numFmtId="0" fontId="10" fillId="3" borderId="0" xfId="0" applyFont="1" applyFill="1" applyAlignment="1">
      <alignment horizontal="center" vertical="center" justifyLastLine="1" shrinkToFit="1"/>
    </xf>
    <xf numFmtId="0" fontId="12" fillId="3" borderId="0" xfId="0" applyFont="1" applyFill="1">
      <alignment vertical="center"/>
    </xf>
    <xf numFmtId="0" fontId="10" fillId="3" borderId="0" xfId="0" applyFont="1" applyFill="1" applyAlignment="1">
      <alignment horizontal="center" vertical="distributed" textRotation="255" indent="3"/>
    </xf>
    <xf numFmtId="0" fontId="10" fillId="3" borderId="0" xfId="0" applyFont="1" applyFill="1" applyAlignment="1">
      <alignment horizontal="distributed" vertical="center"/>
    </xf>
    <xf numFmtId="0" fontId="12" fillId="3" borderId="0" xfId="0" applyFont="1" applyFill="1" applyAlignment="1"/>
    <xf numFmtId="0" fontId="22" fillId="3" borderId="21" xfId="0" applyFont="1" applyFill="1" applyBorder="1" applyAlignment="1">
      <alignment horizontal="center" vertical="center"/>
    </xf>
    <xf numFmtId="0" fontId="22" fillId="3" borderId="47" xfId="0" applyFont="1" applyFill="1" applyBorder="1">
      <alignment vertical="center"/>
    </xf>
    <xf numFmtId="0" fontId="10" fillId="3" borderId="116" xfId="0" applyFont="1" applyFill="1" applyBorder="1">
      <alignment vertical="center"/>
    </xf>
    <xf numFmtId="0" fontId="10" fillId="3" borderId="32" xfId="0" applyFont="1" applyFill="1" applyBorder="1">
      <alignment vertical="center"/>
    </xf>
    <xf numFmtId="0" fontId="22" fillId="3" borderId="32" xfId="0" applyFont="1" applyFill="1" applyBorder="1">
      <alignment vertical="center"/>
    </xf>
    <xf numFmtId="0" fontId="22" fillId="3" borderId="117" xfId="0" applyFont="1" applyFill="1" applyBorder="1">
      <alignment vertical="center"/>
    </xf>
    <xf numFmtId="0" fontId="63" fillId="7" borderId="0" xfId="0" applyFont="1" applyFill="1">
      <alignment vertical="center"/>
    </xf>
    <xf numFmtId="0" fontId="12" fillId="7" borderId="0" xfId="0" applyFont="1" applyFill="1">
      <alignment vertical="center"/>
    </xf>
    <xf numFmtId="0" fontId="46" fillId="7" borderId="0" xfId="0" applyFont="1" applyFill="1" applyAlignment="1">
      <alignment horizontal="left" vertical="center"/>
    </xf>
    <xf numFmtId="0" fontId="64" fillId="7" borderId="0" xfId="0" applyFont="1" applyFill="1">
      <alignment vertical="center"/>
    </xf>
    <xf numFmtId="0" fontId="5" fillId="3" borderId="102" xfId="0" applyFont="1" applyFill="1" applyBorder="1">
      <alignment vertical="center"/>
    </xf>
    <xf numFmtId="0" fontId="10" fillId="3" borderId="0" xfId="0" applyFont="1" applyFill="1" applyAlignment="1">
      <alignment justifyLastLine="1"/>
    </xf>
    <xf numFmtId="0" fontId="12" fillId="3" borderId="0" xfId="0" applyFont="1" applyFill="1" applyAlignment="1">
      <alignment vertical="center" wrapText="1"/>
    </xf>
    <xf numFmtId="0" fontId="66" fillId="3" borderId="0" xfId="0" applyFont="1" applyFill="1" applyAlignment="1"/>
    <xf numFmtId="0" fontId="12" fillId="3" borderId="0" xfId="0" applyFont="1" applyFill="1" applyAlignment="1">
      <alignment vertical="distributed" wrapText="1"/>
    </xf>
    <xf numFmtId="0" fontId="10" fillId="3" borderId="0" xfId="0" applyFont="1" applyFill="1" applyAlignment="1">
      <alignment wrapText="1" justifyLastLine="1"/>
    </xf>
    <xf numFmtId="0" fontId="5" fillId="3" borderId="29" xfId="0" applyFont="1" applyFill="1" applyBorder="1">
      <alignment vertical="center"/>
    </xf>
    <xf numFmtId="0" fontId="12" fillId="3" borderId="0" xfId="0" applyFont="1" applyFill="1" applyAlignment="1">
      <alignment justifyLastLine="1"/>
    </xf>
    <xf numFmtId="0" fontId="10" fillId="3" borderId="0" xfId="0" applyFont="1" applyFill="1" applyAlignment="1">
      <alignment vertical="top" justifyLastLine="1" shrinkToFit="1"/>
    </xf>
    <xf numFmtId="0" fontId="63" fillId="3" borderId="0" xfId="0" applyFont="1" applyFill="1" applyAlignment="1"/>
    <xf numFmtId="0" fontId="10" fillId="3" borderId="0" xfId="0" applyFont="1" applyFill="1" applyAlignment="1">
      <alignment horizontal="left" justifyLastLine="1"/>
    </xf>
    <xf numFmtId="0" fontId="64" fillId="3" borderId="0" xfId="0" applyFont="1" applyFill="1" applyAlignment="1">
      <alignment justifyLastLine="1"/>
    </xf>
    <xf numFmtId="0" fontId="69" fillId="3" borderId="0" xfId="0" applyFont="1" applyFill="1" applyAlignment="1"/>
    <xf numFmtId="0" fontId="0" fillId="7" borderId="0" xfId="0" applyFill="1" applyProtection="1">
      <alignment vertical="center"/>
      <protection hidden="1"/>
    </xf>
    <xf numFmtId="0" fontId="0" fillId="7" borderId="0" xfId="0" applyFill="1" applyAlignment="1"/>
    <xf numFmtId="0" fontId="63" fillId="3" borderId="121" xfId="0" applyFont="1" applyFill="1" applyBorder="1" applyAlignment="1">
      <alignment horizontal="center" vertical="center"/>
    </xf>
    <xf numFmtId="0" fontId="19" fillId="3" borderId="0" xfId="0" applyFont="1" applyFill="1" applyProtection="1">
      <alignment vertical="center"/>
      <protection hidden="1"/>
    </xf>
    <xf numFmtId="0" fontId="32" fillId="3" borderId="0" xfId="0" applyFont="1" applyFill="1" applyAlignment="1" applyProtection="1">
      <alignment horizontal="center" vertical="center"/>
      <protection hidden="1"/>
    </xf>
    <xf numFmtId="0" fontId="0" fillId="3" borderId="0" xfId="0" applyFill="1" applyAlignment="1" applyProtection="1">
      <alignment horizontal="center" vertical="center"/>
      <protection hidden="1"/>
    </xf>
    <xf numFmtId="0" fontId="41" fillId="3" borderId="6" xfId="0" applyFont="1" applyFill="1" applyBorder="1" applyAlignment="1" applyProtection="1">
      <alignment horizontal="center" vertical="center"/>
      <protection hidden="1"/>
    </xf>
    <xf numFmtId="0" fontId="0" fillId="3" borderId="6" xfId="0" applyFill="1" applyBorder="1" applyAlignment="1" applyProtection="1">
      <alignment horizontal="center" vertical="center"/>
      <protection hidden="1"/>
    </xf>
    <xf numFmtId="0" fontId="35" fillId="3" borderId="38" xfId="0" applyFont="1" applyFill="1" applyBorder="1" applyProtection="1">
      <alignment vertical="center"/>
      <protection hidden="1"/>
    </xf>
    <xf numFmtId="0" fontId="35" fillId="3" borderId="0" xfId="0" applyFont="1" applyFill="1" applyProtection="1">
      <alignment vertical="center"/>
      <protection hidden="1"/>
    </xf>
    <xf numFmtId="0" fontId="35" fillId="3" borderId="39" xfId="0" applyFont="1" applyFill="1" applyBorder="1" applyProtection="1">
      <alignment vertical="center"/>
      <protection hidden="1"/>
    </xf>
    <xf numFmtId="0" fontId="36" fillId="3" borderId="0" xfId="0" applyFont="1" applyFill="1" applyAlignment="1" applyProtection="1">
      <alignment horizontal="left" vertical="center"/>
      <protection hidden="1"/>
    </xf>
    <xf numFmtId="0" fontId="36" fillId="3" borderId="0" xfId="0" applyFont="1" applyFill="1" applyProtection="1">
      <alignment vertical="center"/>
      <protection hidden="1"/>
    </xf>
    <xf numFmtId="0" fontId="36" fillId="3" borderId="38" xfId="0" applyFont="1" applyFill="1" applyBorder="1" applyProtection="1">
      <alignment vertical="center"/>
      <protection hidden="1"/>
    </xf>
    <xf numFmtId="0" fontId="36" fillId="3" borderId="39" xfId="0" applyFont="1" applyFill="1" applyBorder="1" applyProtection="1">
      <alignment vertical="center"/>
      <protection hidden="1"/>
    </xf>
    <xf numFmtId="0" fontId="15" fillId="7" borderId="0" xfId="0" applyFont="1" applyFill="1" applyProtection="1">
      <alignment vertical="center"/>
      <protection hidden="1"/>
    </xf>
    <xf numFmtId="0" fontId="19" fillId="7" borderId="0" xfId="0" applyFont="1" applyFill="1" applyProtection="1">
      <alignment vertical="center"/>
      <protection hidden="1"/>
    </xf>
    <xf numFmtId="176" fontId="17" fillId="7" borderId="0" xfId="0" applyNumberFormat="1" applyFont="1" applyFill="1" applyProtection="1">
      <alignment vertical="center"/>
      <protection hidden="1"/>
    </xf>
    <xf numFmtId="176" fontId="18" fillId="7" borderId="0" xfId="0" applyNumberFormat="1" applyFont="1" applyFill="1" applyAlignment="1" applyProtection="1">
      <alignment horizontal="left" vertical="center"/>
      <protection hidden="1"/>
    </xf>
    <xf numFmtId="0" fontId="36" fillId="3" borderId="0" xfId="0" applyFont="1" applyFill="1" applyAlignment="1" applyProtection="1">
      <alignment vertical="center" wrapText="1"/>
      <protection hidden="1"/>
    </xf>
    <xf numFmtId="0" fontId="36" fillId="3" borderId="0" xfId="0" applyFont="1" applyFill="1" applyAlignment="1" applyProtection="1">
      <alignment horizontal="distributed" vertical="center" indent="1"/>
      <protection hidden="1"/>
    </xf>
    <xf numFmtId="0" fontId="72" fillId="3" borderId="0" xfId="0" applyFont="1" applyFill="1" applyAlignment="1" applyProtection="1">
      <alignment vertical="center" shrinkToFit="1"/>
      <protection hidden="1"/>
    </xf>
    <xf numFmtId="0" fontId="72" fillId="3" borderId="39" xfId="0" applyFont="1" applyFill="1" applyBorder="1" applyAlignment="1" applyProtection="1">
      <alignment vertical="center" shrinkToFit="1"/>
      <protection hidden="1"/>
    </xf>
    <xf numFmtId="0" fontId="72" fillId="3" borderId="0" xfId="0" applyFont="1" applyFill="1" applyAlignment="1" applyProtection="1">
      <alignment vertical="center" wrapText="1"/>
      <protection hidden="1"/>
    </xf>
    <xf numFmtId="0" fontId="72" fillId="3" borderId="0" xfId="0" applyFont="1" applyFill="1" applyProtection="1">
      <alignment vertical="center"/>
      <protection hidden="1"/>
    </xf>
    <xf numFmtId="0" fontId="72" fillId="3" borderId="39" xfId="0" applyFont="1" applyFill="1" applyBorder="1" applyProtection="1">
      <alignment vertical="center"/>
      <protection hidden="1"/>
    </xf>
    <xf numFmtId="0" fontId="72" fillId="3" borderId="0" xfId="0" applyFont="1" applyFill="1" applyAlignment="1" applyProtection="1">
      <alignment horizontal="center" vertical="center"/>
      <protection hidden="1"/>
    </xf>
    <xf numFmtId="0" fontId="36" fillId="3" borderId="0" xfId="0" applyFont="1" applyFill="1" applyAlignment="1" applyProtection="1">
      <alignment horizontal="center" vertical="center"/>
      <protection hidden="1"/>
    </xf>
    <xf numFmtId="0" fontId="36" fillId="3" borderId="0" xfId="0" applyFont="1" applyFill="1" applyAlignment="1" applyProtection="1">
      <alignment horizontal="distributed" vertical="center"/>
      <protection hidden="1"/>
    </xf>
    <xf numFmtId="0" fontId="36" fillId="3" borderId="0" xfId="0" applyFont="1" applyFill="1" applyAlignment="1" applyProtection="1">
      <protection hidden="1"/>
    </xf>
    <xf numFmtId="0" fontId="36" fillId="3" borderId="0" xfId="0" applyFont="1" applyFill="1" applyAlignment="1" applyProtection="1">
      <alignment vertical="top"/>
      <protection hidden="1"/>
    </xf>
    <xf numFmtId="0" fontId="0" fillId="3" borderId="38" xfId="0" applyFill="1" applyBorder="1" applyProtection="1">
      <alignment vertical="center"/>
      <protection hidden="1"/>
    </xf>
    <xf numFmtId="0" fontId="0" fillId="3" borderId="0" xfId="0" applyFill="1" applyProtection="1">
      <alignment vertical="center"/>
      <protection hidden="1"/>
    </xf>
    <xf numFmtId="0" fontId="6" fillId="3" borderId="0" xfId="0" applyFont="1" applyFill="1" applyAlignment="1" applyProtection="1">
      <alignment wrapText="1"/>
      <protection hidden="1"/>
    </xf>
    <xf numFmtId="0" fontId="6" fillId="3" borderId="0" xfId="0" applyFont="1" applyFill="1" applyAlignment="1" applyProtection="1">
      <protection hidden="1"/>
    </xf>
    <xf numFmtId="0" fontId="5" fillId="3" borderId="0" xfId="0" applyFont="1" applyFill="1" applyProtection="1">
      <alignment vertical="center"/>
      <protection hidden="1"/>
    </xf>
    <xf numFmtId="0" fontId="0" fillId="3" borderId="39" xfId="0" applyFill="1" applyBorder="1" applyProtection="1">
      <alignment vertical="center"/>
      <protection hidden="1"/>
    </xf>
    <xf numFmtId="0" fontId="5" fillId="3" borderId="5" xfId="0" applyFont="1" applyFill="1" applyBorder="1" applyProtection="1">
      <alignment vertical="center"/>
      <protection hidden="1"/>
    </xf>
    <xf numFmtId="0" fontId="5" fillId="3" borderId="6" xfId="0" applyFont="1" applyFill="1" applyBorder="1" applyProtection="1">
      <alignment vertical="center"/>
      <protection hidden="1"/>
    </xf>
    <xf numFmtId="0" fontId="0" fillId="3" borderId="6" xfId="0" applyFill="1" applyBorder="1" applyProtection="1">
      <alignment vertical="center"/>
      <protection hidden="1"/>
    </xf>
    <xf numFmtId="0" fontId="5" fillId="3" borderId="7" xfId="0" applyFont="1" applyFill="1" applyBorder="1" applyProtection="1">
      <alignment vertical="center"/>
      <protection hidden="1"/>
    </xf>
    <xf numFmtId="0" fontId="6" fillId="7" borderId="0" xfId="0" applyFont="1" applyFill="1" applyAlignment="1" applyProtection="1">
      <protection hidden="1"/>
    </xf>
    <xf numFmtId="0" fontId="5" fillId="7" borderId="0" xfId="0" applyFont="1" applyFill="1" applyProtection="1">
      <alignment vertical="center"/>
      <protection hidden="1"/>
    </xf>
    <xf numFmtId="0" fontId="6" fillId="7" borderId="0" xfId="0" applyFont="1" applyFill="1" applyAlignment="1" applyProtection="1">
      <alignment wrapText="1"/>
      <protection hidden="1"/>
    </xf>
    <xf numFmtId="49" fontId="26" fillId="7" borderId="0" xfId="0" applyNumberFormat="1" applyFont="1" applyFill="1" applyAlignment="1">
      <alignment horizontal="left" vertical="center"/>
    </xf>
    <xf numFmtId="177" fontId="5" fillId="7" borderId="0" xfId="0" applyNumberFormat="1" applyFont="1" applyFill="1">
      <alignment vertical="center"/>
    </xf>
    <xf numFmtId="177" fontId="63" fillId="7" borderId="49" xfId="0" applyNumberFormat="1" applyFont="1" applyFill="1" applyBorder="1">
      <alignment vertical="center"/>
    </xf>
    <xf numFmtId="177" fontId="63" fillId="7" borderId="0" xfId="0" applyNumberFormat="1" applyFont="1" applyFill="1">
      <alignment vertical="center"/>
    </xf>
    <xf numFmtId="0" fontId="65" fillId="7" borderId="40" xfId="0" applyFont="1" applyFill="1" applyBorder="1" applyAlignment="1" applyProtection="1">
      <alignment horizontal="center" vertical="center"/>
      <protection locked="0"/>
    </xf>
    <xf numFmtId="176" fontId="10" fillId="3" borderId="0" xfId="0" applyNumberFormat="1" applyFont="1" applyFill="1" applyAlignment="1">
      <alignment horizontal="distributed" vertical="center" indent="2"/>
    </xf>
    <xf numFmtId="0" fontId="63" fillId="3" borderId="119" xfId="0" applyFont="1" applyFill="1" applyBorder="1" applyAlignment="1">
      <alignment horizontal="center" vertical="center"/>
    </xf>
    <xf numFmtId="0" fontId="63" fillId="3" borderId="120" xfId="0" applyFont="1" applyFill="1" applyBorder="1" applyAlignment="1">
      <alignment horizontal="center" vertical="center"/>
    </xf>
    <xf numFmtId="0" fontId="10" fillId="3" borderId="0" xfId="0" applyFont="1" applyFill="1" applyAlignment="1">
      <alignment horizontal="distributed" indent="2"/>
    </xf>
    <xf numFmtId="0" fontId="20" fillId="3" borderId="11" xfId="1" applyFill="1" applyBorder="1" applyAlignment="1">
      <alignment vertical="center" wrapText="1"/>
    </xf>
    <xf numFmtId="0" fontId="5" fillId="7" borderId="0" xfId="0" applyFont="1" applyFill="1" applyAlignment="1">
      <alignment vertical="center" wrapText="1"/>
    </xf>
    <xf numFmtId="0" fontId="5" fillId="7" borderId="0" xfId="0" applyFont="1" applyFill="1" applyProtection="1">
      <alignment vertical="center"/>
      <protection locked="0"/>
    </xf>
    <xf numFmtId="14" fontId="5" fillId="7" borderId="0" xfId="0" applyNumberFormat="1" applyFont="1" applyFill="1" applyAlignment="1">
      <alignment horizontal="left" vertical="center"/>
    </xf>
    <xf numFmtId="0" fontId="5" fillId="7" borderId="0" xfId="0" applyFont="1" applyFill="1" applyAlignment="1">
      <alignment horizontal="left" vertical="center"/>
    </xf>
    <xf numFmtId="179" fontId="65" fillId="7" borderId="6" xfId="0" applyNumberFormat="1" applyFont="1" applyFill="1" applyBorder="1">
      <alignment vertical="center"/>
    </xf>
    <xf numFmtId="0" fontId="17" fillId="7" borderId="0" xfId="1" applyFont="1" applyFill="1" applyAlignment="1">
      <alignment horizontal="left" vertical="center"/>
    </xf>
    <xf numFmtId="179" fontId="23" fillId="7" borderId="3" xfId="0" applyNumberFormat="1" applyFont="1" applyFill="1" applyBorder="1">
      <alignment vertical="center"/>
    </xf>
    <xf numFmtId="0" fontId="36" fillId="3" borderId="0" xfId="0" applyFont="1" applyFill="1" applyAlignment="1">
      <alignment horizontal="distributed" vertical="center"/>
    </xf>
    <xf numFmtId="0" fontId="36" fillId="3" borderId="0" xfId="0" applyFont="1" applyFill="1" applyAlignment="1">
      <alignment vertical="center" justifyLastLine="1"/>
    </xf>
    <xf numFmtId="0" fontId="36" fillId="3" borderId="0" xfId="0" applyFont="1" applyFill="1" applyAlignment="1">
      <alignment vertical="top"/>
    </xf>
    <xf numFmtId="0" fontId="34" fillId="3" borderId="0" xfId="0" applyFont="1" applyFill="1" applyAlignment="1">
      <alignment horizontal="distributed" vertical="center" justifyLastLine="1"/>
    </xf>
    <xf numFmtId="0" fontId="34" fillId="3" borderId="0" xfId="0" applyFont="1" applyFill="1">
      <alignment vertical="center"/>
    </xf>
    <xf numFmtId="0" fontId="35" fillId="3" borderId="0" xfId="1" applyFont="1" applyFill="1">
      <alignment vertical="center"/>
    </xf>
    <xf numFmtId="176" fontId="17" fillId="7" borderId="40" xfId="0" applyNumberFormat="1" applyFont="1" applyFill="1" applyBorder="1">
      <alignment vertical="center"/>
    </xf>
    <xf numFmtId="0" fontId="37" fillId="3" borderId="0" xfId="1" applyFont="1" applyFill="1" applyAlignment="1">
      <alignment horizontal="left" vertical="center" indent="1"/>
    </xf>
    <xf numFmtId="0" fontId="37" fillId="3" borderId="66" xfId="1" applyFont="1" applyFill="1" applyBorder="1" applyAlignment="1">
      <alignment horizontal="left" vertical="center" indent="1"/>
    </xf>
    <xf numFmtId="0" fontId="19" fillId="3" borderId="0" xfId="1" applyFont="1" applyFill="1" applyAlignment="1">
      <alignment vertical="center" wrapText="1"/>
    </xf>
    <xf numFmtId="0" fontId="37" fillId="3" borderId="0" xfId="1" applyFont="1" applyFill="1" applyAlignment="1">
      <alignment vertical="center" wrapText="1"/>
    </xf>
    <xf numFmtId="0" fontId="34" fillId="3" borderId="0" xfId="1" applyFont="1" applyFill="1" applyAlignment="1">
      <alignment vertical="center" wrapText="1"/>
    </xf>
    <xf numFmtId="178" fontId="34" fillId="3" borderId="0" xfId="1" applyNumberFormat="1" applyFont="1" applyFill="1" applyAlignment="1">
      <alignment vertical="center" wrapText="1"/>
    </xf>
    <xf numFmtId="0" fontId="34" fillId="3" borderId="53" xfId="1" applyFont="1" applyFill="1" applyBorder="1" applyAlignment="1">
      <alignment vertical="center" wrapText="1"/>
    </xf>
    <xf numFmtId="0" fontId="37" fillId="7" borderId="0" xfId="1" applyFont="1" applyFill="1" applyAlignment="1">
      <alignment horizontal="left" vertical="center" indent="1"/>
    </xf>
    <xf numFmtId="0" fontId="37" fillId="7" borderId="66" xfId="1" applyFont="1" applyFill="1" applyBorder="1" applyAlignment="1">
      <alignment horizontal="left" vertical="center" indent="1"/>
    </xf>
    <xf numFmtId="0" fontId="19" fillId="7" borderId="0" xfId="1" applyFont="1" applyFill="1" applyAlignment="1">
      <alignment vertical="center" wrapText="1"/>
    </xf>
    <xf numFmtId="0" fontId="37" fillId="7" borderId="0" xfId="1" applyFont="1" applyFill="1" applyAlignment="1">
      <alignment vertical="center" wrapText="1"/>
    </xf>
    <xf numFmtId="0" fontId="34" fillId="7" borderId="0" xfId="1" applyFont="1" applyFill="1" applyAlignment="1">
      <alignment vertical="center" wrapText="1"/>
    </xf>
    <xf numFmtId="178" fontId="34" fillId="7" borderId="0" xfId="1" applyNumberFormat="1" applyFont="1" applyFill="1" applyAlignment="1">
      <alignment vertical="center" wrapText="1"/>
    </xf>
    <xf numFmtId="0" fontId="34" fillId="7" borderId="53" xfId="1" applyFont="1" applyFill="1" applyBorder="1" applyAlignment="1">
      <alignment vertical="center" wrapText="1"/>
    </xf>
    <xf numFmtId="0" fontId="37" fillId="7" borderId="66" xfId="1" applyFont="1" applyFill="1" applyBorder="1">
      <alignment vertical="center"/>
    </xf>
    <xf numFmtId="0" fontId="37" fillId="3" borderId="23" xfId="1" applyFont="1" applyFill="1" applyBorder="1">
      <alignment vertical="center"/>
    </xf>
    <xf numFmtId="0" fontId="37" fillId="3" borderId="1" xfId="1" applyFont="1" applyFill="1" applyBorder="1">
      <alignment vertical="center"/>
    </xf>
    <xf numFmtId="0" fontId="19" fillId="3" borderId="1" xfId="1" applyFont="1" applyFill="1" applyBorder="1" applyAlignment="1">
      <alignment vertical="center" wrapText="1"/>
    </xf>
    <xf numFmtId="0" fontId="37" fillId="3" borderId="1" xfId="1" applyFont="1" applyFill="1" applyBorder="1" applyAlignment="1">
      <alignment vertical="center" wrapText="1"/>
    </xf>
    <xf numFmtId="0" fontId="34" fillId="3" borderId="1" xfId="1" applyFont="1" applyFill="1" applyBorder="1" applyAlignment="1">
      <alignment vertical="center" wrapText="1"/>
    </xf>
    <xf numFmtId="178" fontId="34" fillId="3" borderId="1" xfId="1" applyNumberFormat="1" applyFont="1" applyFill="1" applyBorder="1" applyAlignment="1">
      <alignment vertical="center" wrapText="1"/>
    </xf>
    <xf numFmtId="0" fontId="34" fillId="3" borderId="24" xfId="1" applyFont="1" applyFill="1" applyBorder="1" applyAlignment="1">
      <alignment vertical="center" wrapText="1"/>
    </xf>
    <xf numFmtId="0" fontId="37" fillId="7" borderId="23" xfId="1" applyFont="1" applyFill="1" applyBorder="1">
      <alignment vertical="center"/>
    </xf>
    <xf numFmtId="0" fontId="37" fillId="7" borderId="1" xfId="1" applyFont="1" applyFill="1" applyBorder="1">
      <alignment vertical="center"/>
    </xf>
    <xf numFmtId="0" fontId="19" fillId="7" borderId="1" xfId="1" applyFont="1" applyFill="1" applyBorder="1" applyAlignment="1">
      <alignment vertical="center" wrapText="1"/>
    </xf>
    <xf numFmtId="0" fontId="37" fillId="7" borderId="1" xfId="1" applyFont="1" applyFill="1" applyBorder="1" applyAlignment="1">
      <alignment vertical="center" wrapText="1"/>
    </xf>
    <xf numFmtId="0" fontId="34" fillId="7" borderId="1" xfId="1" applyFont="1" applyFill="1" applyBorder="1" applyAlignment="1">
      <alignment vertical="center" wrapText="1"/>
    </xf>
    <xf numFmtId="178" fontId="34" fillId="7" borderId="1" xfId="1" applyNumberFormat="1" applyFont="1" applyFill="1" applyBorder="1" applyAlignment="1">
      <alignment vertical="center" wrapText="1"/>
    </xf>
    <xf numFmtId="0" fontId="34" fillId="7" borderId="24" xfId="1" applyFont="1" applyFill="1" applyBorder="1" applyAlignment="1">
      <alignment vertical="center" wrapText="1"/>
    </xf>
    <xf numFmtId="0" fontId="37" fillId="3" borderId="0" xfId="1" applyFont="1" applyFill="1" applyAlignment="1">
      <alignment horizontal="left" vertical="center"/>
    </xf>
    <xf numFmtId="49" fontId="37" fillId="7" borderId="0" xfId="1" quotePrefix="1" applyNumberFormat="1" applyFont="1" applyFill="1" applyAlignment="1">
      <alignment horizontal="right" vertical="center"/>
    </xf>
    <xf numFmtId="49" fontId="37" fillId="7" borderId="0" xfId="1" quotePrefix="1" applyNumberFormat="1" applyFont="1" applyFill="1" applyAlignment="1">
      <alignment horizontal="right" vertical="center" wrapText="1"/>
    </xf>
    <xf numFmtId="49" fontId="37" fillId="7" borderId="0" xfId="1" applyNumberFormat="1" applyFont="1" applyFill="1" applyAlignment="1">
      <alignment vertical="center" wrapText="1"/>
    </xf>
    <xf numFmtId="49" fontId="37" fillId="7" borderId="0" xfId="1" applyNumberFormat="1" applyFont="1" applyFill="1" applyAlignment="1">
      <alignment horizontal="right" vertical="center"/>
    </xf>
    <xf numFmtId="0" fontId="35" fillId="3" borderId="0" xfId="1" applyFont="1" applyFill="1" applyAlignment="1">
      <alignment vertical="center" shrinkToFit="1"/>
    </xf>
    <xf numFmtId="0" fontId="37" fillId="3" borderId="56" xfId="1" applyFont="1" applyFill="1" applyBorder="1">
      <alignment vertical="center"/>
    </xf>
    <xf numFmtId="0" fontId="37" fillId="3" borderId="21" xfId="1" applyFont="1" applyFill="1" applyBorder="1">
      <alignment vertical="center"/>
    </xf>
    <xf numFmtId="0" fontId="37" fillId="3" borderId="22" xfId="1" applyFont="1" applyFill="1" applyBorder="1">
      <alignment vertical="center"/>
    </xf>
    <xf numFmtId="0" fontId="37" fillId="7" borderId="56" xfId="1" applyFont="1" applyFill="1" applyBorder="1">
      <alignment vertical="center"/>
    </xf>
    <xf numFmtId="0" fontId="37" fillId="7" borderId="21" xfId="1" applyFont="1" applyFill="1" applyBorder="1">
      <alignment vertical="center"/>
    </xf>
    <xf numFmtId="0" fontId="37" fillId="7" borderId="22" xfId="1" applyFont="1" applyFill="1" applyBorder="1">
      <alignment vertical="center"/>
    </xf>
    <xf numFmtId="0" fontId="37" fillId="7" borderId="53" xfId="1" applyFont="1" applyFill="1" applyBorder="1">
      <alignment vertical="center"/>
    </xf>
    <xf numFmtId="0" fontId="53" fillId="3" borderId="0" xfId="1" applyFont="1" applyFill="1" applyAlignment="1">
      <alignment vertical="center" wrapText="1"/>
    </xf>
    <xf numFmtId="178" fontId="53" fillId="3" borderId="0" xfId="1" applyNumberFormat="1" applyFont="1" applyFill="1" applyAlignment="1">
      <alignment vertical="center" wrapText="1"/>
    </xf>
    <xf numFmtId="0" fontId="53" fillId="3" borderId="53" xfId="1" applyFont="1" applyFill="1" applyBorder="1" applyAlignment="1">
      <alignment vertical="center" wrapText="1"/>
    </xf>
    <xf numFmtId="0" fontId="53" fillId="7" borderId="0" xfId="1" applyFont="1" applyFill="1" applyAlignment="1">
      <alignment vertical="center" wrapText="1"/>
    </xf>
    <xf numFmtId="178" fontId="53" fillId="7" borderId="0" xfId="1" applyNumberFormat="1" applyFont="1" applyFill="1" applyAlignment="1">
      <alignment vertical="center" wrapText="1"/>
    </xf>
    <xf numFmtId="0" fontId="53" fillId="7" borderId="53" xfId="1" applyFont="1" applyFill="1" applyBorder="1" applyAlignment="1">
      <alignment vertical="center" wrapText="1"/>
    </xf>
    <xf numFmtId="0" fontId="36" fillId="7" borderId="0" xfId="1" applyFont="1" applyFill="1" applyAlignment="1">
      <alignment vertical="center" wrapText="1"/>
    </xf>
    <xf numFmtId="0" fontId="52" fillId="3" borderId="0" xfId="1" applyFont="1" applyFill="1" applyAlignment="1">
      <alignment vertical="center" wrapText="1"/>
    </xf>
    <xf numFmtId="49" fontId="52" fillId="3" borderId="0" xfId="1" applyNumberFormat="1" applyFont="1" applyFill="1" applyAlignment="1">
      <alignment vertical="center" wrapText="1"/>
    </xf>
    <xf numFmtId="0" fontId="52" fillId="3" borderId="53" xfId="1" applyFont="1" applyFill="1" applyBorder="1" applyAlignment="1">
      <alignment vertical="center" wrapText="1"/>
    </xf>
    <xf numFmtId="0" fontId="52" fillId="7" borderId="0" xfId="1" applyFont="1" applyFill="1" applyAlignment="1">
      <alignment vertical="center" wrapText="1"/>
    </xf>
    <xf numFmtId="49" fontId="52" fillId="7" borderId="0" xfId="1" applyNumberFormat="1" applyFont="1" applyFill="1" applyAlignment="1">
      <alignment vertical="center" wrapText="1"/>
    </xf>
    <xf numFmtId="0" fontId="52" fillId="7" borderId="53" xfId="1" applyFont="1" applyFill="1" applyBorder="1" applyAlignment="1">
      <alignment vertical="center" wrapText="1"/>
    </xf>
    <xf numFmtId="14" fontId="17" fillId="7" borderId="4" xfId="1" applyNumberFormat="1" applyFont="1" applyFill="1" applyBorder="1" applyProtection="1">
      <alignment vertical="center"/>
      <protection locked="0"/>
    </xf>
    <xf numFmtId="0" fontId="75" fillId="3" borderId="0" xfId="0" applyFont="1" applyFill="1" applyAlignment="1">
      <alignment horizontal="center" vertical="center"/>
    </xf>
    <xf numFmtId="0" fontId="63" fillId="3" borderId="34" xfId="0" applyFont="1" applyFill="1" applyBorder="1" applyAlignment="1">
      <alignment horizontal="center" vertical="center"/>
    </xf>
    <xf numFmtId="0" fontId="63" fillId="3" borderId="52" xfId="0" applyFont="1" applyFill="1" applyBorder="1" applyAlignment="1">
      <alignment horizontal="center" vertical="center" wrapText="1"/>
    </xf>
    <xf numFmtId="0" fontId="63" fillId="3" borderId="83" xfId="0" applyFont="1" applyFill="1" applyBorder="1" applyAlignment="1">
      <alignment horizontal="center" vertical="center" wrapText="1"/>
    </xf>
    <xf numFmtId="0" fontId="63" fillId="3" borderId="84" xfId="0" applyFont="1" applyFill="1" applyBorder="1" applyAlignment="1">
      <alignment horizontal="center" vertical="center" wrapText="1"/>
    </xf>
    <xf numFmtId="0" fontId="63" fillId="3" borderId="82" xfId="0" applyFont="1" applyFill="1" applyBorder="1" applyAlignment="1">
      <alignment horizontal="center" vertical="center" wrapText="1"/>
    </xf>
    <xf numFmtId="0" fontId="63" fillId="3" borderId="47" xfId="0" applyFont="1" applyFill="1" applyBorder="1" applyAlignment="1">
      <alignment horizontal="center" vertical="center" wrapText="1"/>
    </xf>
    <xf numFmtId="0" fontId="63" fillId="3" borderId="44" xfId="0" applyFont="1" applyFill="1" applyBorder="1" applyAlignment="1">
      <alignment horizontal="center" vertical="center" wrapText="1"/>
    </xf>
    <xf numFmtId="0" fontId="63" fillId="3" borderId="62" xfId="0" applyFont="1" applyFill="1" applyBorder="1" applyAlignment="1">
      <alignment horizontal="center" vertical="center"/>
    </xf>
    <xf numFmtId="0" fontId="70" fillId="3" borderId="63" xfId="0" applyFont="1" applyFill="1" applyBorder="1" applyAlignment="1">
      <alignment horizontal="center" vertical="center"/>
    </xf>
    <xf numFmtId="0" fontId="63" fillId="3" borderId="64" xfId="0" applyFont="1" applyFill="1" applyBorder="1" applyAlignment="1">
      <alignment horizontal="center" vertical="center"/>
    </xf>
    <xf numFmtId="0" fontId="70" fillId="3" borderId="65" xfId="0" applyFont="1" applyFill="1" applyBorder="1" applyAlignment="1">
      <alignment horizontal="center" vertical="center"/>
    </xf>
    <xf numFmtId="0" fontId="63" fillId="3" borderId="113" xfId="0" applyFont="1" applyFill="1" applyBorder="1" applyAlignment="1">
      <alignment horizontal="center" vertical="center" wrapText="1"/>
    </xf>
    <xf numFmtId="0" fontId="63" fillId="3" borderId="114" xfId="0" applyFont="1" applyFill="1" applyBorder="1" applyAlignment="1">
      <alignment horizontal="center" vertical="center" wrapText="1"/>
    </xf>
    <xf numFmtId="0" fontId="63" fillId="3" borderId="113" xfId="0" applyFont="1" applyFill="1" applyBorder="1" applyAlignment="1">
      <alignment horizontal="center" vertical="center"/>
    </xf>
    <xf numFmtId="0" fontId="63" fillId="3" borderId="114" xfId="0" applyFont="1" applyFill="1" applyBorder="1" applyAlignment="1">
      <alignment horizontal="center" vertical="center"/>
    </xf>
    <xf numFmtId="0" fontId="63" fillId="3" borderId="56" xfId="0" applyFont="1" applyFill="1" applyBorder="1" applyAlignment="1">
      <alignment horizontal="center" vertical="center"/>
    </xf>
    <xf numFmtId="0" fontId="72" fillId="3" borderId="0" xfId="0" applyFont="1" applyFill="1" applyAlignment="1">
      <alignment vertical="center" wrapText="1"/>
    </xf>
    <xf numFmtId="0" fontId="72" fillId="3" borderId="0" xfId="0" applyFont="1" applyFill="1">
      <alignment vertical="center"/>
    </xf>
    <xf numFmtId="0" fontId="76" fillId="3" borderId="0" xfId="1" applyFont="1" applyFill="1" applyAlignment="1"/>
    <xf numFmtId="0" fontId="76" fillId="3" borderId="0" xfId="1" applyFont="1" applyFill="1" applyAlignment="1">
      <alignment vertical="center" shrinkToFit="1"/>
    </xf>
    <xf numFmtId="0" fontId="72" fillId="3" borderId="0" xfId="1" applyFont="1" applyFill="1" applyAlignment="1">
      <alignment horizontal="left"/>
    </xf>
    <xf numFmtId="0" fontId="72" fillId="3" borderId="0" xfId="1" applyFont="1" applyFill="1" applyAlignment="1">
      <alignment horizontal="left" vertical="center" indent="1"/>
    </xf>
    <xf numFmtId="179" fontId="17" fillId="7" borderId="4" xfId="0" applyNumberFormat="1" applyFont="1" applyFill="1" applyBorder="1">
      <alignment vertical="center"/>
    </xf>
    <xf numFmtId="0" fontId="0" fillId="7" borderId="0" xfId="0" applyFill="1" applyAlignment="1">
      <alignment horizontal="left" vertical="center"/>
    </xf>
    <xf numFmtId="0" fontId="37" fillId="7" borderId="0" xfId="1" applyFont="1" applyFill="1" applyProtection="1">
      <alignment vertical="center"/>
      <protection hidden="1"/>
    </xf>
    <xf numFmtId="177" fontId="37" fillId="7" borderId="0" xfId="1" applyNumberFormat="1" applyFont="1" applyFill="1" applyProtection="1">
      <alignment vertical="center"/>
      <protection hidden="1"/>
    </xf>
    <xf numFmtId="0" fontId="37" fillId="3" borderId="0" xfId="1" applyFont="1" applyFill="1" applyProtection="1">
      <alignment vertical="center"/>
      <protection hidden="1"/>
    </xf>
    <xf numFmtId="0" fontId="37" fillId="7" borderId="0" xfId="1" applyFont="1" applyFill="1" applyAlignment="1" applyProtection="1">
      <alignment horizontal="center" vertical="center"/>
      <protection hidden="1"/>
    </xf>
    <xf numFmtId="0" fontId="51" fillId="7" borderId="0" xfId="1" applyFont="1" applyFill="1" applyProtection="1">
      <alignment vertical="center"/>
      <protection hidden="1"/>
    </xf>
    <xf numFmtId="0" fontId="37" fillId="7" borderId="0" xfId="1" applyFont="1" applyFill="1" applyAlignment="1" applyProtection="1">
      <alignment horizontal="right" vertical="center"/>
      <protection hidden="1"/>
    </xf>
    <xf numFmtId="0" fontId="37" fillId="3" borderId="0" xfId="1" applyFont="1" applyFill="1" applyAlignment="1" applyProtection="1">
      <alignment horizontal="center" vertical="center"/>
      <protection hidden="1"/>
    </xf>
    <xf numFmtId="0" fontId="37" fillId="3" borderId="0" xfId="1" applyFont="1" applyFill="1" applyAlignment="1" applyProtection="1">
      <alignment horizontal="right" vertical="center"/>
      <protection hidden="1"/>
    </xf>
    <xf numFmtId="0" fontId="65" fillId="8" borderId="0" xfId="1" applyFont="1" applyFill="1" applyProtection="1">
      <alignment vertical="center"/>
      <protection locked="0" hidden="1"/>
    </xf>
    <xf numFmtId="0" fontId="37" fillId="3" borderId="0" xfId="1" applyFont="1" applyFill="1" applyProtection="1">
      <alignment vertical="center"/>
      <protection locked="0" hidden="1"/>
    </xf>
    <xf numFmtId="0" fontId="37" fillId="3" borderId="0" xfId="1" applyFont="1" applyFill="1" applyAlignment="1" applyProtection="1">
      <alignment horizontal="center" vertical="center"/>
      <protection locked="0" hidden="1"/>
    </xf>
    <xf numFmtId="0" fontId="37" fillId="7" borderId="0" xfId="1" applyFont="1" applyFill="1" applyAlignment="1" applyProtection="1">
      <alignment horizontal="left" vertical="center" wrapText="1"/>
      <protection hidden="1"/>
    </xf>
    <xf numFmtId="0" fontId="37" fillId="3" borderId="0" xfId="1" applyFont="1" applyFill="1" applyAlignment="1" applyProtection="1">
      <alignment horizontal="left" vertical="center" wrapText="1"/>
      <protection hidden="1"/>
    </xf>
    <xf numFmtId="0" fontId="37" fillId="7" borderId="91" xfId="1" applyFont="1" applyFill="1" applyBorder="1" applyAlignment="1" applyProtection="1">
      <alignment horizontal="center" vertical="center"/>
      <protection hidden="1"/>
    </xf>
    <xf numFmtId="0" fontId="51" fillId="7" borderId="6" xfId="1" applyFont="1" applyFill="1" applyBorder="1" applyAlignment="1" applyProtection="1">
      <alignment horizontal="center" vertical="center"/>
      <protection hidden="1"/>
    </xf>
    <xf numFmtId="0" fontId="37" fillId="7" borderId="6" xfId="1" applyFont="1" applyFill="1" applyBorder="1" applyAlignment="1" applyProtection="1">
      <alignment horizontal="center" vertical="center"/>
      <protection hidden="1"/>
    </xf>
    <xf numFmtId="0" fontId="37" fillId="3" borderId="91" xfId="1" applyFont="1" applyFill="1" applyBorder="1" applyAlignment="1" applyProtection="1">
      <alignment horizontal="center" vertical="center"/>
      <protection hidden="1"/>
    </xf>
    <xf numFmtId="0" fontId="65" fillId="8" borderId="6" xfId="1" applyFont="1" applyFill="1" applyBorder="1" applyAlignment="1" applyProtection="1">
      <alignment horizontal="center" vertical="center"/>
      <protection locked="0" hidden="1"/>
    </xf>
    <xf numFmtId="0" fontId="37" fillId="3" borderId="6" xfId="1" applyFont="1" applyFill="1" applyBorder="1" applyAlignment="1" applyProtection="1">
      <alignment horizontal="center" vertical="center"/>
      <protection hidden="1"/>
    </xf>
    <xf numFmtId="0" fontId="37" fillId="7" borderId="30" xfId="1" applyFont="1" applyFill="1" applyBorder="1" applyAlignment="1" applyProtection="1">
      <alignment horizontal="center" vertical="center"/>
      <protection hidden="1"/>
    </xf>
    <xf numFmtId="0" fontId="51" fillId="7" borderId="0" xfId="1" applyFont="1" applyFill="1" applyAlignment="1" applyProtection="1">
      <alignment horizontal="center" vertical="center"/>
      <protection hidden="1"/>
    </xf>
    <xf numFmtId="0" fontId="37" fillId="3" borderId="30" xfId="1" applyFont="1" applyFill="1" applyBorder="1" applyAlignment="1" applyProtection="1">
      <alignment horizontal="center" vertical="center"/>
      <protection hidden="1"/>
    </xf>
    <xf numFmtId="0" fontId="65" fillId="8" borderId="0" xfId="1" applyFont="1" applyFill="1" applyAlignment="1" applyProtection="1">
      <alignment horizontal="center" vertical="center"/>
      <protection locked="0" hidden="1"/>
    </xf>
    <xf numFmtId="0" fontId="37" fillId="7" borderId="33" xfId="1" applyFont="1" applyFill="1" applyBorder="1" applyAlignment="1" applyProtection="1">
      <alignment horizontal="center" vertical="center"/>
      <protection hidden="1"/>
    </xf>
    <xf numFmtId="0" fontId="51" fillId="7" borderId="32" xfId="1" applyFont="1" applyFill="1" applyBorder="1" applyAlignment="1" applyProtection="1">
      <alignment horizontal="center" vertical="center"/>
      <protection hidden="1"/>
    </xf>
    <xf numFmtId="0" fontId="37" fillId="7" borderId="32" xfId="1" applyFont="1" applyFill="1" applyBorder="1" applyAlignment="1" applyProtection="1">
      <alignment horizontal="center" vertical="center"/>
      <protection hidden="1"/>
    </xf>
    <xf numFmtId="0" fontId="37" fillId="7" borderId="31" xfId="1" applyFont="1" applyFill="1" applyBorder="1" applyAlignment="1" applyProtection="1">
      <alignment horizontal="center" vertical="center"/>
      <protection hidden="1"/>
    </xf>
    <xf numFmtId="0" fontId="37" fillId="3" borderId="33" xfId="1" applyFont="1" applyFill="1" applyBorder="1" applyAlignment="1" applyProtection="1">
      <alignment horizontal="center" vertical="center"/>
      <protection hidden="1"/>
    </xf>
    <xf numFmtId="0" fontId="65" fillId="8" borderId="32" xfId="1" applyFont="1" applyFill="1" applyBorder="1" applyAlignment="1" applyProtection="1">
      <alignment horizontal="center" vertical="center"/>
      <protection locked="0" hidden="1"/>
    </xf>
    <xf numFmtId="0" fontId="37" fillId="3" borderId="32" xfId="1" applyFont="1" applyFill="1" applyBorder="1" applyAlignment="1" applyProtection="1">
      <alignment horizontal="center" vertical="center"/>
      <protection hidden="1"/>
    </xf>
    <xf numFmtId="0" fontId="37" fillId="3" borderId="31" xfId="1" applyFont="1" applyFill="1" applyBorder="1" applyAlignment="1" applyProtection="1">
      <alignment horizontal="center" vertical="center"/>
      <protection hidden="1"/>
    </xf>
    <xf numFmtId="0" fontId="37" fillId="7" borderId="97" xfId="1" applyFont="1" applyFill="1" applyBorder="1" applyProtection="1">
      <alignment vertical="center"/>
      <protection hidden="1"/>
    </xf>
    <xf numFmtId="0" fontId="37" fillId="7" borderId="54" xfId="1" applyFont="1" applyFill="1" applyBorder="1" applyProtection="1">
      <alignment vertical="center"/>
      <protection hidden="1"/>
    </xf>
    <xf numFmtId="0" fontId="51" fillId="7" borderId="54" xfId="1" applyFont="1" applyFill="1" applyBorder="1" applyProtection="1">
      <alignment vertical="center"/>
      <protection hidden="1"/>
    </xf>
    <xf numFmtId="0" fontId="37" fillId="7" borderId="27" xfId="1" applyFont="1" applyFill="1" applyBorder="1" applyProtection="1">
      <alignment vertical="center"/>
      <protection hidden="1"/>
    </xf>
    <xf numFmtId="0" fontId="37" fillId="7" borderId="54" xfId="1" applyFont="1" applyFill="1" applyBorder="1" applyAlignment="1" applyProtection="1">
      <alignment horizontal="distributed" vertical="center"/>
      <protection hidden="1"/>
    </xf>
    <xf numFmtId="0" fontId="37" fillId="7" borderId="98" xfId="1" applyFont="1" applyFill="1" applyBorder="1" applyProtection="1">
      <alignment vertical="center"/>
      <protection hidden="1"/>
    </xf>
    <xf numFmtId="0" fontId="37" fillId="3" borderId="97" xfId="1" applyFont="1" applyFill="1" applyBorder="1" applyProtection="1">
      <alignment vertical="center"/>
      <protection locked="0" hidden="1"/>
    </xf>
    <xf numFmtId="0" fontId="37" fillId="3" borderId="54" xfId="1" applyFont="1" applyFill="1" applyBorder="1" applyAlignment="1" applyProtection="1">
      <alignment horizontal="center" vertical="center"/>
      <protection locked="0" hidden="1"/>
    </xf>
    <xf numFmtId="0" fontId="37" fillId="3" borderId="27" xfId="1" applyFont="1" applyFill="1" applyBorder="1" applyProtection="1">
      <alignment vertical="center"/>
      <protection hidden="1"/>
    </xf>
    <xf numFmtId="0" fontId="37" fillId="3" borderId="54" xfId="1" applyFont="1" applyFill="1" applyBorder="1" applyAlignment="1" applyProtection="1">
      <alignment horizontal="distributed" vertical="center"/>
      <protection hidden="1"/>
    </xf>
    <xf numFmtId="0" fontId="37" fillId="3" borderId="98" xfId="1" applyFont="1" applyFill="1" applyBorder="1" applyProtection="1">
      <alignment vertical="center"/>
      <protection hidden="1"/>
    </xf>
    <xf numFmtId="0" fontId="32" fillId="3" borderId="6" xfId="1" applyFont="1" applyFill="1" applyBorder="1" applyAlignment="1" applyProtection="1">
      <alignment horizontal="center" vertical="center"/>
      <protection hidden="1"/>
    </xf>
    <xf numFmtId="0" fontId="32" fillId="3" borderId="0" xfId="1" applyFont="1" applyFill="1" applyAlignment="1" applyProtection="1">
      <alignment horizontal="center" vertical="center"/>
      <protection hidden="1"/>
    </xf>
    <xf numFmtId="0" fontId="8" fillId="3" borderId="0" xfId="0" applyFont="1" applyFill="1" applyAlignment="1" applyProtection="1">
      <protection hidden="1"/>
    </xf>
    <xf numFmtId="0" fontId="7" fillId="3" borderId="0" xfId="0" applyFont="1" applyFill="1" applyAlignment="1" applyProtection="1">
      <protection hidden="1"/>
    </xf>
    <xf numFmtId="0" fontId="2" fillId="3" borderId="0" xfId="0" applyFont="1" applyFill="1" applyProtection="1">
      <alignment vertical="center"/>
      <protection hidden="1"/>
    </xf>
    <xf numFmtId="0" fontId="37" fillId="7" borderId="32" xfId="1" applyFont="1" applyFill="1" applyBorder="1" applyAlignment="1" applyProtection="1">
      <alignment horizontal="right" vertical="center"/>
      <protection hidden="1"/>
    </xf>
    <xf numFmtId="0" fontId="37" fillId="7" borderId="32" xfId="1" applyFont="1" applyFill="1" applyBorder="1" applyProtection="1">
      <alignment vertical="center"/>
      <protection hidden="1"/>
    </xf>
    <xf numFmtId="0" fontId="37" fillId="3" borderId="32" xfId="1" applyFont="1" applyFill="1" applyBorder="1" applyAlignment="1" applyProtection="1">
      <alignment horizontal="right" vertical="center"/>
      <protection hidden="1"/>
    </xf>
    <xf numFmtId="0" fontId="37" fillId="3" borderId="32" xfId="1" applyFont="1" applyFill="1" applyBorder="1" applyProtection="1">
      <alignment vertical="center"/>
      <protection hidden="1"/>
    </xf>
    <xf numFmtId="0" fontId="35" fillId="7" borderId="0" xfId="0" applyFont="1" applyFill="1">
      <alignment vertical="center"/>
    </xf>
    <xf numFmtId="0" fontId="36" fillId="7" borderId="0" xfId="0" applyFont="1" applyFill="1">
      <alignment vertical="center"/>
    </xf>
    <xf numFmtId="0" fontId="36" fillId="7" borderId="0" xfId="0" applyFont="1" applyFill="1" applyAlignment="1">
      <alignment vertical="top"/>
    </xf>
    <xf numFmtId="0" fontId="35" fillId="7" borderId="0" xfId="0" applyFont="1" applyFill="1" applyAlignment="1">
      <alignment vertical="center" wrapText="1"/>
    </xf>
    <xf numFmtId="0" fontId="35" fillId="3" borderId="0" xfId="0" applyFont="1" applyFill="1" applyAlignment="1">
      <alignment horizontal="left" vertical="center" wrapText="1"/>
    </xf>
    <xf numFmtId="0" fontId="35" fillId="3" borderId="0" xfId="0" applyFont="1" applyFill="1" applyAlignment="1">
      <alignment vertical="center" wrapText="1"/>
    </xf>
    <xf numFmtId="0" fontId="48" fillId="7" borderId="0" xfId="0" applyFont="1" applyFill="1">
      <alignment vertical="center"/>
    </xf>
    <xf numFmtId="0" fontId="0" fillId="3" borderId="0" xfId="0" applyFill="1" applyAlignment="1">
      <alignment horizontal="left" vertical="center"/>
    </xf>
    <xf numFmtId="0" fontId="36" fillId="7" borderId="0" xfId="0" applyFont="1" applyFill="1" applyAlignment="1">
      <alignment horizontal="left" vertical="center" wrapText="1"/>
    </xf>
    <xf numFmtId="176" fontId="46" fillId="7" borderId="0" xfId="0" applyNumberFormat="1" applyFont="1" applyFill="1" applyAlignment="1">
      <alignment horizontal="center" vertical="center"/>
    </xf>
    <xf numFmtId="176" fontId="35" fillId="3" borderId="0" xfId="0" applyNumberFormat="1" applyFont="1" applyFill="1" applyAlignment="1">
      <alignment horizontal="left" vertical="center"/>
    </xf>
    <xf numFmtId="176" fontId="35" fillId="3" borderId="0" xfId="0" applyNumberFormat="1" applyFont="1" applyFill="1" applyAlignment="1">
      <alignment horizontal="center" vertical="center"/>
    </xf>
    <xf numFmtId="176" fontId="36" fillId="3" borderId="0" xfId="0" applyNumberFormat="1" applyFont="1" applyFill="1">
      <alignment vertical="center"/>
    </xf>
    <xf numFmtId="0" fontId="36" fillId="3" borderId="0" xfId="0" applyFont="1" applyFill="1" applyAlignment="1">
      <alignment vertical="distributed" wrapText="1"/>
    </xf>
    <xf numFmtId="0" fontId="36" fillId="3" borderId="0" xfId="0" applyFont="1" applyFill="1" applyAlignment="1">
      <alignment vertical="distributed"/>
    </xf>
    <xf numFmtId="176" fontId="17" fillId="7" borderId="0" xfId="0" applyNumberFormat="1" applyFont="1" applyFill="1" applyAlignment="1">
      <alignment horizontal="left" vertical="center"/>
    </xf>
    <xf numFmtId="176" fontId="17" fillId="7" borderId="39" xfId="0" applyNumberFormat="1" applyFont="1" applyFill="1" applyBorder="1">
      <alignment vertical="center"/>
    </xf>
    <xf numFmtId="0" fontId="5" fillId="3" borderId="32" xfId="0" applyFont="1" applyFill="1" applyBorder="1">
      <alignment vertical="center"/>
    </xf>
    <xf numFmtId="0" fontId="22" fillId="3" borderId="0" xfId="0" applyFont="1" applyFill="1" applyAlignment="1">
      <alignment horizontal="right" vertical="center"/>
    </xf>
    <xf numFmtId="0" fontId="10" fillId="3" borderId="0" xfId="0" applyFont="1" applyFill="1" applyAlignment="1">
      <alignment horizontal="left" wrapText="1"/>
    </xf>
    <xf numFmtId="0" fontId="10" fillId="3" borderId="0" xfId="0" applyFont="1" applyFill="1" applyAlignment="1">
      <alignment vertical="center" wrapText="1"/>
    </xf>
    <xf numFmtId="0" fontId="10" fillId="3" borderId="0" xfId="0" applyFont="1" applyFill="1" applyAlignment="1">
      <alignment horizontal="center" wrapText="1"/>
    </xf>
    <xf numFmtId="0" fontId="7" fillId="3" borderId="0" xfId="0" applyFont="1" applyFill="1" applyAlignment="1">
      <alignment horizontal="right"/>
    </xf>
    <xf numFmtId="0" fontId="64" fillId="3" borderId="0" xfId="0" applyFont="1" applyFill="1" applyAlignment="1">
      <alignment vertical="center" wrapText="1"/>
    </xf>
    <xf numFmtId="0" fontId="64" fillId="3" borderId="0" xfId="0" applyFont="1" applyFill="1" applyAlignment="1">
      <alignment horizontal="left" vertical="center" wrapText="1"/>
    </xf>
    <xf numFmtId="0" fontId="10" fillId="3" borderId="104" xfId="0" applyFont="1" applyFill="1" applyBorder="1">
      <alignment vertical="center"/>
    </xf>
    <xf numFmtId="0" fontId="63" fillId="3" borderId="18" xfId="0" applyFont="1" applyFill="1" applyBorder="1">
      <alignment vertical="center"/>
    </xf>
    <xf numFmtId="0" fontId="63" fillId="3" borderId="37" xfId="0" applyFont="1" applyFill="1" applyBorder="1" applyAlignment="1">
      <alignment horizontal="center" vertical="center"/>
    </xf>
    <xf numFmtId="0" fontId="69" fillId="3" borderId="47" xfId="0" applyFont="1" applyFill="1" applyBorder="1" applyAlignment="1">
      <alignment horizontal="center" vertical="center"/>
    </xf>
    <xf numFmtId="0" fontId="10" fillId="3" borderId="0" xfId="0" applyFont="1" applyFill="1" applyAlignment="1">
      <alignment horizontal="center" vertical="distributed" textRotation="255" indent="1"/>
    </xf>
    <xf numFmtId="0" fontId="10" fillId="3" borderId="0" xfId="0" applyFont="1" applyFill="1" applyAlignment="1">
      <alignment horizontal="center" vertical="center" wrapText="1" justifyLastLine="1"/>
    </xf>
    <xf numFmtId="0" fontId="2" fillId="3" borderId="23" xfId="0" applyFont="1" applyFill="1" applyBorder="1">
      <alignment vertical="center"/>
    </xf>
    <xf numFmtId="0" fontId="70" fillId="3" borderId="11" xfId="0" applyFont="1" applyFill="1" applyBorder="1" applyAlignment="1">
      <alignment horizontal="center" vertical="center"/>
    </xf>
    <xf numFmtId="0" fontId="70" fillId="3" borderId="0" xfId="0" applyFont="1" applyFill="1" applyAlignment="1">
      <alignment horizontal="center" vertical="center"/>
    </xf>
    <xf numFmtId="0" fontId="63" fillId="3" borderId="44" xfId="0" applyFont="1" applyFill="1" applyBorder="1" applyAlignment="1">
      <alignment horizontal="center" vertical="center"/>
    </xf>
    <xf numFmtId="0" fontId="22" fillId="7" borderId="0" xfId="0" applyFont="1" applyFill="1" applyAlignment="1">
      <alignment horizontal="right" vertical="center"/>
    </xf>
    <xf numFmtId="0" fontId="5" fillId="7" borderId="11" xfId="0" applyFont="1" applyFill="1" applyBorder="1">
      <alignment vertical="center"/>
    </xf>
    <xf numFmtId="0" fontId="5" fillId="8" borderId="0" xfId="0" applyFont="1" applyFill="1" applyProtection="1">
      <alignment vertical="center"/>
      <protection locked="0"/>
    </xf>
    <xf numFmtId="0" fontId="5" fillId="7" borderId="0" xfId="0" applyFont="1" applyFill="1" applyAlignment="1">
      <alignment horizontal="right" vertical="center"/>
    </xf>
    <xf numFmtId="0" fontId="5" fillId="7" borderId="12" xfId="0" applyFont="1" applyFill="1" applyBorder="1" applyAlignment="1">
      <alignment horizontal="center" vertical="center"/>
    </xf>
    <xf numFmtId="0" fontId="5" fillId="7" borderId="14" xfId="0" applyFont="1" applyFill="1" applyBorder="1" applyAlignment="1">
      <alignment horizontal="center" vertical="center"/>
    </xf>
    <xf numFmtId="0" fontId="5" fillId="8" borderId="12" xfId="0" applyFont="1" applyFill="1" applyBorder="1" applyAlignment="1" applyProtection="1">
      <alignment horizontal="center" vertical="center"/>
      <protection locked="0"/>
    </xf>
    <xf numFmtId="0" fontId="5" fillId="8" borderId="14" xfId="0" applyFont="1" applyFill="1" applyBorder="1" applyAlignment="1" applyProtection="1">
      <alignment horizontal="center" vertical="center"/>
      <protection locked="0"/>
    </xf>
    <xf numFmtId="0" fontId="55" fillId="7" borderId="0" xfId="1" applyFont="1" applyFill="1">
      <alignment vertical="center"/>
    </xf>
    <xf numFmtId="0" fontId="5" fillId="7" borderId="34" xfId="0" applyFont="1" applyFill="1" applyBorder="1">
      <alignment vertical="center"/>
    </xf>
    <xf numFmtId="0" fontId="5" fillId="7" borderId="35" xfId="0" applyFont="1" applyFill="1" applyBorder="1">
      <alignment vertical="center"/>
    </xf>
    <xf numFmtId="0" fontId="37" fillId="7" borderId="6" xfId="1" applyFont="1" applyFill="1" applyBorder="1" applyProtection="1">
      <alignment vertical="center"/>
      <protection hidden="1"/>
    </xf>
    <xf numFmtId="0" fontId="10" fillId="3" borderId="0" xfId="0" applyFont="1" applyFill="1" applyAlignment="1">
      <alignment horizontal="distributed" vertical="center" indent="1"/>
    </xf>
    <xf numFmtId="0" fontId="10" fillId="3" borderId="0" xfId="0" applyFont="1" applyFill="1" applyAlignment="1">
      <alignment horizontal="center" vertical="center"/>
    </xf>
    <xf numFmtId="0" fontId="10" fillId="3" borderId="0" xfId="0" applyFont="1" applyFill="1" applyAlignment="1">
      <alignment horizontal="center"/>
    </xf>
    <xf numFmtId="0" fontId="46" fillId="7" borderId="0" xfId="0" applyFont="1" applyFill="1" applyAlignment="1">
      <alignment horizontal="center" vertical="center" wrapText="1"/>
    </xf>
    <xf numFmtId="0" fontId="66" fillId="3" borderId="0" xfId="0" applyFont="1" applyFill="1" applyAlignment="1">
      <alignment horizontal="center"/>
    </xf>
    <xf numFmtId="0" fontId="12" fillId="3" borderId="0" xfId="0" applyFont="1" applyFill="1" applyAlignment="1">
      <alignment horizontal="left" vertical="distributed" wrapText="1"/>
    </xf>
    <xf numFmtId="0" fontId="22" fillId="3" borderId="32" xfId="0" applyFont="1" applyFill="1" applyBorder="1" applyAlignment="1">
      <alignment horizontal="left" vertical="center" indent="1"/>
    </xf>
    <xf numFmtId="14" fontId="5" fillId="7" borderId="8" xfId="0" applyNumberFormat="1" applyFont="1" applyFill="1" applyBorder="1" applyAlignment="1" applyProtection="1">
      <alignment horizontal="left" vertical="center"/>
      <protection locked="0"/>
    </xf>
    <xf numFmtId="0" fontId="5" fillId="7" borderId="9" xfId="0" applyFont="1" applyFill="1" applyBorder="1" applyAlignment="1" applyProtection="1">
      <alignment horizontal="left" vertical="center"/>
      <protection locked="0"/>
    </xf>
    <xf numFmtId="0" fontId="5" fillId="7" borderId="10" xfId="0" applyFont="1" applyFill="1" applyBorder="1" applyAlignment="1" applyProtection="1">
      <alignment horizontal="left" vertical="center"/>
      <protection locked="0"/>
    </xf>
    <xf numFmtId="0" fontId="18" fillId="7" borderId="0" xfId="0" applyFont="1" applyFill="1">
      <alignment vertical="center"/>
    </xf>
    <xf numFmtId="0" fontId="15" fillId="7" borderId="0" xfId="0" applyFont="1" applyFill="1" applyAlignment="1">
      <alignment horizontal="left" vertical="top"/>
    </xf>
    <xf numFmtId="0" fontId="15" fillId="7" borderId="39" xfId="0" applyFont="1" applyFill="1" applyBorder="1" applyAlignment="1">
      <alignment horizontal="left" vertical="top"/>
    </xf>
    <xf numFmtId="0" fontId="65" fillId="7" borderId="99" xfId="0" applyFont="1" applyFill="1" applyBorder="1" applyProtection="1">
      <alignment vertical="center"/>
      <protection locked="0"/>
    </xf>
    <xf numFmtId="0" fontId="65" fillId="7" borderId="100" xfId="0" applyFont="1" applyFill="1" applyBorder="1" applyProtection="1">
      <alignment vertical="center"/>
      <protection locked="0"/>
    </xf>
    <xf numFmtId="0" fontId="65" fillId="7" borderId="101" xfId="0" applyFont="1" applyFill="1" applyBorder="1" applyProtection="1">
      <alignment vertical="center"/>
      <protection locked="0"/>
    </xf>
    <xf numFmtId="0" fontId="10" fillId="3" borderId="0" xfId="0" applyFont="1" applyFill="1" applyAlignment="1">
      <alignment horizontal="center" wrapText="1" justifyLastLine="1"/>
    </xf>
    <xf numFmtId="0" fontId="65" fillId="7" borderId="38" xfId="0" applyFont="1" applyFill="1" applyBorder="1" applyProtection="1">
      <alignment vertical="center"/>
      <protection locked="0"/>
    </xf>
    <xf numFmtId="0" fontId="65" fillId="7" borderId="0" xfId="0" applyFont="1" applyFill="1" applyProtection="1">
      <alignment vertical="center"/>
      <protection locked="0"/>
    </xf>
    <xf numFmtId="0" fontId="65" fillId="7" borderId="39" xfId="0" applyFont="1" applyFill="1" applyBorder="1" applyProtection="1">
      <alignment vertical="center"/>
      <protection locked="0"/>
    </xf>
    <xf numFmtId="0" fontId="15" fillId="7" borderId="0" xfId="0" applyFont="1" applyFill="1" applyAlignment="1">
      <alignment horizontal="left"/>
    </xf>
    <xf numFmtId="0" fontId="15" fillId="7" borderId="39" xfId="0" applyFont="1" applyFill="1" applyBorder="1" applyAlignment="1">
      <alignment horizontal="left"/>
    </xf>
    <xf numFmtId="0" fontId="65" fillId="7" borderId="2" xfId="0" applyFont="1" applyFill="1" applyBorder="1" applyAlignment="1" applyProtection="1">
      <alignment vertical="center" wrapText="1"/>
      <protection locked="0"/>
    </xf>
    <xf numFmtId="0" fontId="65" fillId="7" borderId="3" xfId="0" applyFont="1" applyFill="1" applyBorder="1" applyAlignment="1" applyProtection="1">
      <alignment vertical="center" wrapText="1"/>
      <protection locked="0"/>
    </xf>
    <xf numFmtId="0" fontId="65" fillId="7" borderId="4" xfId="0" applyFont="1" applyFill="1" applyBorder="1" applyAlignment="1" applyProtection="1">
      <alignment vertical="center" wrapText="1"/>
      <protection locked="0"/>
    </xf>
    <xf numFmtId="0" fontId="65" fillId="7" borderId="5" xfId="0" applyFont="1" applyFill="1" applyBorder="1" applyAlignment="1" applyProtection="1">
      <alignment vertical="center" wrapText="1"/>
      <protection locked="0"/>
    </xf>
    <xf numFmtId="0" fontId="65" fillId="7" borderId="6" xfId="0" applyFont="1" applyFill="1" applyBorder="1" applyAlignment="1" applyProtection="1">
      <alignment vertical="center" wrapText="1"/>
      <protection locked="0"/>
    </xf>
    <xf numFmtId="0" fontId="65" fillId="7" borderId="7" xfId="0" applyFont="1" applyFill="1" applyBorder="1" applyAlignment="1" applyProtection="1">
      <alignment vertical="center" wrapText="1"/>
      <protection locked="0"/>
    </xf>
    <xf numFmtId="0" fontId="12" fillId="3" borderId="0" xfId="0" applyFont="1" applyFill="1" applyAlignment="1">
      <alignment horizontal="center" justifyLastLine="1"/>
    </xf>
    <xf numFmtId="0" fontId="12" fillId="3" borderId="0" xfId="0" applyFont="1" applyFill="1" applyAlignment="1">
      <alignment horizontal="center" vertical="top" wrapText="1" justifyLastLine="1"/>
    </xf>
    <xf numFmtId="0" fontId="63" fillId="3" borderId="0" xfId="0" applyFont="1" applyFill="1" applyAlignment="1">
      <alignment horizontal="left" vertical="center" wrapText="1"/>
    </xf>
    <xf numFmtId="0" fontId="63" fillId="3" borderId="0" xfId="0" applyFont="1" applyFill="1" applyAlignment="1">
      <alignment horizontal="left" shrinkToFit="1"/>
    </xf>
    <xf numFmtId="176" fontId="12" fillId="3" borderId="0" xfId="0" applyNumberFormat="1" applyFont="1" applyFill="1" applyAlignment="1">
      <alignment horizontal="distributed" vertical="center" indent="3"/>
    </xf>
    <xf numFmtId="0" fontId="46" fillId="7" borderId="0" xfId="0" applyFont="1" applyFill="1" applyAlignment="1">
      <alignment horizontal="left" vertical="center"/>
    </xf>
    <xf numFmtId="0" fontId="46" fillId="7" borderId="39" xfId="0" applyFont="1" applyFill="1" applyBorder="1" applyAlignment="1">
      <alignment horizontal="left" vertical="center"/>
    </xf>
    <xf numFmtId="0" fontId="21" fillId="7" borderId="0" xfId="0" applyFont="1" applyFill="1" applyAlignment="1">
      <alignment horizontal="center" vertical="center"/>
    </xf>
    <xf numFmtId="0" fontId="15" fillId="7" borderId="0" xfId="0" applyFont="1" applyFill="1" applyAlignment="1">
      <alignment horizontal="left" vertical="center"/>
    </xf>
    <xf numFmtId="0" fontId="15" fillId="7" borderId="39" xfId="0" applyFont="1" applyFill="1" applyBorder="1" applyAlignment="1">
      <alignment horizontal="left" vertical="center"/>
    </xf>
    <xf numFmtId="0" fontId="65" fillId="7" borderId="8" xfId="0" applyFont="1" applyFill="1" applyBorder="1" applyAlignment="1" applyProtection="1">
      <alignment horizontal="left" vertical="center"/>
      <protection locked="0"/>
    </xf>
    <xf numFmtId="0" fontId="65" fillId="7" borderId="9" xfId="0" applyFont="1" applyFill="1" applyBorder="1" applyAlignment="1" applyProtection="1">
      <alignment horizontal="left" vertical="center"/>
      <protection locked="0"/>
    </xf>
    <xf numFmtId="0" fontId="65" fillId="7" borderId="10" xfId="0" applyFont="1" applyFill="1" applyBorder="1" applyAlignment="1" applyProtection="1">
      <alignment horizontal="left" vertical="center"/>
      <protection locked="0"/>
    </xf>
    <xf numFmtId="0" fontId="12" fillId="3" borderId="25" xfId="0" applyFont="1" applyFill="1" applyBorder="1" applyAlignment="1">
      <alignment horizontal="center" vertical="center"/>
    </xf>
    <xf numFmtId="0" fontId="12" fillId="3" borderId="25" xfId="0" applyFont="1" applyFill="1" applyBorder="1" applyAlignment="1">
      <alignment horizontal="distributed" vertical="center" wrapText="1" indent="1"/>
    </xf>
    <xf numFmtId="0" fontId="12" fillId="3" borderId="25" xfId="0" applyFont="1" applyFill="1" applyBorder="1" applyAlignment="1">
      <alignment horizontal="distributed" vertical="center" indent="2"/>
    </xf>
    <xf numFmtId="0" fontId="10" fillId="3" borderId="118" xfId="0" applyFont="1" applyFill="1" applyBorder="1" applyAlignment="1">
      <alignment horizontal="center" vertical="center"/>
    </xf>
    <xf numFmtId="0" fontId="10" fillId="3" borderId="27" xfId="0" applyFont="1" applyFill="1" applyBorder="1" applyAlignment="1">
      <alignment horizontal="center" vertical="center"/>
    </xf>
    <xf numFmtId="49" fontId="65" fillId="7" borderId="8" xfId="0" applyNumberFormat="1" applyFont="1" applyFill="1" applyBorder="1" applyAlignment="1" applyProtection="1">
      <alignment horizontal="left" vertical="center"/>
      <protection locked="0"/>
    </xf>
    <xf numFmtId="49" fontId="65" fillId="7" borderId="9" xfId="0" applyNumberFormat="1" applyFont="1" applyFill="1" applyBorder="1" applyAlignment="1" applyProtection="1">
      <alignment horizontal="left" vertical="center"/>
      <protection locked="0"/>
    </xf>
    <xf numFmtId="49" fontId="65" fillId="7" borderId="10" xfId="0" applyNumberFormat="1" applyFont="1" applyFill="1" applyBorder="1" applyAlignment="1" applyProtection="1">
      <alignment horizontal="left" vertical="center"/>
      <protection locked="0"/>
    </xf>
    <xf numFmtId="0" fontId="10" fillId="3" borderId="32" xfId="0" applyFont="1" applyFill="1" applyBorder="1" applyAlignment="1">
      <alignment horizontal="distributed" indent="2"/>
    </xf>
    <xf numFmtId="0" fontId="10" fillId="3" borderId="0" xfId="0" applyFont="1" applyFill="1" applyAlignment="1">
      <alignment horizontal="distributed" indent="2"/>
    </xf>
    <xf numFmtId="0" fontId="64" fillId="3" borderId="0" xfId="0" applyFont="1" applyFill="1" applyAlignment="1">
      <alignment horizontal="center" wrapText="1"/>
    </xf>
    <xf numFmtId="0" fontId="63" fillId="8" borderId="25" xfId="0" applyFont="1" applyFill="1" applyBorder="1" applyAlignment="1" applyProtection="1">
      <alignment horizontal="center" vertical="center" shrinkToFit="1"/>
      <protection locked="0"/>
    </xf>
    <xf numFmtId="176" fontId="63" fillId="8" borderId="25" xfId="0" applyNumberFormat="1" applyFont="1" applyFill="1" applyBorder="1" applyAlignment="1" applyProtection="1">
      <alignment horizontal="center" vertical="center" shrinkToFit="1"/>
      <protection locked="0"/>
    </xf>
    <xf numFmtId="0" fontId="12" fillId="3" borderId="25" xfId="0" applyFont="1" applyFill="1" applyBorder="1" applyAlignment="1">
      <alignment horizontal="distributed" vertical="center" indent="1"/>
    </xf>
    <xf numFmtId="0" fontId="12" fillId="3" borderId="0" xfId="0" applyFont="1" applyFill="1" applyAlignment="1">
      <alignment horizontal="center" wrapText="1" justifyLastLine="1" shrinkToFit="1"/>
    </xf>
    <xf numFmtId="0" fontId="11" fillId="3" borderId="0" xfId="0" applyFont="1" applyFill="1" applyAlignment="1">
      <alignment horizontal="left" vertical="center" wrapText="1" justifyLastLine="1" shrinkToFit="1"/>
    </xf>
    <xf numFmtId="0" fontId="10" fillId="3" borderId="0" xfId="0" applyFont="1" applyFill="1" applyAlignment="1">
      <alignment horizontal="distributed" vertical="top" justifyLastLine="1"/>
    </xf>
    <xf numFmtId="0" fontId="22" fillId="3" borderId="0" xfId="0" applyFont="1" applyFill="1" applyAlignment="1">
      <alignment horizontal="left" wrapText="1"/>
    </xf>
    <xf numFmtId="0" fontId="22" fillId="3" borderId="0" xfId="0" applyFont="1" applyFill="1" applyAlignment="1">
      <alignment horizontal="left" vertical="top" wrapText="1"/>
    </xf>
    <xf numFmtId="0" fontId="63" fillId="3" borderId="119" xfId="0" applyFont="1" applyFill="1" applyBorder="1" applyAlignment="1">
      <alignment horizontal="center" vertical="center"/>
    </xf>
    <xf numFmtId="0" fontId="63" fillId="3" borderId="120" xfId="0" applyFont="1" applyFill="1" applyBorder="1" applyAlignment="1">
      <alignment horizontal="center" vertical="center"/>
    </xf>
    <xf numFmtId="0" fontId="5" fillId="3" borderId="118" xfId="0" applyFont="1" applyFill="1" applyBorder="1" applyAlignment="1">
      <alignment horizontal="center" vertical="center"/>
    </xf>
    <xf numFmtId="0" fontId="5" fillId="3" borderId="27" xfId="0" applyFont="1" applyFill="1" applyBorder="1" applyAlignment="1">
      <alignment horizontal="center" vertical="center"/>
    </xf>
    <xf numFmtId="0" fontId="73" fillId="3" borderId="0" xfId="0" applyFont="1" applyFill="1" applyAlignment="1">
      <alignment horizontal="center" vertical="center" wrapText="1"/>
    </xf>
    <xf numFmtId="0" fontId="63" fillId="3" borderId="0" xfId="0" applyFont="1" applyFill="1" applyAlignment="1">
      <alignment horizontal="center" vertical="center" shrinkToFit="1"/>
    </xf>
    <xf numFmtId="0" fontId="63" fillId="8" borderId="48" xfId="0" applyFont="1" applyFill="1" applyBorder="1" applyAlignment="1" applyProtection="1">
      <alignment horizontal="center" shrinkToFit="1"/>
      <protection locked="0"/>
    </xf>
    <xf numFmtId="0" fontId="63" fillId="8" borderId="49" xfId="0" applyFont="1" applyFill="1" applyBorder="1" applyAlignment="1" applyProtection="1">
      <alignment horizontal="center" shrinkToFit="1"/>
      <protection locked="0"/>
    </xf>
    <xf numFmtId="0" fontId="63" fillId="8" borderId="50" xfId="0" applyFont="1" applyFill="1" applyBorder="1" applyAlignment="1" applyProtection="1">
      <alignment horizontal="center" shrinkToFit="1"/>
      <protection locked="0"/>
    </xf>
    <xf numFmtId="0" fontId="63" fillId="8" borderId="29" xfId="0" applyFont="1" applyFill="1" applyBorder="1" applyAlignment="1" applyProtection="1">
      <alignment horizontal="center" shrinkToFit="1"/>
      <protection locked="0"/>
    </xf>
    <xf numFmtId="0" fontId="63" fillId="8" borderId="0" xfId="0" applyFont="1" applyFill="1" applyAlignment="1" applyProtection="1">
      <alignment horizontal="center" shrinkToFit="1"/>
      <protection locked="0"/>
    </xf>
    <xf numFmtId="0" fontId="63" fillId="8" borderId="30" xfId="0" applyFont="1" applyFill="1" applyBorder="1" applyAlignment="1" applyProtection="1">
      <alignment horizontal="center" shrinkToFit="1"/>
      <protection locked="0"/>
    </xf>
    <xf numFmtId="0" fontId="63" fillId="8" borderId="29" xfId="0" applyFont="1" applyFill="1" applyBorder="1" applyAlignment="1" applyProtection="1">
      <alignment horizontal="center" vertical="top" shrinkToFit="1"/>
      <protection locked="0"/>
    </xf>
    <xf numFmtId="0" fontId="63" fillId="8" borderId="0" xfId="0" applyFont="1" applyFill="1" applyAlignment="1" applyProtection="1">
      <alignment horizontal="center" vertical="top" shrinkToFit="1"/>
      <protection locked="0"/>
    </xf>
    <xf numFmtId="0" fontId="63" fillId="8" borderId="30" xfId="0" applyFont="1" applyFill="1" applyBorder="1" applyAlignment="1" applyProtection="1">
      <alignment horizontal="center" vertical="top" shrinkToFit="1"/>
      <protection locked="0"/>
    </xf>
    <xf numFmtId="0" fontId="63" fillId="8" borderId="31" xfId="0" applyFont="1" applyFill="1" applyBorder="1" applyAlignment="1" applyProtection="1">
      <alignment horizontal="center" vertical="top" shrinkToFit="1"/>
      <protection locked="0"/>
    </xf>
    <xf numFmtId="0" fontId="63" fillId="8" borderId="32" xfId="0" applyFont="1" applyFill="1" applyBorder="1" applyAlignment="1" applyProtection="1">
      <alignment horizontal="center" vertical="top" shrinkToFit="1"/>
      <protection locked="0"/>
    </xf>
    <xf numFmtId="0" fontId="63" fillId="8" borderId="33" xfId="0" applyFont="1" applyFill="1" applyBorder="1" applyAlignment="1" applyProtection="1">
      <alignment horizontal="center" vertical="top" shrinkToFit="1"/>
      <protection locked="0"/>
    </xf>
    <xf numFmtId="49" fontId="65" fillId="7" borderId="8" xfId="0" applyNumberFormat="1" applyFont="1" applyFill="1" applyBorder="1" applyAlignment="1" applyProtection="1">
      <alignment horizontal="center" vertical="center"/>
      <protection locked="0"/>
    </xf>
    <xf numFmtId="49" fontId="65" fillId="7" borderId="9" xfId="0" applyNumberFormat="1" applyFont="1" applyFill="1" applyBorder="1" applyAlignment="1" applyProtection="1">
      <alignment horizontal="center" vertical="center"/>
      <protection locked="0"/>
    </xf>
    <xf numFmtId="49" fontId="65" fillId="7" borderId="10" xfId="0" applyNumberFormat="1" applyFont="1" applyFill="1" applyBorder="1" applyAlignment="1" applyProtection="1">
      <alignment horizontal="center" vertical="center"/>
      <protection locked="0"/>
    </xf>
    <xf numFmtId="0" fontId="15" fillId="7" borderId="53" xfId="0" applyFont="1" applyFill="1" applyBorder="1" applyAlignment="1">
      <alignment horizontal="left" vertical="center"/>
    </xf>
    <xf numFmtId="0" fontId="26" fillId="7" borderId="12" xfId="0" applyFont="1" applyFill="1" applyBorder="1" applyAlignment="1">
      <alignment horizontal="center" vertical="center"/>
    </xf>
    <xf numFmtId="0" fontId="26" fillId="7" borderId="13" xfId="0" applyFont="1" applyFill="1" applyBorder="1" applyAlignment="1">
      <alignment horizontal="center" vertical="center"/>
    </xf>
    <xf numFmtId="0" fontId="26" fillId="7" borderId="14" xfId="0" applyFont="1" applyFill="1" applyBorder="1" applyAlignment="1">
      <alignment horizontal="center" vertical="center"/>
    </xf>
    <xf numFmtId="0" fontId="74" fillId="8" borderId="56" xfId="0" applyFont="1" applyFill="1" applyBorder="1" applyAlignment="1">
      <alignment horizontal="center" vertical="center"/>
    </xf>
    <xf numFmtId="0" fontId="5" fillId="8" borderId="21" xfId="0" applyFont="1" applyFill="1" applyBorder="1" applyAlignment="1">
      <alignment horizontal="center" vertical="center"/>
    </xf>
    <xf numFmtId="0" fontId="5" fillId="8" borderId="22" xfId="0" applyFont="1" applyFill="1" applyBorder="1" applyAlignment="1">
      <alignment horizontal="center" vertical="center"/>
    </xf>
    <xf numFmtId="0" fontId="5" fillId="8" borderId="66" xfId="0" applyFont="1" applyFill="1" applyBorder="1" applyAlignment="1">
      <alignment horizontal="center" vertical="center"/>
    </xf>
    <xf numFmtId="0" fontId="5" fillId="8" borderId="0" xfId="0" applyFont="1" applyFill="1" applyAlignment="1">
      <alignment horizontal="center" vertical="center"/>
    </xf>
    <xf numFmtId="0" fontId="5" fillId="8" borderId="53" xfId="0" applyFont="1" applyFill="1" applyBorder="1" applyAlignment="1">
      <alignment horizontal="center" vertical="center"/>
    </xf>
    <xf numFmtId="0" fontId="5" fillId="8" borderId="23" xfId="0" applyFont="1" applyFill="1" applyBorder="1" applyAlignment="1">
      <alignment horizontal="center" vertical="center"/>
    </xf>
    <xf numFmtId="0" fontId="5" fillId="8" borderId="1" xfId="0" applyFont="1" applyFill="1" applyBorder="1" applyAlignment="1">
      <alignment horizontal="center" vertical="center"/>
    </xf>
    <xf numFmtId="0" fontId="5" fillId="8" borderId="24" xfId="0" applyFont="1" applyFill="1" applyBorder="1" applyAlignment="1">
      <alignment horizontal="center" vertical="center"/>
    </xf>
    <xf numFmtId="179" fontId="17" fillId="8" borderId="9" xfId="0" applyNumberFormat="1" applyFont="1" applyFill="1" applyBorder="1" applyAlignment="1" applyProtection="1">
      <alignment horizontal="left" vertical="center"/>
      <protection locked="0"/>
    </xf>
    <xf numFmtId="179" fontId="17" fillId="8" borderId="10" xfId="0" applyNumberFormat="1" applyFont="1" applyFill="1" applyBorder="1" applyAlignment="1" applyProtection="1">
      <alignment horizontal="left" vertical="center"/>
      <protection locked="0"/>
    </xf>
    <xf numFmtId="0" fontId="17" fillId="8" borderId="9" xfId="0" applyFont="1" applyFill="1" applyBorder="1" applyProtection="1">
      <alignment vertical="center"/>
      <protection locked="0"/>
    </xf>
    <xf numFmtId="0" fontId="17" fillId="8" borderId="10" xfId="0" applyFont="1" applyFill="1" applyBorder="1" applyProtection="1">
      <alignment vertical="center"/>
      <protection locked="0"/>
    </xf>
    <xf numFmtId="14" fontId="17" fillId="8" borderId="9" xfId="0" applyNumberFormat="1" applyFont="1" applyFill="1" applyBorder="1" applyAlignment="1" applyProtection="1">
      <alignment horizontal="left" vertical="center"/>
      <protection locked="0"/>
    </xf>
    <xf numFmtId="0" fontId="17" fillId="8" borderId="9" xfId="0" applyFont="1" applyFill="1" applyBorder="1" applyAlignment="1" applyProtection="1">
      <alignment horizontal="left" vertical="center"/>
      <protection locked="0"/>
    </xf>
    <xf numFmtId="0" fontId="17" fillId="8" borderId="10" xfId="0" applyFont="1" applyFill="1" applyBorder="1" applyAlignment="1" applyProtection="1">
      <alignment horizontal="left" vertical="center"/>
      <protection locked="0"/>
    </xf>
    <xf numFmtId="0" fontId="10" fillId="3" borderId="23"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63" fillId="3" borderId="12" xfId="0" applyFont="1" applyFill="1" applyBorder="1" applyAlignment="1">
      <alignment horizontal="center" vertical="center"/>
    </xf>
    <xf numFmtId="0" fontId="63" fillId="3" borderId="28" xfId="0" applyFont="1" applyFill="1" applyBorder="1" applyAlignment="1">
      <alignment horizontal="center" vertical="center"/>
    </xf>
    <xf numFmtId="0" fontId="46" fillId="7" borderId="105" xfId="0" applyFont="1" applyFill="1" applyBorder="1" applyAlignment="1">
      <alignment horizontal="center" vertical="center" textRotation="255"/>
    </xf>
    <xf numFmtId="0" fontId="46" fillId="7" borderId="106" xfId="0" applyFont="1" applyFill="1" applyBorder="1" applyAlignment="1">
      <alignment horizontal="center" vertical="center" textRotation="255"/>
    </xf>
    <xf numFmtId="0" fontId="46" fillId="7" borderId="107" xfId="0" applyFont="1" applyFill="1" applyBorder="1" applyAlignment="1">
      <alignment horizontal="center" vertical="center" textRotation="255"/>
    </xf>
    <xf numFmtId="0" fontId="63" fillId="3" borderId="16" xfId="0" applyFont="1" applyFill="1" applyBorder="1" applyAlignment="1">
      <alignment horizontal="center" vertical="center"/>
    </xf>
    <xf numFmtId="0" fontId="63" fillId="3" borderId="14"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24" xfId="0" applyFont="1" applyFill="1" applyBorder="1" applyAlignment="1">
      <alignment horizontal="center" vertical="center"/>
    </xf>
    <xf numFmtId="0" fontId="63" fillId="3" borderId="19" xfId="0" applyFont="1" applyFill="1" applyBorder="1" applyAlignment="1">
      <alignment horizontal="center" vertical="center"/>
    </xf>
    <xf numFmtId="0" fontId="17" fillId="7" borderId="0" xfId="0" applyFont="1" applyFill="1" applyAlignment="1">
      <alignment horizontal="left" vertical="center"/>
    </xf>
    <xf numFmtId="0" fontId="10" fillId="3" borderId="56"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63" fillId="3" borderId="23" xfId="0" applyFont="1" applyFill="1" applyBorder="1" applyAlignment="1">
      <alignment horizontal="center" vertical="center"/>
    </xf>
    <xf numFmtId="0" fontId="63" fillId="3" borderId="46" xfId="0" applyFont="1" applyFill="1" applyBorder="1" applyAlignment="1">
      <alignment horizontal="center" vertical="center"/>
    </xf>
    <xf numFmtId="0" fontId="63" fillId="3" borderId="45" xfId="0" applyFont="1" applyFill="1" applyBorder="1" applyAlignment="1">
      <alignment horizontal="center" vertical="center"/>
    </xf>
    <xf numFmtId="0" fontId="63" fillId="3" borderId="24" xfId="0" applyFont="1" applyFill="1" applyBorder="1" applyAlignment="1">
      <alignment horizontal="center" vertical="center"/>
    </xf>
    <xf numFmtId="0" fontId="10" fillId="3" borderId="56" xfId="0" applyFont="1" applyFill="1" applyBorder="1" applyAlignment="1">
      <alignment horizontal="center" vertical="center"/>
    </xf>
    <xf numFmtId="0" fontId="10" fillId="3" borderId="21" xfId="0" applyFont="1" applyFill="1" applyBorder="1" applyAlignment="1">
      <alignment horizontal="center" vertical="center"/>
    </xf>
    <xf numFmtId="177" fontId="0" fillId="7" borderId="0" xfId="0" applyNumberFormat="1" applyFill="1" applyAlignment="1">
      <alignment horizontal="left" vertical="center"/>
    </xf>
    <xf numFmtId="0" fontId="10" fillId="3" borderId="12" xfId="0" applyFont="1" applyFill="1" applyBorder="1" applyAlignment="1">
      <alignment horizontal="center" vertical="center"/>
    </xf>
    <xf numFmtId="0" fontId="10" fillId="3" borderId="13" xfId="0" applyFont="1" applyFill="1" applyBorder="1" applyAlignment="1">
      <alignment horizontal="center" vertical="center"/>
    </xf>
    <xf numFmtId="0" fontId="10" fillId="3" borderId="14" xfId="0" applyFont="1" applyFill="1" applyBorder="1" applyAlignment="1">
      <alignment horizontal="center" vertical="center"/>
    </xf>
    <xf numFmtId="180" fontId="17" fillId="8" borderId="8" xfId="0" applyNumberFormat="1" applyFont="1" applyFill="1" applyBorder="1" applyAlignment="1" applyProtection="1">
      <alignment horizontal="center" vertical="center"/>
      <protection locked="0"/>
    </xf>
    <xf numFmtId="180" fontId="17" fillId="8" borderId="9" xfId="0" applyNumberFormat="1" applyFont="1" applyFill="1" applyBorder="1" applyAlignment="1" applyProtection="1">
      <alignment horizontal="center" vertical="center"/>
      <protection locked="0"/>
    </xf>
    <xf numFmtId="180" fontId="17" fillId="8" borderId="10" xfId="0" applyNumberFormat="1" applyFont="1" applyFill="1" applyBorder="1" applyAlignment="1" applyProtection="1">
      <alignment horizontal="center" vertical="center"/>
      <protection locked="0"/>
    </xf>
    <xf numFmtId="0" fontId="29" fillId="8" borderId="9" xfId="0" applyFont="1" applyFill="1" applyBorder="1" applyProtection="1">
      <alignment vertical="center"/>
      <protection locked="0"/>
    </xf>
    <xf numFmtId="0" fontId="29" fillId="8" borderId="10" xfId="0" applyFont="1" applyFill="1" applyBorder="1" applyProtection="1">
      <alignment vertical="center"/>
      <protection locked="0"/>
    </xf>
    <xf numFmtId="0" fontId="63" fillId="3" borderId="19" xfId="0" applyFont="1" applyFill="1" applyBorder="1" applyAlignment="1">
      <alignment horizontal="center" vertical="center" wrapText="1"/>
    </xf>
    <xf numFmtId="0" fontId="10" fillId="3" borderId="11" xfId="0" applyFont="1" applyFill="1" applyBorder="1" applyAlignment="1">
      <alignment horizontal="center" vertical="center" textRotation="255" justifyLastLine="1"/>
    </xf>
    <xf numFmtId="0" fontId="10" fillId="3" borderId="12" xfId="0" applyFont="1" applyFill="1" applyBorder="1" applyAlignment="1">
      <alignment horizontal="distributed" vertical="center" justifyLastLine="1"/>
    </xf>
    <xf numFmtId="0" fontId="10" fillId="3" borderId="13" xfId="0" applyFont="1" applyFill="1" applyBorder="1" applyAlignment="1">
      <alignment horizontal="distributed" vertical="center" justifyLastLine="1"/>
    </xf>
    <xf numFmtId="0" fontId="10" fillId="3" borderId="14" xfId="0" applyFont="1" applyFill="1" applyBorder="1" applyAlignment="1">
      <alignment horizontal="distributed" vertical="center" justifyLastLine="1"/>
    </xf>
    <xf numFmtId="0" fontId="63" fillId="3" borderId="12" xfId="0" applyFont="1" applyFill="1" applyBorder="1" applyAlignment="1">
      <alignment horizontal="left" vertical="center"/>
    </xf>
    <xf numFmtId="0" fontId="63" fillId="3" borderId="13" xfId="0" applyFont="1" applyFill="1" applyBorder="1" applyAlignment="1">
      <alignment horizontal="left" vertical="center"/>
    </xf>
    <xf numFmtId="0" fontId="63" fillId="3" borderId="14" xfId="0" applyFont="1" applyFill="1" applyBorder="1" applyAlignment="1">
      <alignment horizontal="left" vertical="center"/>
    </xf>
    <xf numFmtId="0" fontId="63" fillId="3" borderId="12" xfId="0" applyFont="1" applyFill="1" applyBorder="1" applyAlignment="1">
      <alignment horizontal="left" vertical="center" wrapText="1"/>
    </xf>
    <xf numFmtId="0" fontId="63" fillId="3" borderId="13" xfId="0" applyFont="1" applyFill="1" applyBorder="1" applyAlignment="1">
      <alignment horizontal="left" vertical="center" wrapText="1"/>
    </xf>
    <xf numFmtId="0" fontId="63" fillId="3" borderId="14" xfId="0" applyFont="1" applyFill="1" applyBorder="1" applyAlignment="1">
      <alignment horizontal="left" vertical="center" wrapText="1"/>
    </xf>
    <xf numFmtId="0" fontId="63" fillId="3" borderId="15" xfId="0" applyFont="1" applyFill="1" applyBorder="1" applyAlignment="1">
      <alignment horizontal="center" vertical="center"/>
    </xf>
    <xf numFmtId="178" fontId="63" fillId="3" borderId="12" xfId="0" applyNumberFormat="1" applyFont="1" applyFill="1" applyBorder="1" applyAlignment="1">
      <alignment horizontal="center" vertical="center"/>
    </xf>
    <xf numFmtId="178" fontId="63" fillId="3" borderId="14" xfId="0" applyNumberFormat="1" applyFont="1" applyFill="1" applyBorder="1" applyAlignment="1">
      <alignment horizontal="center" vertical="center"/>
    </xf>
    <xf numFmtId="0" fontId="5" fillId="3" borderId="102" xfId="0" applyFont="1" applyFill="1" applyBorder="1" applyAlignment="1">
      <alignment horizontal="center" vertical="center"/>
    </xf>
    <xf numFmtId="0" fontId="5" fillId="3" borderId="103" xfId="0" applyFont="1" applyFill="1" applyBorder="1" applyAlignment="1">
      <alignment horizontal="center" vertical="center"/>
    </xf>
    <xf numFmtId="0" fontId="67" fillId="3" borderId="11" xfId="0" applyFont="1" applyFill="1" applyBorder="1" applyAlignment="1">
      <alignment horizontal="left" vertical="center" wrapText="1" justifyLastLine="1"/>
    </xf>
    <xf numFmtId="0" fontId="12" fillId="3" borderId="0" xfId="0" applyFont="1" applyFill="1" applyAlignment="1">
      <alignment horizontal="center" vertical="center" justifyLastLine="1"/>
    </xf>
    <xf numFmtId="0" fontId="10" fillId="3" borderId="0" xfId="0" applyFont="1" applyFill="1" applyAlignment="1">
      <alignment horizontal="center" vertical="center" justifyLastLine="1" shrinkToFit="1"/>
    </xf>
    <xf numFmtId="0" fontId="63" fillId="3" borderId="17" xfId="0" applyFont="1" applyFill="1" applyBorder="1" applyAlignment="1">
      <alignment horizontal="center" vertical="center"/>
    </xf>
    <xf numFmtId="0" fontId="63" fillId="3" borderId="18" xfId="0" applyFont="1" applyFill="1" applyBorder="1" applyAlignment="1">
      <alignment horizontal="center" vertical="center"/>
    </xf>
    <xf numFmtId="0" fontId="63" fillId="3" borderId="11" xfId="0" applyFont="1" applyFill="1" applyBorder="1" applyAlignment="1">
      <alignment horizontal="left" vertical="center"/>
    </xf>
    <xf numFmtId="0" fontId="63" fillId="3" borderId="122" xfId="0" applyFont="1" applyFill="1" applyBorder="1" applyAlignment="1">
      <alignment horizontal="center" vertical="center"/>
    </xf>
    <xf numFmtId="0" fontId="63" fillId="3" borderId="36" xfId="0" applyFont="1" applyFill="1" applyBorder="1" applyAlignment="1">
      <alignment horizontal="center" vertical="center"/>
    </xf>
    <xf numFmtId="0" fontId="63" fillId="3" borderId="123" xfId="0" applyFont="1" applyFill="1" applyBorder="1" applyAlignment="1">
      <alignment horizontal="center" vertical="center"/>
    </xf>
    <xf numFmtId="0" fontId="63" fillId="3" borderId="37" xfId="0" applyFont="1" applyFill="1" applyBorder="1" applyAlignment="1">
      <alignment horizontal="center" vertical="center"/>
    </xf>
    <xf numFmtId="0" fontId="63" fillId="3" borderId="124" xfId="0" applyFont="1" applyFill="1" applyBorder="1" applyAlignment="1">
      <alignment horizontal="center" vertical="center"/>
    </xf>
    <xf numFmtId="0" fontId="63" fillId="3" borderId="125" xfId="0" applyFont="1" applyFill="1" applyBorder="1" applyAlignment="1">
      <alignment horizontal="center" vertical="center"/>
    </xf>
    <xf numFmtId="0" fontId="10" fillId="3" borderId="103" xfId="0" applyFont="1" applyFill="1" applyBorder="1" applyAlignment="1">
      <alignment horizontal="center" vertical="center"/>
    </xf>
    <xf numFmtId="0" fontId="10" fillId="3" borderId="0" xfId="0" applyFont="1" applyFill="1" applyAlignment="1">
      <alignment horizontal="left" wrapText="1"/>
    </xf>
    <xf numFmtId="0" fontId="29" fillId="8" borderId="9" xfId="0" applyFont="1" applyFill="1" applyBorder="1" applyAlignment="1" applyProtection="1">
      <alignment horizontal="left" vertical="center"/>
      <protection locked="0"/>
    </xf>
    <xf numFmtId="0" fontId="29" fillId="8" borderId="10" xfId="0" applyFont="1" applyFill="1" applyBorder="1" applyAlignment="1" applyProtection="1">
      <alignment horizontal="left" vertical="center"/>
      <protection locked="0"/>
    </xf>
    <xf numFmtId="0" fontId="63" fillId="3" borderId="65" xfId="0" applyFont="1" applyFill="1" applyBorder="1" applyAlignment="1">
      <alignment horizontal="center" vertical="center"/>
    </xf>
    <xf numFmtId="0" fontId="63" fillId="3" borderId="63" xfId="0" applyFont="1" applyFill="1" applyBorder="1" applyAlignment="1">
      <alignment horizontal="center" vertical="center"/>
    </xf>
    <xf numFmtId="0" fontId="67" fillId="3" borderId="11" xfId="0" applyFont="1" applyFill="1" applyBorder="1" applyAlignment="1">
      <alignment horizontal="center" vertical="center" wrapText="1" justifyLastLine="1"/>
    </xf>
    <xf numFmtId="0" fontId="67" fillId="3" borderId="11" xfId="0" applyFont="1" applyFill="1" applyBorder="1" applyAlignment="1">
      <alignment horizontal="center" vertical="center" shrinkToFit="1"/>
    </xf>
    <xf numFmtId="14" fontId="5" fillId="8" borderId="8" xfId="0" applyNumberFormat="1" applyFont="1" applyFill="1" applyBorder="1" applyAlignment="1" applyProtection="1">
      <alignment horizontal="left" vertical="center"/>
      <protection locked="0"/>
    </xf>
    <xf numFmtId="0" fontId="5" fillId="8" borderId="9" xfId="0" applyFont="1" applyFill="1" applyBorder="1" applyAlignment="1" applyProtection="1">
      <alignment horizontal="left" vertical="center"/>
      <protection locked="0"/>
    </xf>
    <xf numFmtId="0" fontId="5" fillId="8" borderId="10" xfId="0" applyFont="1" applyFill="1" applyBorder="1" applyAlignment="1" applyProtection="1">
      <alignment horizontal="left" vertical="center"/>
      <protection locked="0"/>
    </xf>
    <xf numFmtId="176" fontId="10" fillId="3" borderId="0" xfId="0" applyNumberFormat="1" applyFont="1" applyFill="1" applyAlignment="1">
      <alignment horizontal="distributed" vertical="center" indent="2"/>
    </xf>
    <xf numFmtId="0" fontId="63" fillId="3" borderId="66" xfId="0" applyFont="1" applyFill="1" applyBorder="1" applyAlignment="1">
      <alignment horizontal="center" vertical="center" shrinkToFit="1"/>
    </xf>
    <xf numFmtId="0" fontId="23" fillId="8" borderId="8" xfId="0" applyFont="1" applyFill="1" applyBorder="1" applyAlignment="1" applyProtection="1">
      <alignment horizontal="left" vertical="center"/>
      <protection locked="0"/>
    </xf>
    <xf numFmtId="0" fontId="23" fillId="8" borderId="9" xfId="0" applyFont="1" applyFill="1" applyBorder="1" applyAlignment="1" applyProtection="1">
      <alignment horizontal="left" vertical="center"/>
      <protection locked="0"/>
    </xf>
    <xf numFmtId="0" fontId="23" fillId="8" borderId="10" xfId="0" applyFont="1" applyFill="1" applyBorder="1" applyAlignment="1" applyProtection="1">
      <alignment horizontal="left" vertical="center"/>
      <protection locked="0"/>
    </xf>
    <xf numFmtId="0" fontId="26" fillId="8" borderId="8" xfId="0" applyFont="1" applyFill="1" applyBorder="1" applyAlignment="1" applyProtection="1">
      <alignment horizontal="left" vertical="center"/>
      <protection locked="0"/>
    </xf>
    <xf numFmtId="0" fontId="26" fillId="8" borderId="9" xfId="0" applyFont="1" applyFill="1" applyBorder="1" applyAlignment="1" applyProtection="1">
      <alignment horizontal="left" vertical="center"/>
      <protection locked="0"/>
    </xf>
    <xf numFmtId="0" fontId="26" fillId="8" borderId="10" xfId="0" applyFont="1" applyFill="1" applyBorder="1" applyAlignment="1" applyProtection="1">
      <alignment horizontal="left" vertical="center"/>
      <protection locked="0"/>
    </xf>
    <xf numFmtId="49" fontId="26" fillId="8" borderId="8" xfId="0" applyNumberFormat="1" applyFont="1" applyFill="1" applyBorder="1" applyAlignment="1" applyProtection="1">
      <alignment horizontal="left" vertical="center"/>
      <protection locked="0"/>
    </xf>
    <xf numFmtId="49" fontId="26" fillId="8" borderId="9" xfId="0" applyNumberFormat="1" applyFont="1" applyFill="1" applyBorder="1" applyAlignment="1" applyProtection="1">
      <alignment horizontal="left" vertical="center"/>
      <protection locked="0"/>
    </xf>
    <xf numFmtId="49" fontId="26" fillId="8" borderId="10" xfId="0" applyNumberFormat="1" applyFont="1" applyFill="1" applyBorder="1" applyAlignment="1" applyProtection="1">
      <alignment horizontal="left" vertical="center"/>
      <protection locked="0"/>
    </xf>
    <xf numFmtId="0" fontId="23" fillId="8" borderId="99" xfId="0" applyFont="1" applyFill="1" applyBorder="1" applyProtection="1">
      <alignment vertical="center"/>
      <protection locked="0"/>
    </xf>
    <xf numFmtId="0" fontId="23" fillId="8" borderId="100" xfId="0" applyFont="1" applyFill="1" applyBorder="1" applyProtection="1">
      <alignment vertical="center"/>
      <protection locked="0"/>
    </xf>
    <xf numFmtId="0" fontId="23" fillId="8" borderId="101" xfId="0" applyFont="1" applyFill="1" applyBorder="1" applyProtection="1">
      <alignment vertical="center"/>
      <protection locked="0"/>
    </xf>
    <xf numFmtId="49" fontId="23" fillId="8" borderId="38" xfId="0" applyNumberFormat="1" applyFont="1" applyFill="1" applyBorder="1" applyAlignment="1" applyProtection="1">
      <alignment horizontal="left" vertical="center"/>
      <protection locked="0"/>
    </xf>
    <xf numFmtId="49" fontId="23" fillId="8" borderId="0" xfId="0" applyNumberFormat="1" applyFont="1" applyFill="1" applyAlignment="1" applyProtection="1">
      <alignment horizontal="left" vertical="center"/>
      <protection locked="0"/>
    </xf>
    <xf numFmtId="49" fontId="23" fillId="8" borderId="39" xfId="0" applyNumberFormat="1" applyFont="1" applyFill="1" applyBorder="1" applyAlignment="1" applyProtection="1">
      <alignment horizontal="left" vertical="center"/>
      <protection locked="0"/>
    </xf>
    <xf numFmtId="0" fontId="23" fillId="8" borderId="2" xfId="0" applyFont="1" applyFill="1" applyBorder="1" applyAlignment="1" applyProtection="1">
      <alignment vertical="center" wrapText="1"/>
      <protection locked="0"/>
    </xf>
    <xf numFmtId="0" fontId="23" fillId="8" borderId="3" xfId="0" applyFont="1" applyFill="1" applyBorder="1" applyAlignment="1" applyProtection="1">
      <alignment vertical="center" wrapText="1"/>
      <protection locked="0"/>
    </xf>
    <xf numFmtId="0" fontId="23" fillId="8" borderId="4" xfId="0" applyFont="1" applyFill="1" applyBorder="1" applyAlignment="1" applyProtection="1">
      <alignment vertical="center" wrapText="1"/>
      <protection locked="0"/>
    </xf>
    <xf numFmtId="0" fontId="23" fillId="8" borderId="5" xfId="0" applyFont="1" applyFill="1" applyBorder="1" applyAlignment="1" applyProtection="1">
      <alignment vertical="center" wrapText="1"/>
      <protection locked="0"/>
    </xf>
    <xf numFmtId="0" fontId="23" fillId="8" borderId="6" xfId="0" applyFont="1" applyFill="1" applyBorder="1" applyAlignment="1" applyProtection="1">
      <alignment vertical="center" wrapText="1"/>
      <protection locked="0"/>
    </xf>
    <xf numFmtId="0" fontId="23" fillId="8" borderId="7" xfId="0" applyFont="1" applyFill="1" applyBorder="1" applyAlignment="1" applyProtection="1">
      <alignment vertical="center" wrapText="1"/>
      <protection locked="0"/>
    </xf>
    <xf numFmtId="0" fontId="10" fillId="3" borderId="67" xfId="0" applyFont="1" applyFill="1" applyBorder="1" applyAlignment="1">
      <alignment horizontal="center" vertical="center"/>
    </xf>
    <xf numFmtId="0" fontId="10" fillId="3" borderId="68" xfId="0" applyFont="1" applyFill="1" applyBorder="1" applyAlignment="1">
      <alignment horizontal="center" vertical="center"/>
    </xf>
    <xf numFmtId="0" fontId="10" fillId="3" borderId="32" xfId="0" applyFont="1" applyFill="1" applyBorder="1" applyAlignment="1">
      <alignment horizontal="distributed" indent="1"/>
    </xf>
    <xf numFmtId="0" fontId="5" fillId="8" borderId="8" xfId="0" applyFont="1" applyFill="1" applyBorder="1" applyAlignment="1" applyProtection="1">
      <alignment horizontal="center" vertical="center"/>
      <protection locked="0"/>
    </xf>
    <xf numFmtId="0" fontId="5" fillId="8" borderId="9" xfId="0" applyFont="1" applyFill="1" applyBorder="1" applyAlignment="1" applyProtection="1">
      <alignment horizontal="center" vertical="center"/>
      <protection locked="0"/>
    </xf>
    <xf numFmtId="0" fontId="5" fillId="8" borderId="10" xfId="0" applyFont="1" applyFill="1" applyBorder="1" applyAlignment="1" applyProtection="1">
      <alignment horizontal="center" vertical="center"/>
      <protection locked="0"/>
    </xf>
    <xf numFmtId="0" fontId="10" fillId="3" borderId="11" xfId="0" applyFont="1" applyFill="1" applyBorder="1" applyAlignment="1">
      <alignment horizontal="center" vertical="center" justifyLastLine="1"/>
    </xf>
    <xf numFmtId="0" fontId="10" fillId="3" borderId="11" xfId="0" applyFont="1" applyFill="1" applyBorder="1" applyAlignment="1">
      <alignment horizontal="center" vertical="center" wrapText="1" justifyLastLine="1"/>
    </xf>
    <xf numFmtId="0" fontId="10" fillId="3" borderId="11" xfId="0" applyFont="1" applyFill="1" applyBorder="1" applyAlignment="1">
      <alignment horizontal="center" vertical="distributed" textRotation="255" indent="1"/>
    </xf>
    <xf numFmtId="0" fontId="10" fillId="3" borderId="0" xfId="0" applyFont="1" applyFill="1" applyAlignment="1">
      <alignment horizontal="distributed"/>
    </xf>
    <xf numFmtId="49" fontId="23" fillId="8" borderId="8" xfId="0" applyNumberFormat="1" applyFont="1" applyFill="1" applyBorder="1" applyAlignment="1" applyProtection="1">
      <alignment horizontal="center" vertical="center"/>
      <protection locked="0"/>
    </xf>
    <xf numFmtId="49" fontId="23" fillId="8" borderId="9" xfId="0" applyNumberFormat="1" applyFont="1" applyFill="1" applyBorder="1" applyAlignment="1" applyProtection="1">
      <alignment horizontal="center" vertical="center"/>
      <protection locked="0"/>
    </xf>
    <xf numFmtId="49" fontId="23" fillId="8" borderId="10" xfId="0" applyNumberFormat="1" applyFont="1" applyFill="1" applyBorder="1" applyAlignment="1" applyProtection="1">
      <alignment horizontal="center" vertical="center"/>
      <protection locked="0"/>
    </xf>
    <xf numFmtId="0" fontId="17" fillId="8" borderId="8" xfId="0" applyFont="1" applyFill="1" applyBorder="1" applyAlignment="1" applyProtection="1">
      <alignment horizontal="left" vertical="center"/>
      <protection locked="0"/>
    </xf>
    <xf numFmtId="14" fontId="17" fillId="8" borderId="3" xfId="0" applyNumberFormat="1" applyFont="1" applyFill="1" applyBorder="1" applyAlignment="1" applyProtection="1">
      <alignment horizontal="left" vertical="center"/>
      <protection locked="0"/>
    </xf>
    <xf numFmtId="0" fontId="17" fillId="8" borderId="3" xfId="0" applyFont="1" applyFill="1" applyBorder="1" applyAlignment="1" applyProtection="1">
      <alignment horizontal="left" vertical="center"/>
      <protection locked="0"/>
    </xf>
    <xf numFmtId="0" fontId="17" fillId="8" borderId="4" xfId="0" applyFont="1" applyFill="1" applyBorder="1" applyAlignment="1" applyProtection="1">
      <alignment horizontal="left" vertical="center"/>
      <protection locked="0"/>
    </xf>
    <xf numFmtId="0" fontId="17" fillId="8" borderId="6" xfId="0" applyFont="1" applyFill="1" applyBorder="1" applyAlignment="1" applyProtection="1">
      <alignment horizontal="left" vertical="center"/>
      <protection locked="0"/>
    </xf>
    <xf numFmtId="0" fontId="17" fillId="8" borderId="7" xfId="0" applyFont="1" applyFill="1" applyBorder="1" applyAlignment="1" applyProtection="1">
      <alignment horizontal="left" vertical="center"/>
      <protection locked="0"/>
    </xf>
    <xf numFmtId="0" fontId="17" fillId="8" borderId="2" xfId="0" applyFont="1" applyFill="1" applyBorder="1" applyAlignment="1" applyProtection="1">
      <alignment horizontal="left" vertical="center"/>
      <protection locked="0"/>
    </xf>
    <xf numFmtId="0" fontId="17" fillId="8" borderId="5" xfId="0" applyFont="1" applyFill="1" applyBorder="1" applyAlignment="1" applyProtection="1">
      <alignment horizontal="left" vertical="center"/>
      <protection locked="0"/>
    </xf>
    <xf numFmtId="0" fontId="33" fillId="7" borderId="105" xfId="0" applyFont="1" applyFill="1" applyBorder="1" applyAlignment="1">
      <alignment horizontal="center" vertical="center" textRotation="255"/>
    </xf>
    <xf numFmtId="0" fontId="33" fillId="7" borderId="106" xfId="0" applyFont="1" applyFill="1" applyBorder="1" applyAlignment="1">
      <alignment horizontal="center" vertical="center" textRotation="255"/>
    </xf>
    <xf numFmtId="0" fontId="33" fillId="7" borderId="107" xfId="0" applyFont="1" applyFill="1" applyBorder="1" applyAlignment="1">
      <alignment horizontal="center" vertical="center" textRotation="255"/>
    </xf>
    <xf numFmtId="0" fontId="10" fillId="3" borderId="34" xfId="0" applyFont="1" applyFill="1" applyBorder="1" applyAlignment="1">
      <alignment horizontal="center" vertical="distributed" textRotation="255" indent="2"/>
    </xf>
    <xf numFmtId="0" fontId="10" fillId="3" borderId="111" xfId="0" applyFont="1" applyFill="1" applyBorder="1" applyAlignment="1">
      <alignment horizontal="center" vertical="distributed" textRotation="255" indent="2"/>
    </xf>
    <xf numFmtId="0" fontId="10" fillId="3" borderId="35" xfId="0" applyFont="1" applyFill="1" applyBorder="1" applyAlignment="1">
      <alignment horizontal="center" vertical="distributed" textRotation="255" indent="2"/>
    </xf>
    <xf numFmtId="0" fontId="10" fillId="3" borderId="12" xfId="0" applyFont="1" applyFill="1" applyBorder="1" applyAlignment="1">
      <alignment horizontal="center" vertical="center" justifyLastLine="1"/>
    </xf>
    <xf numFmtId="0" fontId="10" fillId="3" borderId="13" xfId="0" applyFont="1" applyFill="1" applyBorder="1" applyAlignment="1">
      <alignment horizontal="center" vertical="center" justifyLastLine="1"/>
    </xf>
    <xf numFmtId="0" fontId="10" fillId="3" borderId="14" xfId="0" applyFont="1" applyFill="1" applyBorder="1" applyAlignment="1">
      <alignment horizontal="center" vertical="center" justifyLastLine="1"/>
    </xf>
    <xf numFmtId="0" fontId="63" fillId="3" borderId="0" xfId="0" applyFont="1" applyFill="1" applyAlignment="1">
      <alignment horizontal="left" vertical="center"/>
    </xf>
    <xf numFmtId="0" fontId="64" fillId="3" borderId="0" xfId="0" applyFont="1" applyFill="1" applyAlignment="1">
      <alignment horizontal="left" vertical="center" wrapText="1"/>
    </xf>
    <xf numFmtId="0" fontId="63" fillId="3" borderId="0" xfId="0" applyFont="1" applyFill="1" applyAlignment="1">
      <alignment horizontal="left" vertical="center" shrinkToFit="1"/>
    </xf>
    <xf numFmtId="0" fontId="10" fillId="3" borderId="0" xfId="0" applyFont="1" applyFill="1" applyAlignment="1">
      <alignment horizontal="distributed" justifyLastLine="1"/>
    </xf>
    <xf numFmtId="0" fontId="63" fillId="3" borderId="12" xfId="0" applyFont="1" applyFill="1" applyBorder="1" applyAlignment="1">
      <alignment horizontal="center" vertical="center" wrapText="1"/>
    </xf>
    <xf numFmtId="0" fontId="63" fillId="3" borderId="28"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0" borderId="0" xfId="2" applyFont="1" applyAlignment="1">
      <alignment horizontal="center" vertical="center"/>
    </xf>
    <xf numFmtId="0" fontId="10" fillId="3" borderId="0" xfId="2" applyFont="1" applyFill="1" applyAlignment="1">
      <alignment horizontal="left" vertical="center" wrapText="1"/>
    </xf>
    <xf numFmtId="0" fontId="10" fillId="3" borderId="0" xfId="0" applyFont="1" applyFill="1" applyAlignment="1">
      <alignment horizontal="left" vertical="center" wrapText="1"/>
    </xf>
    <xf numFmtId="0" fontId="63" fillId="3" borderId="11" xfId="0" applyFont="1" applyFill="1" applyBorder="1" applyAlignment="1">
      <alignment horizontal="center" vertical="center"/>
    </xf>
    <xf numFmtId="0" fontId="10" fillId="3" borderId="0" xfId="0" applyFont="1" applyFill="1" applyAlignment="1">
      <alignment horizontal="center" vertical="center" shrinkToFit="1"/>
    </xf>
    <xf numFmtId="0" fontId="63" fillId="3" borderId="13" xfId="0" applyFont="1" applyFill="1" applyBorder="1" applyAlignment="1">
      <alignment horizontal="center" vertical="center"/>
    </xf>
    <xf numFmtId="0" fontId="12" fillId="3" borderId="0" xfId="0" applyFont="1" applyFill="1" applyAlignment="1">
      <alignment horizontal="center" vertical="center" wrapText="1" justifyLastLine="1" shrinkToFit="1"/>
    </xf>
    <xf numFmtId="0" fontId="22" fillId="3" borderId="0" xfId="0" applyFont="1" applyFill="1" applyAlignment="1">
      <alignment horizontal="center" vertical="center"/>
    </xf>
    <xf numFmtId="0" fontId="63" fillId="3" borderId="0" xfId="0" applyFont="1" applyFill="1" applyAlignment="1">
      <alignment horizontal="center" vertical="center"/>
    </xf>
    <xf numFmtId="0" fontId="63" fillId="3" borderId="53" xfId="0" applyFont="1" applyFill="1" applyBorder="1" applyAlignment="1">
      <alignment horizontal="center" vertical="center"/>
    </xf>
    <xf numFmtId="0" fontId="43" fillId="3" borderId="0" xfId="0" applyFont="1" applyFill="1" applyAlignment="1"/>
    <xf numFmtId="0" fontId="50" fillId="3" borderId="0" xfId="0" applyFont="1" applyFill="1" applyAlignment="1"/>
    <xf numFmtId="0" fontId="10" fillId="3" borderId="108" xfId="0" applyFont="1" applyFill="1" applyBorder="1" applyAlignment="1">
      <alignment horizontal="center" vertical="distributed" textRotation="255" indent="2"/>
    </xf>
    <xf numFmtId="0" fontId="10" fillId="3" borderId="109" xfId="0" applyFont="1" applyFill="1" applyBorder="1" applyAlignment="1">
      <alignment horizontal="center" vertical="distributed" textRotation="255" indent="2"/>
    </xf>
    <xf numFmtId="0" fontId="10" fillId="3" borderId="110" xfId="0" applyFont="1" applyFill="1" applyBorder="1" applyAlignment="1">
      <alignment horizontal="center" vertical="distributed" textRotation="255" indent="2"/>
    </xf>
    <xf numFmtId="179" fontId="17" fillId="8" borderId="8" xfId="0" applyNumberFormat="1" applyFont="1" applyFill="1" applyBorder="1" applyAlignment="1" applyProtection="1">
      <alignment horizontal="left" vertical="center"/>
      <protection locked="0"/>
    </xf>
    <xf numFmtId="179" fontId="31" fillId="8" borderId="8" xfId="0" applyNumberFormat="1" applyFont="1" applyFill="1" applyBorder="1" applyAlignment="1" applyProtection="1">
      <alignment horizontal="left" vertical="center"/>
      <protection locked="0"/>
    </xf>
    <xf numFmtId="179" fontId="31" fillId="8" borderId="9" xfId="0" applyNumberFormat="1" applyFont="1" applyFill="1" applyBorder="1" applyAlignment="1" applyProtection="1">
      <alignment horizontal="left" vertical="center"/>
      <protection locked="0"/>
    </xf>
    <xf numFmtId="179" fontId="31" fillId="8" borderId="10" xfId="0" applyNumberFormat="1" applyFont="1" applyFill="1" applyBorder="1" applyAlignment="1" applyProtection="1">
      <alignment horizontal="left" vertical="center"/>
      <protection locked="0"/>
    </xf>
    <xf numFmtId="0" fontId="10" fillId="3" borderId="12" xfId="0" applyFont="1" applyFill="1" applyBorder="1" applyAlignment="1">
      <alignment horizontal="distributed" vertical="center" indent="1"/>
    </xf>
    <xf numFmtId="0" fontId="10" fillId="3" borderId="13" xfId="0" applyFont="1" applyFill="1" applyBorder="1" applyAlignment="1">
      <alignment horizontal="distributed" vertical="center" indent="1"/>
    </xf>
    <xf numFmtId="0" fontId="10" fillId="3" borderId="14" xfId="0" applyFont="1" applyFill="1" applyBorder="1" applyAlignment="1">
      <alignment horizontal="distributed" vertical="center" indent="1"/>
    </xf>
    <xf numFmtId="0" fontId="10" fillId="3" borderId="1" xfId="0" applyFont="1" applyFill="1" applyBorder="1" applyAlignment="1">
      <alignment horizontal="distributed" vertical="center" indent="1"/>
    </xf>
    <xf numFmtId="0" fontId="10" fillId="3" borderId="24" xfId="0" applyFont="1" applyFill="1" applyBorder="1" applyAlignment="1">
      <alignment horizontal="distributed" vertical="center" indent="1"/>
    </xf>
    <xf numFmtId="0" fontId="17" fillId="8" borderId="8" xfId="1" applyFont="1" applyFill="1" applyBorder="1" applyProtection="1">
      <alignment vertical="center"/>
      <protection locked="0"/>
    </xf>
    <xf numFmtId="0" fontId="17" fillId="8" borderId="9" xfId="1" applyFont="1" applyFill="1" applyBorder="1" applyProtection="1">
      <alignment vertical="center"/>
      <protection locked="0"/>
    </xf>
    <xf numFmtId="0" fontId="17" fillId="8" borderId="10" xfId="1" applyFont="1" applyFill="1" applyBorder="1" applyProtection="1">
      <alignment vertical="center"/>
      <protection locked="0"/>
    </xf>
    <xf numFmtId="0" fontId="17" fillId="8" borderId="8" xfId="1" applyFont="1" applyFill="1" applyBorder="1" applyAlignment="1" applyProtection="1">
      <alignment horizontal="left" vertical="center"/>
      <protection locked="0"/>
    </xf>
    <xf numFmtId="0" fontId="17" fillId="8" borderId="9" xfId="1" applyFont="1" applyFill="1" applyBorder="1" applyAlignment="1" applyProtection="1">
      <alignment horizontal="left" vertical="center"/>
      <protection locked="0"/>
    </xf>
    <xf numFmtId="0" fontId="17" fillId="8" borderId="10" xfId="1" applyFont="1" applyFill="1" applyBorder="1" applyAlignment="1" applyProtection="1">
      <alignment horizontal="left" vertical="center"/>
      <protection locked="0"/>
    </xf>
    <xf numFmtId="0" fontId="15" fillId="7" borderId="105" xfId="1" applyFont="1" applyFill="1" applyBorder="1" applyAlignment="1">
      <alignment horizontal="center" vertical="distributed" textRotation="255" indent="2"/>
    </xf>
    <xf numFmtId="0" fontId="15" fillId="7" borderId="106" xfId="1" applyFont="1" applyFill="1" applyBorder="1" applyAlignment="1">
      <alignment horizontal="center" vertical="distributed" textRotation="255" indent="2"/>
    </xf>
    <xf numFmtId="0" fontId="15" fillId="7" borderId="107" xfId="1" applyFont="1" applyFill="1" applyBorder="1" applyAlignment="1">
      <alignment horizontal="center" vertical="distributed" textRotation="255" indent="2"/>
    </xf>
    <xf numFmtId="0" fontId="5" fillId="8" borderId="8" xfId="0" applyFont="1" applyFill="1" applyBorder="1" applyAlignment="1" applyProtection="1">
      <alignment horizontal="left" vertical="center"/>
      <protection locked="0"/>
    </xf>
    <xf numFmtId="0" fontId="10" fillId="3" borderId="12" xfId="0" applyFont="1" applyFill="1" applyBorder="1" applyAlignment="1">
      <alignment horizontal="distributed" vertical="center"/>
    </xf>
    <xf numFmtId="0" fontId="10" fillId="3" borderId="13" xfId="0" applyFont="1" applyFill="1" applyBorder="1" applyAlignment="1">
      <alignment horizontal="distributed" vertical="center"/>
    </xf>
    <xf numFmtId="0" fontId="10" fillId="3" borderId="14" xfId="0" applyFont="1" applyFill="1" applyBorder="1" applyAlignment="1">
      <alignment horizontal="distributed" vertical="center"/>
    </xf>
    <xf numFmtId="179" fontId="23" fillId="8" borderId="8" xfId="0" applyNumberFormat="1" applyFont="1" applyFill="1" applyBorder="1" applyAlignment="1" applyProtection="1">
      <alignment horizontal="left" vertical="center"/>
      <protection locked="0"/>
    </xf>
    <xf numFmtId="179" fontId="23" fillId="8" borderId="9" xfId="0" applyNumberFormat="1" applyFont="1" applyFill="1" applyBorder="1" applyAlignment="1" applyProtection="1">
      <alignment horizontal="left" vertical="center"/>
      <protection locked="0"/>
    </xf>
    <xf numFmtId="179" fontId="23" fillId="8" borderId="10" xfId="0" applyNumberFormat="1" applyFont="1" applyFill="1" applyBorder="1" applyAlignment="1" applyProtection="1">
      <alignment horizontal="left" vertical="center"/>
      <protection locked="0"/>
    </xf>
    <xf numFmtId="0" fontId="12" fillId="3" borderId="12" xfId="0" applyFont="1" applyFill="1" applyBorder="1" applyAlignment="1">
      <alignment horizontal="distributed" vertical="center" indent="1"/>
    </xf>
    <xf numFmtId="0" fontId="12" fillId="3" borderId="13" xfId="0" applyFont="1" applyFill="1" applyBorder="1" applyAlignment="1">
      <alignment horizontal="distributed" vertical="center" indent="1"/>
    </xf>
    <xf numFmtId="0" fontId="12" fillId="3" borderId="14" xfId="0" applyFont="1" applyFill="1" applyBorder="1" applyAlignment="1">
      <alignment horizontal="distributed" vertical="center" indent="1"/>
    </xf>
    <xf numFmtId="49" fontId="15" fillId="7" borderId="0" xfId="0" applyNumberFormat="1" applyFont="1" applyFill="1" applyAlignment="1">
      <alignment horizontal="center" vertical="center"/>
    </xf>
    <xf numFmtId="49" fontId="15" fillId="7" borderId="39" xfId="0" applyNumberFormat="1" applyFont="1" applyFill="1" applyBorder="1" applyAlignment="1">
      <alignment horizontal="center" vertical="center"/>
    </xf>
    <xf numFmtId="0" fontId="22" fillId="3" borderId="59" xfId="0" applyFont="1" applyFill="1" applyBorder="1" applyAlignment="1">
      <alignment horizontal="center" vertical="center"/>
    </xf>
    <xf numFmtId="0" fontId="22" fillId="3" borderId="60" xfId="0" applyFont="1" applyFill="1" applyBorder="1" applyAlignment="1">
      <alignment horizontal="center" vertical="center"/>
    </xf>
    <xf numFmtId="0" fontId="22" fillId="3" borderId="1" xfId="0" applyFont="1" applyFill="1" applyBorder="1" applyAlignment="1">
      <alignment horizontal="center" vertical="center"/>
    </xf>
    <xf numFmtId="0" fontId="22" fillId="3" borderId="115" xfId="0" applyFont="1" applyFill="1" applyBorder="1" applyAlignment="1">
      <alignment horizontal="center" vertical="center"/>
    </xf>
    <xf numFmtId="0" fontId="12" fillId="3" borderId="12" xfId="0" applyFont="1" applyFill="1" applyBorder="1" applyAlignment="1">
      <alignment horizontal="center" vertical="center" shrinkToFit="1"/>
    </xf>
    <xf numFmtId="0" fontId="12" fillId="3" borderId="13" xfId="0" applyFont="1" applyFill="1" applyBorder="1" applyAlignment="1">
      <alignment horizontal="center" vertical="center" shrinkToFit="1"/>
    </xf>
    <xf numFmtId="0" fontId="12" fillId="3" borderId="14" xfId="0" applyFont="1" applyFill="1" applyBorder="1" applyAlignment="1">
      <alignment horizontal="center" vertical="center" shrinkToFit="1"/>
    </xf>
    <xf numFmtId="0" fontId="19" fillId="3" borderId="0" xfId="0" applyFont="1" applyFill="1" applyAlignment="1">
      <alignment horizontal="center" vertical="center" shrinkToFit="1"/>
    </xf>
    <xf numFmtId="0" fontId="0" fillId="3" borderId="0" xfId="0" applyFill="1">
      <alignment vertical="center"/>
    </xf>
    <xf numFmtId="0" fontId="19" fillId="3" borderId="1" xfId="0" applyFont="1" applyFill="1" applyBorder="1" applyAlignment="1">
      <alignment horizontal="center" vertical="center"/>
    </xf>
    <xf numFmtId="0" fontId="19" fillId="3" borderId="1" xfId="0" applyFont="1" applyFill="1" applyBorder="1" applyAlignment="1">
      <alignment horizontal="center" vertical="center" shrinkToFit="1"/>
    </xf>
    <xf numFmtId="0" fontId="12" fillId="3" borderId="56" xfId="0" applyFont="1" applyFill="1" applyBorder="1" applyAlignment="1">
      <alignment horizontal="distributed" vertical="center" indent="1"/>
    </xf>
    <xf numFmtId="0" fontId="12" fillId="3" borderId="21" xfId="0" applyFont="1" applyFill="1" applyBorder="1" applyAlignment="1">
      <alignment horizontal="distributed" vertical="center" indent="1"/>
    </xf>
    <xf numFmtId="0" fontId="12" fillId="3" borderId="22" xfId="0" applyFont="1" applyFill="1" applyBorder="1" applyAlignment="1">
      <alignment horizontal="distributed" vertical="center" indent="1"/>
    </xf>
    <xf numFmtId="0" fontId="12" fillId="3" borderId="23" xfId="0" applyFont="1" applyFill="1" applyBorder="1" applyAlignment="1">
      <alignment horizontal="distributed" vertical="center" indent="1"/>
    </xf>
    <xf numFmtId="0" fontId="12" fillId="3" borderId="1" xfId="0" applyFont="1" applyFill="1" applyBorder="1" applyAlignment="1">
      <alignment horizontal="distributed" vertical="center" indent="1"/>
    </xf>
    <xf numFmtId="0" fontId="12" fillId="3" borderId="24" xfId="0" applyFont="1" applyFill="1" applyBorder="1" applyAlignment="1">
      <alignment horizontal="distributed" vertical="center" indent="1"/>
    </xf>
    <xf numFmtId="14" fontId="17" fillId="8" borderId="8" xfId="1" applyNumberFormat="1" applyFont="1" applyFill="1" applyBorder="1" applyAlignment="1" applyProtection="1">
      <alignment horizontal="left" vertical="center"/>
      <protection locked="0"/>
    </xf>
    <xf numFmtId="14" fontId="17" fillId="8" borderId="9" xfId="1" applyNumberFormat="1" applyFont="1" applyFill="1" applyBorder="1" applyAlignment="1" applyProtection="1">
      <alignment horizontal="left" vertical="center"/>
      <protection locked="0"/>
    </xf>
    <xf numFmtId="14" fontId="17" fillId="8" borderId="10" xfId="1" applyNumberFormat="1" applyFont="1" applyFill="1" applyBorder="1" applyAlignment="1" applyProtection="1">
      <alignment horizontal="left" vertical="center"/>
      <protection locked="0"/>
    </xf>
    <xf numFmtId="0" fontId="12" fillId="3" borderId="12" xfId="0" applyFont="1" applyFill="1" applyBorder="1" applyAlignment="1">
      <alignment horizontal="distributed" vertical="center" justifyLastLine="1"/>
    </xf>
    <xf numFmtId="0" fontId="12" fillId="3" borderId="13" xfId="0" applyFont="1" applyFill="1" applyBorder="1" applyAlignment="1">
      <alignment horizontal="distributed" vertical="center" justifyLastLine="1"/>
    </xf>
    <xf numFmtId="0" fontId="12" fillId="3" borderId="14" xfId="0" applyFont="1" applyFill="1" applyBorder="1" applyAlignment="1">
      <alignment horizontal="distributed" vertical="center" justifyLastLine="1"/>
    </xf>
    <xf numFmtId="0" fontId="31" fillId="8" borderId="8" xfId="0" applyFont="1" applyFill="1" applyBorder="1" applyAlignment="1" applyProtection="1">
      <alignment horizontal="center" vertical="center" shrinkToFit="1"/>
      <protection locked="0"/>
    </xf>
    <xf numFmtId="0" fontId="31" fillId="8" borderId="9" xfId="0" applyFont="1" applyFill="1" applyBorder="1" applyAlignment="1" applyProtection="1">
      <alignment horizontal="center" vertical="center" shrinkToFit="1"/>
      <protection locked="0"/>
    </xf>
    <xf numFmtId="0" fontId="31" fillId="8" borderId="10" xfId="0" applyFont="1" applyFill="1" applyBorder="1" applyAlignment="1" applyProtection="1">
      <alignment horizontal="center" vertical="center" shrinkToFit="1"/>
      <protection locked="0"/>
    </xf>
    <xf numFmtId="0" fontId="15" fillId="7" borderId="105" xfId="1" applyFont="1" applyFill="1" applyBorder="1" applyAlignment="1">
      <alignment horizontal="center" vertical="distributed" textRotation="255" indent="4"/>
    </xf>
    <xf numFmtId="0" fontId="15" fillId="7" borderId="106" xfId="1" applyFont="1" applyFill="1" applyBorder="1" applyAlignment="1">
      <alignment horizontal="center" vertical="distributed" textRotation="255" indent="4"/>
    </xf>
    <xf numFmtId="0" fontId="15" fillId="7" borderId="107" xfId="1" applyFont="1" applyFill="1" applyBorder="1" applyAlignment="1">
      <alignment horizontal="center" vertical="distributed" textRotation="255" indent="4"/>
    </xf>
    <xf numFmtId="0" fontId="15" fillId="7" borderId="105" xfId="1" applyFont="1" applyFill="1" applyBorder="1" applyAlignment="1">
      <alignment horizontal="center" vertical="distributed" textRotation="255" justifyLastLine="1"/>
    </xf>
    <xf numFmtId="0" fontId="15" fillId="7" borderId="106" xfId="1" applyFont="1" applyFill="1" applyBorder="1" applyAlignment="1">
      <alignment horizontal="center" vertical="distributed" textRotation="255" justifyLastLine="1"/>
    </xf>
    <xf numFmtId="0" fontId="15" fillId="7" borderId="107" xfId="1" applyFont="1" applyFill="1" applyBorder="1" applyAlignment="1">
      <alignment horizontal="center" vertical="distributed" textRotation="255" justifyLastLine="1"/>
    </xf>
    <xf numFmtId="49" fontId="31" fillId="8" borderId="5" xfId="1" applyNumberFormat="1" applyFont="1" applyFill="1" applyBorder="1" applyAlignment="1" applyProtection="1">
      <alignment horizontal="center" vertical="center" shrinkToFit="1"/>
      <protection locked="0"/>
    </xf>
    <xf numFmtId="49" fontId="17" fillId="8" borderId="7" xfId="1" applyNumberFormat="1" applyFont="1" applyFill="1" applyBorder="1" applyAlignment="1" applyProtection="1">
      <alignment horizontal="center" vertical="center"/>
      <protection locked="0"/>
    </xf>
    <xf numFmtId="49" fontId="17" fillId="8" borderId="6" xfId="1" applyNumberFormat="1" applyFont="1" applyFill="1" applyBorder="1" applyAlignment="1" applyProtection="1">
      <alignment horizontal="center" vertical="center"/>
      <protection locked="0"/>
    </xf>
    <xf numFmtId="0" fontId="31" fillId="8" borderId="8" xfId="0" applyFont="1" applyFill="1" applyBorder="1" applyAlignment="1" applyProtection="1">
      <alignment horizontal="left" vertical="center" shrinkToFit="1"/>
      <protection locked="0"/>
    </xf>
    <xf numFmtId="0" fontId="31" fillId="8" borderId="9" xfId="0" applyFont="1" applyFill="1" applyBorder="1" applyAlignment="1" applyProtection="1">
      <alignment horizontal="left" vertical="center" shrinkToFit="1"/>
      <protection locked="0"/>
    </xf>
    <xf numFmtId="0" fontId="31" fillId="8" borderId="10" xfId="0" applyFont="1" applyFill="1" applyBorder="1" applyAlignment="1" applyProtection="1">
      <alignment horizontal="left" vertical="center" shrinkToFit="1"/>
      <protection locked="0"/>
    </xf>
    <xf numFmtId="0" fontId="17" fillId="7" borderId="80" xfId="1" applyFont="1" applyFill="1" applyBorder="1" applyAlignment="1">
      <alignment horizontal="center" vertical="center" shrinkToFit="1"/>
    </xf>
    <xf numFmtId="0" fontId="17" fillId="7" borderId="3" xfId="1" applyFont="1" applyFill="1" applyBorder="1" applyAlignment="1">
      <alignment horizontal="center" vertical="center" shrinkToFit="1"/>
    </xf>
    <xf numFmtId="0" fontId="17" fillId="7" borderId="81" xfId="1" applyFont="1" applyFill="1" applyBorder="1" applyAlignment="1">
      <alignment horizontal="center" vertical="center" shrinkToFit="1"/>
    </xf>
    <xf numFmtId="0" fontId="19" fillId="8" borderId="2" xfId="0" applyFont="1" applyFill="1" applyBorder="1" applyAlignment="1" applyProtection="1">
      <alignment horizontal="center" vertical="center"/>
      <protection locked="0"/>
    </xf>
    <xf numFmtId="0" fontId="19" fillId="8" borderId="3" xfId="0" applyFont="1" applyFill="1" applyBorder="1" applyAlignment="1" applyProtection="1">
      <alignment horizontal="center" vertical="center"/>
      <protection locked="0"/>
    </xf>
    <xf numFmtId="0" fontId="19" fillId="8" borderId="4" xfId="0" applyFont="1" applyFill="1" applyBorder="1" applyAlignment="1" applyProtection="1">
      <alignment horizontal="center" vertical="center"/>
      <protection locked="0"/>
    </xf>
    <xf numFmtId="0" fontId="33" fillId="7" borderId="38" xfId="0" applyFont="1" applyFill="1" applyBorder="1" applyAlignment="1">
      <alignment horizontal="right" vertical="center"/>
    </xf>
    <xf numFmtId="0" fontId="33" fillId="7" borderId="0" xfId="0" applyFont="1" applyFill="1" applyAlignment="1">
      <alignment horizontal="right" vertical="center"/>
    </xf>
    <xf numFmtId="0" fontId="17" fillId="8" borderId="8" xfId="1" applyFont="1" applyFill="1" applyBorder="1" applyAlignment="1" applyProtection="1">
      <alignment horizontal="center" vertical="center"/>
      <protection locked="0"/>
    </xf>
    <xf numFmtId="0" fontId="17" fillId="8" borderId="9" xfId="1" applyFont="1" applyFill="1" applyBorder="1" applyAlignment="1" applyProtection="1">
      <alignment horizontal="center" vertical="center"/>
      <protection locked="0"/>
    </xf>
    <xf numFmtId="0" fontId="17" fillId="8" borderId="10" xfId="1" applyFont="1" applyFill="1" applyBorder="1" applyAlignment="1" applyProtection="1">
      <alignment horizontal="center" vertical="center"/>
      <protection locked="0"/>
    </xf>
    <xf numFmtId="0" fontId="43" fillId="3" borderId="0" xfId="0" applyFont="1" applyFill="1" applyAlignment="1">
      <alignment horizontal="distributed" indent="2"/>
    </xf>
    <xf numFmtId="0" fontId="50" fillId="3" borderId="0" xfId="0" applyFont="1" applyFill="1" applyAlignment="1">
      <alignment horizontal="distributed" indent="2"/>
    </xf>
    <xf numFmtId="0" fontId="12" fillId="3" borderId="56" xfId="0" applyFont="1" applyFill="1" applyBorder="1" applyAlignment="1">
      <alignment horizontal="distributed" vertical="center" justifyLastLine="1"/>
    </xf>
    <xf numFmtId="0" fontId="12" fillId="3" borderId="21" xfId="0" applyFont="1" applyFill="1" applyBorder="1" applyAlignment="1">
      <alignment horizontal="distributed" vertical="center" justifyLastLine="1"/>
    </xf>
    <xf numFmtId="0" fontId="12" fillId="3" borderId="22" xfId="0" applyFont="1" applyFill="1" applyBorder="1" applyAlignment="1">
      <alignment horizontal="distributed" vertical="center" justifyLastLine="1"/>
    </xf>
    <xf numFmtId="0" fontId="22" fillId="3" borderId="23" xfId="0" applyFont="1" applyFill="1" applyBorder="1" applyAlignment="1">
      <alignment horizontal="left" vertical="center"/>
    </xf>
    <xf numFmtId="0" fontId="22" fillId="3" borderId="1" xfId="0" applyFont="1" applyFill="1" applyBorder="1" applyAlignment="1">
      <alignment horizontal="left" vertical="center"/>
    </xf>
    <xf numFmtId="0" fontId="22" fillId="3" borderId="61" xfId="0" applyFont="1" applyFill="1" applyBorder="1" applyAlignment="1">
      <alignment horizontal="center" vertical="center"/>
    </xf>
    <xf numFmtId="0" fontId="63" fillId="3" borderId="56" xfId="0" applyFont="1" applyFill="1" applyBorder="1" applyAlignment="1">
      <alignment horizontal="left" vertical="center"/>
    </xf>
    <xf numFmtId="0" fontId="63" fillId="3" borderId="21" xfId="0" applyFont="1" applyFill="1" applyBorder="1" applyAlignment="1">
      <alignment horizontal="left" vertical="center"/>
    </xf>
    <xf numFmtId="0" fontId="63" fillId="3" borderId="22" xfId="0" applyFont="1" applyFill="1" applyBorder="1" applyAlignment="1">
      <alignment horizontal="left" vertical="center"/>
    </xf>
    <xf numFmtId="0" fontId="63" fillId="3" borderId="23" xfId="0" applyFont="1" applyFill="1" applyBorder="1" applyAlignment="1">
      <alignment horizontal="left" vertical="center"/>
    </xf>
    <xf numFmtId="0" fontId="63" fillId="3" borderId="1" xfId="0" applyFont="1" applyFill="1" applyBorder="1" applyAlignment="1">
      <alignment horizontal="left" vertical="center"/>
    </xf>
    <xf numFmtId="0" fontId="63" fillId="3" borderId="24" xfId="0" applyFont="1" applyFill="1" applyBorder="1" applyAlignment="1">
      <alignment horizontal="left" vertical="center"/>
    </xf>
    <xf numFmtId="0" fontId="31" fillId="8" borderId="2" xfId="1" applyFont="1" applyFill="1" applyBorder="1" applyAlignment="1" applyProtection="1">
      <alignment horizontal="left" vertical="center" shrinkToFit="1"/>
      <protection locked="0"/>
    </xf>
    <xf numFmtId="0" fontId="31" fillId="8" borderId="3" xfId="1" applyFont="1" applyFill="1" applyBorder="1" applyAlignment="1" applyProtection="1">
      <alignment horizontal="left" vertical="center" shrinkToFit="1"/>
      <protection locked="0"/>
    </xf>
    <xf numFmtId="0" fontId="31" fillId="8" borderId="4" xfId="1" applyFont="1" applyFill="1" applyBorder="1" applyAlignment="1" applyProtection="1">
      <alignment horizontal="left" vertical="center" shrinkToFit="1"/>
      <protection locked="0"/>
    </xf>
    <xf numFmtId="0" fontId="31" fillId="8" borderId="5" xfId="1" applyFont="1" applyFill="1" applyBorder="1" applyAlignment="1" applyProtection="1">
      <alignment horizontal="left" vertical="center" shrinkToFit="1"/>
      <protection locked="0"/>
    </xf>
    <xf numFmtId="0" fontId="31" fillId="8" borderId="6" xfId="1" applyFont="1" applyFill="1" applyBorder="1" applyAlignment="1" applyProtection="1">
      <alignment horizontal="left" vertical="center" shrinkToFit="1"/>
      <protection locked="0"/>
    </xf>
    <xf numFmtId="0" fontId="31" fillId="8" borderId="7" xfId="1" applyFont="1" applyFill="1" applyBorder="1" applyAlignment="1" applyProtection="1">
      <alignment horizontal="left" vertical="center" shrinkToFit="1"/>
      <protection locked="0"/>
    </xf>
    <xf numFmtId="0" fontId="15" fillId="7" borderId="0" xfId="1" applyFont="1" applyFill="1" applyAlignment="1">
      <alignment horizontal="left" vertical="center"/>
    </xf>
    <xf numFmtId="0" fontId="5" fillId="8" borderId="8" xfId="0" applyFont="1" applyFill="1" applyBorder="1" applyAlignment="1" applyProtection="1">
      <alignment horizontal="center" vertical="center" shrinkToFit="1"/>
      <protection locked="0"/>
    </xf>
    <xf numFmtId="0" fontId="5" fillId="8" borderId="10" xfId="0" applyFont="1" applyFill="1" applyBorder="1" applyAlignment="1" applyProtection="1">
      <alignment horizontal="center" vertical="center" shrinkToFit="1"/>
      <protection locked="0"/>
    </xf>
    <xf numFmtId="0" fontId="12" fillId="3" borderId="34" xfId="0" applyFont="1" applyFill="1" applyBorder="1" applyAlignment="1">
      <alignment horizontal="center" vertical="distributed" textRotation="255" indent="3"/>
    </xf>
    <xf numFmtId="0" fontId="12" fillId="3" borderId="111" xfId="0" applyFont="1" applyFill="1" applyBorder="1" applyAlignment="1">
      <alignment horizontal="center" vertical="distributed" textRotation="255" indent="3"/>
    </xf>
    <xf numFmtId="0" fontId="12" fillId="3" borderId="35" xfId="0" applyFont="1" applyFill="1" applyBorder="1" applyAlignment="1">
      <alignment horizontal="center" vertical="distributed" textRotation="255" indent="3"/>
    </xf>
    <xf numFmtId="49" fontId="31" fillId="8" borderId="2" xfId="1" applyNumberFormat="1" applyFont="1" applyFill="1" applyBorder="1" applyAlignment="1" applyProtection="1">
      <alignment horizontal="left" vertical="center" shrinkToFit="1"/>
      <protection locked="0"/>
    </xf>
    <xf numFmtId="49" fontId="17" fillId="8" borderId="3" xfId="1" applyNumberFormat="1" applyFont="1" applyFill="1" applyBorder="1" applyAlignment="1" applyProtection="1">
      <alignment horizontal="left" vertical="center"/>
      <protection locked="0"/>
    </xf>
    <xf numFmtId="49" fontId="17" fillId="8" borderId="4" xfId="1" applyNumberFormat="1" applyFont="1" applyFill="1" applyBorder="1" applyAlignment="1" applyProtection="1">
      <alignment horizontal="left" vertical="center"/>
      <protection locked="0"/>
    </xf>
    <xf numFmtId="49" fontId="17" fillId="8" borderId="5" xfId="1" applyNumberFormat="1" applyFont="1" applyFill="1" applyBorder="1" applyAlignment="1" applyProtection="1">
      <alignment horizontal="left" vertical="center"/>
      <protection locked="0"/>
    </xf>
    <xf numFmtId="49" fontId="17" fillId="8" borderId="6" xfId="1" applyNumberFormat="1" applyFont="1" applyFill="1" applyBorder="1" applyAlignment="1" applyProtection="1">
      <alignment horizontal="left" vertical="center"/>
      <protection locked="0"/>
    </xf>
    <xf numFmtId="49" fontId="17" fillId="8" borderId="7" xfId="1" applyNumberFormat="1" applyFont="1" applyFill="1" applyBorder="1" applyAlignment="1" applyProtection="1">
      <alignment horizontal="left" vertical="center"/>
      <protection locked="0"/>
    </xf>
    <xf numFmtId="49" fontId="17" fillId="8" borderId="5" xfId="0" applyNumberFormat="1" applyFont="1" applyFill="1" applyBorder="1" applyAlignment="1" applyProtection="1">
      <alignment horizontal="left" vertical="center"/>
      <protection locked="0"/>
    </xf>
    <xf numFmtId="49" fontId="17" fillId="8" borderId="6" xfId="0" applyNumberFormat="1" applyFont="1" applyFill="1" applyBorder="1" applyAlignment="1" applyProtection="1">
      <alignment horizontal="left" vertical="center"/>
      <protection locked="0"/>
    </xf>
    <xf numFmtId="49" fontId="17" fillId="8" borderId="7" xfId="0" applyNumberFormat="1" applyFont="1" applyFill="1" applyBorder="1" applyAlignment="1" applyProtection="1">
      <alignment horizontal="left" vertical="center"/>
      <protection locked="0"/>
    </xf>
    <xf numFmtId="0" fontId="12" fillId="3" borderId="34" xfId="0" applyFont="1" applyFill="1" applyBorder="1" applyAlignment="1">
      <alignment horizontal="center" vertical="distributed" textRotation="255" indent="1"/>
    </xf>
    <xf numFmtId="0" fontId="12" fillId="3" borderId="111" xfId="0" applyFont="1" applyFill="1" applyBorder="1" applyAlignment="1">
      <alignment horizontal="center" vertical="distributed" textRotation="255" indent="1"/>
    </xf>
    <xf numFmtId="0" fontId="12" fillId="3" borderId="35" xfId="0" applyFont="1" applyFill="1" applyBorder="1" applyAlignment="1">
      <alignment horizontal="center" vertical="distributed" textRotation="255" indent="1"/>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11" xfId="0" applyFont="1" applyFill="1" applyBorder="1" applyAlignment="1">
      <alignment horizontal="center" vertical="center" textRotation="255"/>
    </xf>
    <xf numFmtId="0" fontId="17" fillId="8" borderId="5" xfId="1" applyFont="1" applyFill="1" applyBorder="1" applyAlignment="1" applyProtection="1">
      <alignment horizontal="left" vertical="center"/>
      <protection locked="0"/>
    </xf>
    <xf numFmtId="0" fontId="17" fillId="8" borderId="6" xfId="1" applyFont="1" applyFill="1" applyBorder="1" applyAlignment="1" applyProtection="1">
      <alignment horizontal="left" vertical="center"/>
      <protection locked="0"/>
    </xf>
    <xf numFmtId="0" fontId="17" fillId="8" borderId="7" xfId="1" applyFont="1" applyFill="1" applyBorder="1" applyAlignment="1" applyProtection="1">
      <alignment horizontal="left" vertical="center"/>
      <protection locked="0"/>
    </xf>
    <xf numFmtId="0" fontId="22" fillId="3" borderId="53" xfId="0" applyFont="1" applyFill="1" applyBorder="1" applyAlignment="1">
      <alignment horizontal="center" vertical="center"/>
    </xf>
    <xf numFmtId="0" fontId="63" fillId="3" borderId="12" xfId="0" applyFont="1" applyFill="1" applyBorder="1">
      <alignment vertical="center"/>
    </xf>
    <xf numFmtId="0" fontId="63" fillId="3" borderId="13" xfId="0" applyFont="1" applyFill="1" applyBorder="1">
      <alignment vertical="center"/>
    </xf>
    <xf numFmtId="0" fontId="63" fillId="3" borderId="14" xfId="0" applyFont="1" applyFill="1" applyBorder="1">
      <alignment vertical="center"/>
    </xf>
    <xf numFmtId="0" fontId="63" fillId="3" borderId="12" xfId="0" applyFont="1" applyFill="1" applyBorder="1" applyAlignment="1">
      <alignment vertical="center" wrapText="1"/>
    </xf>
    <xf numFmtId="0" fontId="63" fillId="3" borderId="13" xfId="0" applyFont="1" applyFill="1" applyBorder="1" applyAlignment="1">
      <alignment vertical="center" wrapText="1"/>
    </xf>
    <xf numFmtId="0" fontId="63" fillId="3" borderId="14" xfId="0" applyFont="1" applyFill="1" applyBorder="1" applyAlignment="1">
      <alignment vertical="center" wrapText="1"/>
    </xf>
    <xf numFmtId="0" fontId="37" fillId="3" borderId="0" xfId="0" applyFont="1" applyFill="1" applyAlignment="1" applyProtection="1">
      <alignment horizontal="right" vertical="center"/>
      <protection hidden="1"/>
    </xf>
    <xf numFmtId="0" fontId="40" fillId="3" borderId="0" xfId="0" applyFont="1" applyFill="1" applyAlignment="1" applyProtection="1">
      <alignment horizontal="right" vertical="center"/>
      <protection hidden="1"/>
    </xf>
    <xf numFmtId="0" fontId="34" fillId="3" borderId="0" xfId="0" applyFont="1" applyFill="1" applyAlignment="1" applyProtection="1">
      <alignment horizontal="center" vertical="center"/>
      <protection hidden="1"/>
    </xf>
    <xf numFmtId="0" fontId="43" fillId="3" borderId="0" xfId="0" applyFont="1" applyFill="1" applyAlignment="1" applyProtection="1">
      <alignment horizontal="center" vertical="center"/>
      <protection hidden="1"/>
    </xf>
    <xf numFmtId="0" fontId="32" fillId="3" borderId="0" xfId="0" applyFont="1" applyFill="1" applyAlignment="1" applyProtection="1">
      <alignment horizontal="center" vertical="center"/>
      <protection hidden="1"/>
    </xf>
    <xf numFmtId="0" fontId="0" fillId="3" borderId="0" xfId="0" applyFill="1" applyAlignment="1" applyProtection="1">
      <alignment horizontal="center" vertical="center"/>
      <protection hidden="1"/>
    </xf>
    <xf numFmtId="0" fontId="35" fillId="3" borderId="2" xfId="0" applyFont="1" applyFill="1" applyBorder="1" applyAlignment="1" applyProtection="1">
      <alignment horizontal="center" vertical="center"/>
      <protection hidden="1"/>
    </xf>
    <xf numFmtId="0" fontId="35" fillId="3" borderId="3" xfId="0" applyFont="1" applyFill="1" applyBorder="1" applyAlignment="1" applyProtection="1">
      <alignment horizontal="center" vertical="center"/>
      <protection hidden="1"/>
    </xf>
    <xf numFmtId="0" fontId="35" fillId="3" borderId="4" xfId="0" applyFont="1" applyFill="1" applyBorder="1" applyAlignment="1" applyProtection="1">
      <alignment horizontal="center" vertical="center"/>
      <protection hidden="1"/>
    </xf>
    <xf numFmtId="0" fontId="35" fillId="3" borderId="38" xfId="0" applyFont="1" applyFill="1" applyBorder="1" applyAlignment="1" applyProtection="1">
      <alignment horizontal="center" vertical="center"/>
      <protection hidden="1"/>
    </xf>
    <xf numFmtId="0" fontId="35" fillId="3" borderId="0" xfId="0" applyFont="1" applyFill="1" applyAlignment="1" applyProtection="1">
      <alignment horizontal="center" vertical="center"/>
      <protection hidden="1"/>
    </xf>
    <xf numFmtId="0" fontId="35" fillId="3" borderId="39" xfId="0" applyFont="1" applyFill="1" applyBorder="1" applyAlignment="1" applyProtection="1">
      <alignment horizontal="center" vertical="center"/>
      <protection hidden="1"/>
    </xf>
    <xf numFmtId="0" fontId="36" fillId="3" borderId="0" xfId="0" applyFont="1" applyFill="1" applyAlignment="1" applyProtection="1">
      <alignment horizontal="left" vertical="distributed" wrapText="1" indent="4"/>
      <protection hidden="1"/>
    </xf>
    <xf numFmtId="176" fontId="17" fillId="7" borderId="12" xfId="0" applyNumberFormat="1" applyFont="1" applyFill="1" applyBorder="1" applyAlignment="1" applyProtection="1">
      <alignment horizontal="center" vertical="center"/>
      <protection hidden="1"/>
    </xf>
    <xf numFmtId="176" fontId="17" fillId="7" borderId="13" xfId="0" applyNumberFormat="1" applyFont="1" applyFill="1" applyBorder="1" applyAlignment="1" applyProtection="1">
      <alignment horizontal="center" vertical="center"/>
      <protection hidden="1"/>
    </xf>
    <xf numFmtId="176" fontId="17" fillId="7" borderId="14" xfId="0" applyNumberFormat="1" applyFont="1" applyFill="1" applyBorder="1" applyAlignment="1" applyProtection="1">
      <alignment horizontal="center" vertical="center"/>
      <protection hidden="1"/>
    </xf>
    <xf numFmtId="0" fontId="34" fillId="3" borderId="0" xfId="0" applyFont="1" applyFill="1" applyAlignment="1" applyProtection="1">
      <alignment horizontal="distributed" vertical="center" indent="1"/>
      <protection hidden="1"/>
    </xf>
    <xf numFmtId="0" fontId="72" fillId="3" borderId="0" xfId="0" applyFont="1" applyFill="1" applyAlignment="1" applyProtection="1">
      <alignment horizontal="left" vertical="center" shrinkToFit="1"/>
      <protection hidden="1"/>
    </xf>
    <xf numFmtId="0" fontId="72" fillId="3" borderId="39" xfId="0" applyFont="1" applyFill="1" applyBorder="1" applyAlignment="1" applyProtection="1">
      <alignment horizontal="left" vertical="center" shrinkToFit="1"/>
      <protection hidden="1"/>
    </xf>
    <xf numFmtId="0" fontId="23" fillId="3" borderId="0" xfId="0" applyFont="1" applyFill="1" applyAlignment="1" applyProtection="1">
      <alignment horizontal="left" vertical="center" shrinkToFit="1"/>
      <protection hidden="1"/>
    </xf>
    <xf numFmtId="176" fontId="72" fillId="3" borderId="0" xfId="0" applyNumberFormat="1" applyFont="1" applyFill="1" applyAlignment="1" applyProtection="1">
      <alignment horizontal="left" vertical="center" indent="1"/>
      <protection hidden="1"/>
    </xf>
    <xf numFmtId="0" fontId="69" fillId="3" borderId="0" xfId="0" applyFont="1" applyFill="1" applyAlignment="1" applyProtection="1">
      <alignment horizontal="left" vertical="center" shrinkToFit="1"/>
      <protection hidden="1"/>
    </xf>
    <xf numFmtId="0" fontId="69" fillId="3" borderId="39" xfId="0" applyFont="1" applyFill="1" applyBorder="1" applyAlignment="1" applyProtection="1">
      <alignment horizontal="left" vertical="center" shrinkToFit="1"/>
      <protection hidden="1"/>
    </xf>
    <xf numFmtId="0" fontId="15" fillId="7" borderId="0" xfId="0" applyFont="1" applyFill="1" applyAlignment="1" applyProtection="1">
      <alignment horizontal="left" vertical="center"/>
      <protection hidden="1"/>
    </xf>
    <xf numFmtId="0" fontId="0" fillId="8" borderId="2" xfId="0" applyFill="1" applyBorder="1" applyAlignment="1" applyProtection="1">
      <alignment horizontal="center" vertical="center"/>
      <protection locked="0" hidden="1"/>
    </xf>
    <xf numFmtId="0" fontId="0" fillId="8" borderId="3" xfId="0" applyFill="1" applyBorder="1" applyAlignment="1" applyProtection="1">
      <alignment horizontal="center" vertical="center"/>
      <protection locked="0" hidden="1"/>
    </xf>
    <xf numFmtId="0" fontId="0" fillId="8" borderId="4" xfId="0" applyFill="1" applyBorder="1" applyAlignment="1" applyProtection="1">
      <alignment horizontal="center" vertical="center"/>
      <protection locked="0" hidden="1"/>
    </xf>
    <xf numFmtId="0" fontId="0" fillId="8" borderId="5" xfId="0" applyFill="1" applyBorder="1" applyAlignment="1" applyProtection="1">
      <alignment horizontal="center" vertical="center"/>
      <protection locked="0" hidden="1"/>
    </xf>
    <xf numFmtId="0" fontId="0" fillId="8" borderId="6" xfId="0" applyFill="1" applyBorder="1" applyAlignment="1" applyProtection="1">
      <alignment horizontal="center" vertical="center"/>
      <protection locked="0" hidden="1"/>
    </xf>
    <xf numFmtId="0" fontId="0" fillId="8" borderId="7" xfId="0" applyFill="1" applyBorder="1" applyAlignment="1" applyProtection="1">
      <alignment horizontal="center" vertical="center"/>
      <protection locked="0" hidden="1"/>
    </xf>
    <xf numFmtId="0" fontId="36" fillId="3" borderId="0" xfId="0" applyFont="1" applyFill="1" applyAlignment="1" applyProtection="1">
      <alignment horizontal="distributed" vertical="center" justifyLastLine="1"/>
      <protection hidden="1"/>
    </xf>
    <xf numFmtId="0" fontId="0" fillId="7" borderId="38" xfId="0" applyFill="1" applyBorder="1" applyAlignment="1" applyProtection="1">
      <alignment horizontal="left" vertical="center"/>
      <protection hidden="1"/>
    </xf>
    <xf numFmtId="0" fontId="0" fillId="7" borderId="0" xfId="0" applyFill="1" applyAlignment="1" applyProtection="1">
      <alignment horizontal="left" vertical="center"/>
      <protection hidden="1"/>
    </xf>
    <xf numFmtId="0" fontId="72" fillId="8" borderId="25" xfId="0" applyFont="1" applyFill="1" applyBorder="1" applyAlignment="1" applyProtection="1">
      <alignment horizontal="center" vertical="center"/>
      <protection locked="0"/>
    </xf>
    <xf numFmtId="49" fontId="72" fillId="8" borderId="25" xfId="0" applyNumberFormat="1" applyFont="1" applyFill="1" applyBorder="1" applyAlignment="1" applyProtection="1">
      <alignment horizontal="center" vertical="center" shrinkToFit="1"/>
      <protection locked="0"/>
    </xf>
    <xf numFmtId="0" fontId="19" fillId="3" borderId="27" xfId="0" applyFont="1" applyFill="1" applyBorder="1" applyAlignment="1">
      <alignment horizontal="center" vertical="center"/>
    </xf>
    <xf numFmtId="0" fontId="23" fillId="8" borderId="25" xfId="0" applyFont="1" applyFill="1" applyBorder="1" applyAlignment="1" applyProtection="1">
      <alignment horizontal="center" vertical="center"/>
      <protection locked="0"/>
    </xf>
    <xf numFmtId="49" fontId="23" fillId="8" borderId="25" xfId="0" applyNumberFormat="1" applyFont="1" applyFill="1" applyBorder="1" applyAlignment="1" applyProtection="1">
      <alignment horizontal="center" vertical="center"/>
      <protection locked="0"/>
    </xf>
    <xf numFmtId="0" fontId="72" fillId="8" borderId="55" xfId="0" applyFont="1" applyFill="1" applyBorder="1" applyAlignment="1" applyProtection="1">
      <alignment horizontal="center" vertical="center"/>
      <protection locked="0"/>
    </xf>
    <xf numFmtId="0" fontId="19" fillId="3" borderId="25" xfId="0" applyFont="1" applyFill="1" applyBorder="1" applyAlignment="1">
      <alignment horizontal="distributed" vertical="center" wrapText="1" indent="1"/>
    </xf>
    <xf numFmtId="0" fontId="19" fillId="3" borderId="25" xfId="0" applyFont="1" applyFill="1" applyBorder="1" applyAlignment="1">
      <alignment horizontal="distributed" vertical="center" indent="1"/>
    </xf>
    <xf numFmtId="0" fontId="72" fillId="3" borderId="0" xfId="0" applyFont="1" applyFill="1" applyAlignment="1">
      <alignment horizontal="left" vertical="center" shrinkToFit="1"/>
    </xf>
    <xf numFmtId="0" fontId="23" fillId="3" borderId="0" xfId="0" applyFont="1" applyFill="1" applyAlignment="1">
      <alignment horizontal="left" vertical="center" wrapText="1"/>
    </xf>
    <xf numFmtId="0" fontId="37" fillId="3" borderId="0" xfId="0" applyFont="1" applyFill="1" applyAlignment="1">
      <alignment horizontal="left" vertical="distributed" wrapText="1"/>
    </xf>
    <xf numFmtId="0" fontId="37" fillId="3" borderId="0" xfId="0" applyFont="1" applyFill="1" applyAlignment="1">
      <alignment horizontal="distributed" vertical="center" justifyLastLine="1"/>
    </xf>
    <xf numFmtId="0" fontId="34" fillId="3" borderId="0" xfId="0" applyFont="1" applyFill="1" applyAlignment="1">
      <alignment horizontal="distributed" vertical="center" indent="1"/>
    </xf>
    <xf numFmtId="0" fontId="69" fillId="3" borderId="0" xfId="0" applyFont="1" applyFill="1">
      <alignment vertical="center"/>
    </xf>
    <xf numFmtId="0" fontId="0" fillId="7" borderId="0" xfId="0" applyFill="1" applyAlignment="1">
      <alignment horizontal="left" vertical="center"/>
    </xf>
    <xf numFmtId="0" fontId="37" fillId="3" borderId="0" xfId="0" applyFont="1" applyFill="1" applyAlignment="1">
      <alignment horizontal="right" vertical="center"/>
    </xf>
    <xf numFmtId="0" fontId="40" fillId="3" borderId="0" xfId="0" applyFont="1" applyFill="1" applyAlignment="1">
      <alignment horizontal="right" vertical="center"/>
    </xf>
    <xf numFmtId="0" fontId="34" fillId="3" borderId="0" xfId="0" applyFont="1" applyFill="1" applyAlignment="1">
      <alignment horizontal="center" vertical="center"/>
    </xf>
    <xf numFmtId="0" fontId="43" fillId="3" borderId="0" xfId="0" applyFont="1" applyFill="1" applyAlignment="1">
      <alignment horizontal="center" vertical="center"/>
    </xf>
    <xf numFmtId="176" fontId="17" fillId="7" borderId="12" xfId="0" applyNumberFormat="1" applyFont="1" applyFill="1" applyBorder="1" applyAlignment="1">
      <alignment horizontal="center" vertical="center"/>
    </xf>
    <xf numFmtId="176" fontId="17" fillId="7" borderId="13" xfId="0" applyNumberFormat="1" applyFont="1" applyFill="1" applyBorder="1" applyAlignment="1">
      <alignment horizontal="center" vertical="center"/>
    </xf>
    <xf numFmtId="176" fontId="17" fillId="7" borderId="14" xfId="0" applyNumberFormat="1" applyFont="1" applyFill="1" applyBorder="1" applyAlignment="1">
      <alignment horizontal="center" vertical="center"/>
    </xf>
    <xf numFmtId="176" fontId="36" fillId="3" borderId="0" xfId="0" applyNumberFormat="1" applyFont="1" applyFill="1" applyAlignment="1">
      <alignment horizontal="right" vertical="center" indent="2"/>
    </xf>
    <xf numFmtId="0" fontId="32" fillId="3" borderId="0" xfId="0" applyFont="1" applyFill="1" applyAlignment="1">
      <alignment horizontal="center"/>
    </xf>
    <xf numFmtId="0" fontId="19" fillId="3" borderId="25" xfId="0" applyFont="1" applyFill="1" applyBorder="1" applyAlignment="1">
      <alignment horizontal="center" vertical="center" wrapText="1"/>
    </xf>
    <xf numFmtId="0" fontId="19" fillId="3" borderId="25" xfId="0" applyFont="1" applyFill="1" applyBorder="1" applyAlignment="1">
      <alignment horizontal="distributed" vertical="center" indent="3"/>
    </xf>
    <xf numFmtId="0" fontId="19" fillId="3" borderId="25" xfId="0" applyFont="1" applyFill="1" applyBorder="1" applyAlignment="1">
      <alignment horizontal="distributed" vertical="center" wrapText="1" justifyLastLine="1"/>
    </xf>
    <xf numFmtId="0" fontId="19" fillId="3" borderId="25" xfId="0" applyFont="1" applyFill="1" applyBorder="1" applyAlignment="1">
      <alignment horizontal="distributed" vertical="center" justifyLastLine="1"/>
    </xf>
    <xf numFmtId="0" fontId="44" fillId="3" borderId="0" xfId="0" applyFont="1" applyFill="1" applyAlignment="1">
      <alignment horizontal="distributed" vertical="distributed" indent="1"/>
    </xf>
    <xf numFmtId="0" fontId="34" fillId="3" borderId="0" xfId="0" applyFont="1" applyFill="1" applyAlignment="1">
      <alignment horizontal="distributed" vertical="center" justifyLastLine="1"/>
    </xf>
    <xf numFmtId="0" fontId="35" fillId="3" borderId="0" xfId="0" applyFont="1" applyFill="1" applyAlignment="1">
      <alignment horizontal="center" vertical="center"/>
    </xf>
    <xf numFmtId="0" fontId="42" fillId="3" borderId="0" xfId="0" applyFont="1" applyFill="1" applyAlignment="1">
      <alignment horizontal="center" vertical="center"/>
    </xf>
    <xf numFmtId="0" fontId="32" fillId="3" borderId="0" xfId="0" applyFont="1" applyFill="1" applyAlignment="1">
      <alignment horizontal="center" vertical="center"/>
    </xf>
    <xf numFmtId="0" fontId="0" fillId="3" borderId="0" xfId="0" applyFill="1" applyAlignment="1">
      <alignment horizontal="center" vertical="center"/>
    </xf>
    <xf numFmtId="176" fontId="35" fillId="3" borderId="0" xfId="0" applyNumberFormat="1" applyFont="1" applyFill="1" applyAlignment="1">
      <alignment horizontal="center" vertical="center"/>
    </xf>
    <xf numFmtId="0" fontId="35" fillId="3" borderId="0" xfId="0" applyFont="1" applyFill="1" applyAlignment="1">
      <alignment horizontal="left" vertical="center"/>
    </xf>
    <xf numFmtId="0" fontId="35" fillId="3" borderId="0" xfId="0" applyFont="1" applyFill="1" applyAlignment="1">
      <alignment horizontal="left" vertical="center" wrapText="1"/>
    </xf>
    <xf numFmtId="0" fontId="72" fillId="3" borderId="0" xfId="0" applyFont="1" applyFill="1" applyAlignment="1">
      <alignment horizontal="left" vertical="center" indent="1"/>
    </xf>
    <xf numFmtId="0" fontId="76" fillId="3" borderId="0" xfId="0" applyFont="1" applyFill="1" applyAlignment="1">
      <alignment horizontal="center" vertical="center"/>
    </xf>
    <xf numFmtId="0" fontId="6" fillId="3" borderId="0" xfId="0" applyFont="1" applyFill="1" applyAlignment="1">
      <alignment horizontal="center" vertical="center"/>
    </xf>
    <xf numFmtId="0" fontId="37" fillId="3" borderId="0" xfId="0" applyFont="1" applyFill="1" applyAlignment="1">
      <alignment horizontal="center" vertical="center" shrinkToFit="1"/>
    </xf>
    <xf numFmtId="0" fontId="72" fillId="0" borderId="0" xfId="0" applyFont="1" applyAlignment="1">
      <alignment horizontal="left" vertical="center" indent="1"/>
    </xf>
    <xf numFmtId="176" fontId="17" fillId="8" borderId="8" xfId="0" applyNumberFormat="1" applyFont="1" applyFill="1" applyBorder="1" applyAlignment="1" applyProtection="1">
      <alignment horizontal="center" vertical="center"/>
      <protection locked="0"/>
    </xf>
    <xf numFmtId="176" fontId="17" fillId="8" borderId="9" xfId="0" applyNumberFormat="1" applyFont="1" applyFill="1" applyBorder="1" applyAlignment="1" applyProtection="1">
      <alignment horizontal="center" vertical="center"/>
      <protection locked="0"/>
    </xf>
    <xf numFmtId="176" fontId="17" fillId="8" borderId="10" xfId="0" applyNumberFormat="1" applyFont="1" applyFill="1" applyBorder="1" applyAlignment="1" applyProtection="1">
      <alignment horizontal="center" vertical="center"/>
      <protection locked="0"/>
    </xf>
    <xf numFmtId="0" fontId="35" fillId="3" borderId="0" xfId="0" applyFont="1" applyFill="1" applyAlignment="1">
      <alignment horizontal="distributed" vertical="center" indent="1"/>
    </xf>
    <xf numFmtId="176" fontId="36" fillId="7" borderId="0" xfId="0" applyNumberFormat="1" applyFont="1" applyFill="1" applyAlignment="1">
      <alignment horizontal="left" vertical="center"/>
    </xf>
    <xf numFmtId="176" fontId="35" fillId="3" borderId="0" xfId="0" applyNumberFormat="1" applyFont="1" applyFill="1" applyAlignment="1">
      <alignment horizontal="left" vertical="center"/>
    </xf>
    <xf numFmtId="0" fontId="76" fillId="3" borderId="0" xfId="0" applyFont="1" applyFill="1" applyAlignment="1">
      <alignment horizontal="left" vertical="center" wrapText="1"/>
    </xf>
    <xf numFmtId="176" fontId="46" fillId="7" borderId="0" xfId="0" applyNumberFormat="1" applyFont="1" applyFill="1" applyAlignment="1">
      <alignment horizontal="center" vertical="center"/>
    </xf>
    <xf numFmtId="49" fontId="36" fillId="8" borderId="2" xfId="0" applyNumberFormat="1" applyFont="1" applyFill="1" applyBorder="1" applyAlignment="1" applyProtection="1">
      <alignment horizontal="left" vertical="center" wrapText="1"/>
      <protection locked="0"/>
    </xf>
    <xf numFmtId="49" fontId="36" fillId="8" borderId="3" xfId="0" applyNumberFormat="1" applyFont="1" applyFill="1" applyBorder="1" applyAlignment="1" applyProtection="1">
      <alignment horizontal="left" vertical="center" wrapText="1"/>
      <protection locked="0"/>
    </xf>
    <xf numFmtId="49" fontId="36" fillId="8" borderId="4" xfId="0" applyNumberFormat="1" applyFont="1" applyFill="1" applyBorder="1" applyAlignment="1" applyProtection="1">
      <alignment horizontal="left" vertical="center" wrapText="1"/>
      <protection locked="0"/>
    </xf>
    <xf numFmtId="49" fontId="36" fillId="8" borderId="5" xfId="0" applyNumberFormat="1" applyFont="1" applyFill="1" applyBorder="1" applyAlignment="1" applyProtection="1">
      <alignment horizontal="left" vertical="center" wrapText="1"/>
      <protection locked="0"/>
    </xf>
    <xf numFmtId="49" fontId="36" fillId="8" borderId="6" xfId="0" applyNumberFormat="1" applyFont="1" applyFill="1" applyBorder="1" applyAlignment="1" applyProtection="1">
      <alignment horizontal="left" vertical="center" wrapText="1"/>
      <protection locked="0"/>
    </xf>
    <xf numFmtId="49" fontId="36" fillId="8" borderId="7" xfId="0" applyNumberFormat="1" applyFont="1" applyFill="1" applyBorder="1" applyAlignment="1" applyProtection="1">
      <alignment horizontal="left" vertical="center" wrapText="1"/>
      <protection locked="0"/>
    </xf>
    <xf numFmtId="0" fontId="46" fillId="7" borderId="0" xfId="0" applyFont="1" applyFill="1" applyAlignment="1">
      <alignment horizontal="center" vertical="center"/>
    </xf>
    <xf numFmtId="0" fontId="36" fillId="7" borderId="11" xfId="0" applyFont="1" applyFill="1" applyBorder="1" applyAlignment="1">
      <alignment horizontal="left" vertical="center"/>
    </xf>
    <xf numFmtId="0" fontId="35" fillId="3" borderId="0" xfId="0" applyFont="1" applyFill="1" applyAlignment="1">
      <alignment horizontal="left" vertical="distributed" wrapText="1"/>
    </xf>
    <xf numFmtId="0" fontId="35" fillId="3" borderId="0" xfId="0" applyFont="1" applyFill="1" applyAlignment="1">
      <alignment horizontal="left" vertical="distributed"/>
    </xf>
    <xf numFmtId="0" fontId="76" fillId="3" borderId="0" xfId="0" applyFont="1" applyFill="1" applyAlignment="1">
      <alignment horizontal="left" vertical="center"/>
    </xf>
    <xf numFmtId="0" fontId="15" fillId="7" borderId="0" xfId="0" applyFont="1" applyFill="1" applyAlignment="1">
      <alignment horizontal="left" vertical="center" wrapText="1"/>
    </xf>
    <xf numFmtId="49" fontId="0" fillId="8" borderId="2" xfId="0" applyNumberFormat="1" applyFill="1" applyBorder="1" applyAlignment="1" applyProtection="1">
      <alignment horizontal="left" vertical="center"/>
      <protection locked="0"/>
    </xf>
    <xf numFmtId="49" fontId="0" fillId="8" borderId="3" xfId="0" applyNumberFormat="1" applyFill="1" applyBorder="1" applyAlignment="1" applyProtection="1">
      <alignment horizontal="left" vertical="center"/>
      <protection locked="0"/>
    </xf>
    <xf numFmtId="49" fontId="0" fillId="8" borderId="4" xfId="0" applyNumberFormat="1" applyFill="1" applyBorder="1" applyAlignment="1" applyProtection="1">
      <alignment horizontal="left" vertical="center"/>
      <protection locked="0"/>
    </xf>
    <xf numFmtId="49" fontId="0" fillId="8" borderId="5" xfId="0" applyNumberFormat="1" applyFill="1" applyBorder="1" applyAlignment="1" applyProtection="1">
      <alignment horizontal="left" vertical="center"/>
      <protection locked="0"/>
    </xf>
    <xf numFmtId="49" fontId="0" fillId="8" borderId="6" xfId="0" applyNumberFormat="1" applyFill="1" applyBorder="1" applyAlignment="1" applyProtection="1">
      <alignment horizontal="left" vertical="center"/>
      <protection locked="0"/>
    </xf>
    <xf numFmtId="49" fontId="0" fillId="8" borderId="7" xfId="0" applyNumberFormat="1" applyFill="1" applyBorder="1" applyAlignment="1" applyProtection="1">
      <alignment horizontal="left" vertical="center"/>
      <protection locked="0"/>
    </xf>
    <xf numFmtId="0" fontId="19" fillId="7" borderId="38" xfId="0" applyFont="1" applyFill="1" applyBorder="1" applyAlignment="1">
      <alignment horizontal="left" vertical="center"/>
    </xf>
    <xf numFmtId="0" fontId="19" fillId="7" borderId="0" xfId="0" applyFont="1" applyFill="1" applyAlignment="1">
      <alignment horizontal="left" vertical="center"/>
    </xf>
    <xf numFmtId="0" fontId="35" fillId="3" borderId="0" xfId="0" applyFont="1" applyFill="1" applyAlignment="1">
      <alignment horizontal="distributed" vertical="center"/>
    </xf>
    <xf numFmtId="0" fontId="49" fillId="7" borderId="0" xfId="0" applyFont="1" applyFill="1" applyAlignment="1">
      <alignment horizontal="distributed" vertical="center"/>
    </xf>
    <xf numFmtId="0" fontId="35" fillId="8" borderId="2" xfId="0" applyFont="1" applyFill="1" applyBorder="1" applyAlignment="1" applyProtection="1">
      <alignment horizontal="center" vertical="center"/>
      <protection locked="0"/>
    </xf>
    <xf numFmtId="0" fontId="35" fillId="8" borderId="4" xfId="0" applyFont="1" applyFill="1" applyBorder="1" applyAlignment="1" applyProtection="1">
      <alignment horizontal="center" vertical="center"/>
      <protection locked="0"/>
    </xf>
    <xf numFmtId="0" fontId="38" fillId="8" borderId="2" xfId="0" applyFont="1" applyFill="1" applyBorder="1" applyAlignment="1" applyProtection="1">
      <alignment horizontal="center" vertical="center"/>
      <protection locked="0"/>
    </xf>
    <xf numFmtId="0" fontId="38" fillId="8" borderId="4" xfId="0" applyFont="1" applyFill="1" applyBorder="1" applyAlignment="1" applyProtection="1">
      <alignment horizontal="center" vertical="center"/>
      <protection locked="0"/>
    </xf>
    <xf numFmtId="0" fontId="35" fillId="3" borderId="0" xfId="0" applyFont="1" applyFill="1" applyAlignment="1">
      <alignment horizontal="right" vertical="center" indent="1"/>
    </xf>
    <xf numFmtId="0" fontId="15" fillId="7" borderId="0" xfId="0" applyFont="1" applyFill="1" applyAlignment="1">
      <alignment horizontal="center" vertical="center"/>
    </xf>
    <xf numFmtId="176" fontId="47" fillId="8" borderId="2" xfId="0" applyNumberFormat="1" applyFont="1" applyFill="1" applyBorder="1" applyAlignment="1" applyProtection="1">
      <alignment horizontal="left" vertical="center"/>
      <protection locked="0"/>
    </xf>
    <xf numFmtId="176" fontId="47" fillId="8" borderId="3" xfId="0" applyNumberFormat="1" applyFont="1" applyFill="1" applyBorder="1" applyAlignment="1" applyProtection="1">
      <alignment horizontal="left" vertical="center"/>
      <protection locked="0"/>
    </xf>
    <xf numFmtId="176" fontId="47" fillId="8" borderId="4" xfId="0" applyNumberFormat="1" applyFont="1" applyFill="1" applyBorder="1" applyAlignment="1" applyProtection="1">
      <alignment horizontal="left" vertical="center"/>
      <protection locked="0"/>
    </xf>
    <xf numFmtId="176" fontId="47" fillId="8" borderId="5" xfId="0" applyNumberFormat="1" applyFont="1" applyFill="1" applyBorder="1" applyAlignment="1" applyProtection="1">
      <alignment horizontal="left" vertical="center"/>
      <protection locked="0"/>
    </xf>
    <xf numFmtId="176" fontId="47" fillId="8" borderId="6" xfId="0" applyNumberFormat="1" applyFont="1" applyFill="1" applyBorder="1" applyAlignment="1" applyProtection="1">
      <alignment horizontal="left" vertical="center"/>
      <protection locked="0"/>
    </xf>
    <xf numFmtId="176" fontId="47" fillId="8" borderId="7" xfId="0" applyNumberFormat="1" applyFont="1" applyFill="1" applyBorder="1" applyAlignment="1" applyProtection="1">
      <alignment horizontal="left" vertical="center"/>
      <protection locked="0"/>
    </xf>
    <xf numFmtId="0" fontId="35" fillId="7" borderId="0" xfId="0" applyFont="1" applyFill="1" applyAlignment="1">
      <alignment horizontal="center" vertical="center" wrapText="1"/>
    </xf>
    <xf numFmtId="0" fontId="45" fillId="7" borderId="0" xfId="0" applyFont="1" applyFill="1" applyAlignment="1">
      <alignment horizontal="distributed" vertical="center" wrapText="1"/>
    </xf>
    <xf numFmtId="0" fontId="45" fillId="7" borderId="0" xfId="0" applyFont="1" applyFill="1" applyAlignment="1">
      <alignment horizontal="distributed" vertical="center"/>
    </xf>
    <xf numFmtId="0" fontId="0" fillId="8" borderId="2" xfId="0" applyFill="1" applyBorder="1" applyAlignment="1" applyProtection="1">
      <alignment horizontal="left" vertical="center"/>
      <protection locked="0"/>
    </xf>
    <xf numFmtId="0" fontId="0" fillId="8" borderId="3" xfId="0" applyFill="1" applyBorder="1" applyAlignment="1" applyProtection="1">
      <alignment horizontal="left" vertical="center"/>
      <protection locked="0"/>
    </xf>
    <xf numFmtId="0" fontId="0" fillId="8" borderId="4" xfId="0" applyFill="1" applyBorder="1" applyAlignment="1" applyProtection="1">
      <alignment horizontal="left" vertical="center"/>
      <protection locked="0"/>
    </xf>
    <xf numFmtId="0" fontId="0" fillId="8" borderId="5" xfId="0" applyFill="1" applyBorder="1" applyAlignment="1" applyProtection="1">
      <alignment horizontal="left" vertical="center"/>
      <protection locked="0"/>
    </xf>
    <xf numFmtId="0" fontId="0" fillId="8" borderId="6" xfId="0" applyFill="1" applyBorder="1" applyAlignment="1" applyProtection="1">
      <alignment horizontal="left" vertical="center"/>
      <protection locked="0"/>
    </xf>
    <xf numFmtId="0" fontId="0" fillId="8" borderId="7" xfId="0" applyFill="1" applyBorder="1" applyAlignment="1" applyProtection="1">
      <alignment horizontal="left" vertical="center"/>
      <protection locked="0"/>
    </xf>
    <xf numFmtId="0" fontId="59" fillId="7" borderId="0" xfId="0" applyFont="1" applyFill="1" applyAlignment="1">
      <alignment horizontal="center" vertical="center"/>
    </xf>
    <xf numFmtId="0" fontId="3" fillId="3" borderId="0" xfId="0" applyFont="1" applyFill="1" applyAlignment="1">
      <alignment horizontal="center" vertical="center"/>
    </xf>
    <xf numFmtId="0" fontId="10" fillId="3" borderId="85" xfId="0" applyFont="1" applyFill="1" applyBorder="1" applyAlignment="1" applyProtection="1">
      <alignment horizontal="center" vertical="center" wrapText="1" justifyLastLine="1"/>
      <protection locked="0"/>
    </xf>
    <xf numFmtId="0" fontId="10" fillId="3" borderId="86" xfId="0" applyFont="1" applyFill="1" applyBorder="1" applyAlignment="1" applyProtection="1">
      <alignment horizontal="center" vertical="center" wrapText="1" justifyLastLine="1"/>
      <protection locked="0"/>
    </xf>
    <xf numFmtId="0" fontId="10" fillId="3" borderId="87" xfId="0" applyFont="1" applyFill="1" applyBorder="1" applyAlignment="1" applyProtection="1">
      <alignment horizontal="center" vertical="center" wrapText="1" justifyLastLine="1"/>
      <protection locked="0"/>
    </xf>
    <xf numFmtId="0" fontId="10" fillId="3" borderId="51" xfId="0" applyFont="1" applyFill="1" applyBorder="1" applyAlignment="1" applyProtection="1">
      <alignment horizontal="center" vertical="center" wrapText="1" justifyLastLine="1"/>
      <protection locked="0"/>
    </xf>
    <xf numFmtId="0" fontId="10" fillId="3" borderId="0" xfId="0" applyFont="1" applyFill="1" applyAlignment="1" applyProtection="1">
      <alignment horizontal="center" vertical="center" wrapText="1" justifyLastLine="1"/>
      <protection locked="0"/>
    </xf>
    <xf numFmtId="0" fontId="10" fillId="3" borderId="52" xfId="0" applyFont="1" applyFill="1" applyBorder="1" applyAlignment="1" applyProtection="1">
      <alignment horizontal="center" vertical="center" wrapText="1" justifyLastLine="1"/>
      <protection locked="0"/>
    </xf>
    <xf numFmtId="0" fontId="10" fillId="3" borderId="88" xfId="0" applyFont="1" applyFill="1" applyBorder="1" applyAlignment="1" applyProtection="1">
      <alignment horizontal="center" vertical="center" wrapText="1" justifyLastLine="1"/>
      <protection locked="0"/>
    </xf>
    <xf numFmtId="0" fontId="10" fillId="3" borderId="89" xfId="0" applyFont="1" applyFill="1" applyBorder="1" applyAlignment="1" applyProtection="1">
      <alignment horizontal="center" vertical="center" wrapText="1" justifyLastLine="1"/>
      <protection locked="0"/>
    </xf>
    <xf numFmtId="0" fontId="10" fillId="3" borderId="90" xfId="0" applyFont="1" applyFill="1" applyBorder="1" applyAlignment="1" applyProtection="1">
      <alignment horizontal="center" vertical="center" wrapText="1" justifyLastLine="1"/>
      <protection locked="0"/>
    </xf>
    <xf numFmtId="0" fontId="72" fillId="0" borderId="0" xfId="1" applyFont="1" applyProtection="1">
      <alignment vertical="center"/>
      <protection hidden="1"/>
    </xf>
    <xf numFmtId="0" fontId="37" fillId="3" borderId="0" xfId="1" applyFont="1" applyFill="1" applyAlignment="1" applyProtection="1">
      <alignment horizontal="center" vertical="center"/>
      <protection hidden="1"/>
    </xf>
    <xf numFmtId="0" fontId="51" fillId="7" borderId="0" xfId="1" applyFont="1" applyFill="1" applyProtection="1">
      <alignment vertical="center"/>
      <protection hidden="1"/>
    </xf>
    <xf numFmtId="0" fontId="37" fillId="7" borderId="0" xfId="1" applyFont="1" applyFill="1" applyAlignment="1" applyProtection="1">
      <alignment horizontal="center" vertical="center"/>
      <protection hidden="1"/>
    </xf>
    <xf numFmtId="0" fontId="65" fillId="8" borderId="29" xfId="1" applyFont="1" applyFill="1" applyBorder="1" applyAlignment="1" applyProtection="1">
      <alignment horizontal="left" vertical="center" wrapText="1"/>
      <protection locked="0" hidden="1"/>
    </xf>
    <xf numFmtId="0" fontId="65" fillId="8" borderId="0" xfId="1" applyFont="1" applyFill="1" applyAlignment="1" applyProtection="1">
      <alignment horizontal="left" vertical="center" wrapText="1"/>
      <protection locked="0" hidden="1"/>
    </xf>
    <xf numFmtId="0" fontId="65" fillId="8" borderId="39" xfId="1" applyFont="1" applyFill="1" applyBorder="1" applyAlignment="1" applyProtection="1">
      <alignment horizontal="left" vertical="center" wrapText="1"/>
      <protection locked="0" hidden="1"/>
    </xf>
    <xf numFmtId="0" fontId="65" fillId="8" borderId="31" xfId="1" applyFont="1" applyFill="1" applyBorder="1" applyAlignment="1" applyProtection="1">
      <alignment horizontal="left" vertical="center" wrapText="1"/>
      <protection locked="0" hidden="1"/>
    </xf>
    <xf numFmtId="0" fontId="65" fillId="8" borderId="32" xfId="1" applyFont="1" applyFill="1" applyBorder="1" applyAlignment="1" applyProtection="1">
      <alignment horizontal="left" vertical="center" wrapText="1"/>
      <protection locked="0" hidden="1"/>
    </xf>
    <xf numFmtId="0" fontId="65" fillId="8" borderId="93" xfId="1" applyFont="1" applyFill="1" applyBorder="1" applyAlignment="1" applyProtection="1">
      <alignment horizontal="left" vertical="center" wrapText="1"/>
      <protection locked="0" hidden="1"/>
    </xf>
    <xf numFmtId="0" fontId="51" fillId="7" borderId="29" xfId="1" applyFont="1" applyFill="1" applyBorder="1" applyAlignment="1" applyProtection="1">
      <alignment horizontal="left" vertical="center" wrapText="1"/>
      <protection hidden="1"/>
    </xf>
    <xf numFmtId="0" fontId="51" fillId="7" borderId="0" xfId="1" applyFont="1" applyFill="1" applyAlignment="1" applyProtection="1">
      <alignment horizontal="left" vertical="center" wrapText="1"/>
      <protection hidden="1"/>
    </xf>
    <xf numFmtId="0" fontId="51" fillId="7" borderId="39" xfId="1" applyFont="1" applyFill="1" applyBorder="1" applyAlignment="1" applyProtection="1">
      <alignment horizontal="left" vertical="center" wrapText="1"/>
      <protection hidden="1"/>
    </xf>
    <xf numFmtId="0" fontId="51" fillId="7" borderId="31" xfId="1" applyFont="1" applyFill="1" applyBorder="1" applyAlignment="1" applyProtection="1">
      <alignment horizontal="left" vertical="center" wrapText="1"/>
      <protection hidden="1"/>
    </xf>
    <xf numFmtId="0" fontId="51" fillId="7" borderId="32" xfId="1" applyFont="1" applyFill="1" applyBorder="1" applyAlignment="1" applyProtection="1">
      <alignment horizontal="left" vertical="center" wrapText="1"/>
      <protection hidden="1"/>
    </xf>
    <xf numFmtId="0" fontId="51" fillId="7" borderId="93" xfId="1" applyFont="1" applyFill="1" applyBorder="1" applyAlignment="1" applyProtection="1">
      <alignment horizontal="left" vertical="center" wrapText="1"/>
      <protection hidden="1"/>
    </xf>
    <xf numFmtId="0" fontId="65" fillId="8" borderId="6" xfId="1" applyFont="1" applyFill="1" applyBorder="1" applyAlignment="1" applyProtection="1">
      <alignment horizontal="left" vertical="center" wrapText="1"/>
      <protection locked="0" hidden="1"/>
    </xf>
    <xf numFmtId="0" fontId="65" fillId="8" borderId="7" xfId="1" applyFont="1" applyFill="1" applyBorder="1" applyAlignment="1" applyProtection="1">
      <alignment horizontal="left" vertical="center" wrapText="1"/>
      <protection locked="0" hidden="1"/>
    </xf>
    <xf numFmtId="0" fontId="51" fillId="7" borderId="6" xfId="1" applyFont="1" applyFill="1" applyBorder="1" applyAlignment="1" applyProtection="1">
      <alignment horizontal="left" vertical="center" wrapText="1"/>
      <protection hidden="1"/>
    </xf>
    <xf numFmtId="0" fontId="51" fillId="7" borderId="7" xfId="1" applyFont="1" applyFill="1" applyBorder="1" applyAlignment="1" applyProtection="1">
      <alignment horizontal="left" vertical="center" wrapText="1"/>
      <protection hidden="1"/>
    </xf>
    <xf numFmtId="0" fontId="37" fillId="3" borderId="0" xfId="1" applyFont="1" applyFill="1" applyAlignment="1" applyProtection="1">
      <alignment horizontal="right" vertical="center"/>
      <protection hidden="1"/>
    </xf>
    <xf numFmtId="0" fontId="37" fillId="7" borderId="0" xfId="1" applyFont="1" applyFill="1" applyAlignment="1" applyProtection="1">
      <alignment horizontal="right" vertical="center"/>
      <protection hidden="1"/>
    </xf>
    <xf numFmtId="0" fontId="37" fillId="7" borderId="54" xfId="1" applyFont="1" applyFill="1" applyBorder="1" applyAlignment="1" applyProtection="1">
      <alignment horizontal="distributed" vertical="center" justifyLastLine="1"/>
      <protection hidden="1"/>
    </xf>
    <xf numFmtId="0" fontId="37" fillId="7" borderId="27" xfId="1" applyFont="1" applyFill="1" applyBorder="1" applyAlignment="1" applyProtection="1">
      <alignment horizontal="distributed" vertical="center" justifyLastLine="1"/>
      <protection hidden="1"/>
    </xf>
    <xf numFmtId="0" fontId="51" fillId="7" borderId="54" xfId="1" applyFont="1" applyFill="1" applyBorder="1" applyAlignment="1" applyProtection="1">
      <alignment horizontal="center" vertical="center"/>
      <protection hidden="1"/>
    </xf>
    <xf numFmtId="0" fontId="37" fillId="3" borderId="38" xfId="1" applyFont="1" applyFill="1" applyBorder="1" applyAlignment="1" applyProtection="1">
      <alignment horizontal="center" vertical="center"/>
      <protection hidden="1"/>
    </xf>
    <xf numFmtId="0" fontId="37" fillId="3" borderId="5" xfId="1" applyFont="1" applyFill="1" applyBorder="1" applyAlignment="1" applyProtection="1">
      <alignment horizontal="center" vertical="center"/>
      <protection hidden="1"/>
    </xf>
    <xf numFmtId="0" fontId="37" fillId="3" borderId="6" xfId="1" applyFont="1" applyFill="1" applyBorder="1" applyAlignment="1" applyProtection="1">
      <alignment horizontal="center" vertical="center"/>
      <protection hidden="1"/>
    </xf>
    <xf numFmtId="0" fontId="37" fillId="3" borderId="30" xfId="1" applyFont="1" applyFill="1" applyBorder="1" applyAlignment="1" applyProtection="1">
      <alignment horizontal="center" vertical="center"/>
      <protection hidden="1"/>
    </xf>
    <xf numFmtId="0" fontId="37" fillId="3" borderId="91" xfId="1" applyFont="1" applyFill="1" applyBorder="1" applyAlignment="1" applyProtection="1">
      <alignment horizontal="center" vertical="center"/>
      <protection hidden="1"/>
    </xf>
    <xf numFmtId="0" fontId="37" fillId="3" borderId="55" xfId="1" applyFont="1" applyFill="1" applyBorder="1" applyAlignment="1" applyProtection="1">
      <alignment horizontal="center" vertical="center"/>
      <protection hidden="1"/>
    </xf>
    <xf numFmtId="0" fontId="37" fillId="3" borderId="54" xfId="1" applyFont="1" applyFill="1" applyBorder="1" applyAlignment="1" applyProtection="1">
      <alignment horizontal="center" vertical="center"/>
      <protection hidden="1"/>
    </xf>
    <xf numFmtId="0" fontId="37" fillId="3" borderId="27" xfId="1" applyFont="1" applyFill="1" applyBorder="1" applyAlignment="1" applyProtection="1">
      <alignment horizontal="center" vertical="center"/>
      <protection hidden="1"/>
    </xf>
    <xf numFmtId="0" fontId="37" fillId="3" borderId="48" xfId="1" applyFont="1" applyFill="1" applyBorder="1" applyAlignment="1" applyProtection="1">
      <alignment horizontal="center" vertical="center"/>
      <protection hidden="1"/>
    </xf>
    <xf numFmtId="0" fontId="37" fillId="3" borderId="49" xfId="1" applyFont="1" applyFill="1" applyBorder="1" applyAlignment="1" applyProtection="1">
      <alignment horizontal="center" vertical="center"/>
      <protection hidden="1"/>
    </xf>
    <xf numFmtId="0" fontId="37" fillId="3" borderId="96" xfId="1" applyFont="1" applyFill="1" applyBorder="1" applyAlignment="1" applyProtection="1">
      <alignment horizontal="center" vertical="center"/>
      <protection hidden="1"/>
    </xf>
    <xf numFmtId="0" fontId="37" fillId="7" borderId="38" xfId="1" applyFont="1" applyFill="1" applyBorder="1" applyAlignment="1" applyProtection="1">
      <alignment horizontal="center" vertical="center"/>
      <protection hidden="1"/>
    </xf>
    <xf numFmtId="0" fontId="37" fillId="7" borderId="5" xfId="1" applyFont="1" applyFill="1" applyBorder="1" applyAlignment="1" applyProtection="1">
      <alignment horizontal="center" vertical="center"/>
      <protection hidden="1"/>
    </xf>
    <xf numFmtId="0" fontId="37" fillId="7" borderId="6" xfId="1" applyFont="1" applyFill="1" applyBorder="1" applyAlignment="1" applyProtection="1">
      <alignment horizontal="center" vertical="center"/>
      <protection hidden="1"/>
    </xf>
    <xf numFmtId="0" fontId="37" fillId="7" borderId="30" xfId="1" applyFont="1" applyFill="1" applyBorder="1" applyAlignment="1" applyProtection="1">
      <alignment horizontal="center" vertical="center"/>
      <protection hidden="1"/>
    </xf>
    <xf numFmtId="0" fontId="37" fillId="7" borderId="91" xfId="1" applyFont="1" applyFill="1" applyBorder="1" applyAlignment="1" applyProtection="1">
      <alignment horizontal="center" vertical="center"/>
      <protection hidden="1"/>
    </xf>
    <xf numFmtId="0" fontId="37" fillId="7" borderId="55" xfId="1" applyFont="1" applyFill="1" applyBorder="1" applyAlignment="1" applyProtection="1">
      <alignment horizontal="center" vertical="center"/>
      <protection hidden="1"/>
    </xf>
    <xf numFmtId="0" fontId="37" fillId="7" borderId="54" xfId="1" applyFont="1" applyFill="1" applyBorder="1" applyAlignment="1" applyProtection="1">
      <alignment horizontal="center" vertical="center"/>
      <protection hidden="1"/>
    </xf>
    <xf numFmtId="0" fontId="37" fillId="7" borderId="27" xfId="1" applyFont="1" applyFill="1" applyBorder="1" applyAlignment="1" applyProtection="1">
      <alignment horizontal="center" vertical="center"/>
      <protection hidden="1"/>
    </xf>
    <xf numFmtId="0" fontId="37" fillId="7" borderId="97" xfId="1" applyFont="1" applyFill="1" applyBorder="1" applyAlignment="1" applyProtection="1">
      <alignment horizontal="center" vertical="center"/>
      <protection hidden="1"/>
    </xf>
    <xf numFmtId="0" fontId="65" fillId="8" borderId="48" xfId="1" applyFont="1" applyFill="1" applyBorder="1" applyAlignment="1" applyProtection="1">
      <alignment horizontal="left" vertical="center" wrapText="1"/>
      <protection locked="0" hidden="1"/>
    </xf>
    <xf numFmtId="0" fontId="65" fillId="8" borderId="49" xfId="1" applyFont="1" applyFill="1" applyBorder="1" applyAlignment="1" applyProtection="1">
      <alignment horizontal="left" vertical="center" wrapText="1"/>
      <protection locked="0" hidden="1"/>
    </xf>
    <xf numFmtId="0" fontId="65" fillId="8" borderId="96" xfId="1" applyFont="1" applyFill="1" applyBorder="1" applyAlignment="1" applyProtection="1">
      <alignment horizontal="left" vertical="center" wrapText="1"/>
      <protection locked="0" hidden="1"/>
    </xf>
    <xf numFmtId="0" fontId="72" fillId="8" borderId="55" xfId="1" applyFont="1" applyFill="1" applyBorder="1" applyAlignment="1" applyProtection="1">
      <alignment horizontal="left" vertical="center" wrapText="1"/>
      <protection locked="0" hidden="1"/>
    </xf>
    <xf numFmtId="0" fontId="72" fillId="8" borderId="54" xfId="1" applyFont="1" applyFill="1" applyBorder="1" applyAlignment="1" applyProtection="1">
      <alignment horizontal="left" vertical="center"/>
      <protection locked="0" hidden="1"/>
    </xf>
    <xf numFmtId="0" fontId="72" fillId="8" borderId="27" xfId="1" applyFont="1" applyFill="1" applyBorder="1" applyAlignment="1" applyProtection="1">
      <alignment horizontal="left" vertical="center"/>
      <protection locked="0" hidden="1"/>
    </xf>
    <xf numFmtId="0" fontId="37" fillId="3" borderId="54" xfId="1" applyFont="1" applyFill="1" applyBorder="1" applyAlignment="1" applyProtection="1">
      <alignment horizontal="distributed" vertical="center" justifyLastLine="1"/>
      <protection hidden="1"/>
    </xf>
    <xf numFmtId="0" fontId="37" fillId="3" borderId="27" xfId="1" applyFont="1" applyFill="1" applyBorder="1" applyAlignment="1" applyProtection="1">
      <alignment horizontal="distributed" vertical="center" justifyLastLine="1"/>
      <protection hidden="1"/>
    </xf>
    <xf numFmtId="49" fontId="72" fillId="8" borderId="55" xfId="1" applyNumberFormat="1" applyFont="1" applyFill="1" applyBorder="1" applyAlignment="1" applyProtection="1">
      <alignment horizontal="center" vertical="center" wrapText="1" shrinkToFit="1"/>
      <protection locked="0" hidden="1"/>
    </xf>
    <xf numFmtId="49" fontId="72" fillId="8" borderId="54" xfId="1" applyNumberFormat="1" applyFont="1" applyFill="1" applyBorder="1" applyAlignment="1" applyProtection="1">
      <alignment horizontal="center" vertical="center" wrapText="1" shrinkToFit="1"/>
      <protection locked="0" hidden="1"/>
    </xf>
    <xf numFmtId="0" fontId="72" fillId="8" borderId="54" xfId="1" applyFont="1" applyFill="1" applyBorder="1" applyAlignment="1" applyProtection="1">
      <alignment horizontal="center" vertical="center" shrinkToFit="1"/>
      <protection locked="0" hidden="1"/>
    </xf>
    <xf numFmtId="0" fontId="51" fillId="7" borderId="55" xfId="1" applyFont="1" applyFill="1" applyBorder="1" applyAlignment="1" applyProtection="1">
      <alignment horizontal="left" vertical="center" wrapText="1"/>
      <protection hidden="1"/>
    </xf>
    <xf numFmtId="0" fontId="51" fillId="7" borderId="54" xfId="1" applyFont="1" applyFill="1" applyBorder="1" applyAlignment="1" applyProtection="1">
      <alignment horizontal="left" vertical="center"/>
      <protection hidden="1"/>
    </xf>
    <xf numFmtId="0" fontId="51" fillId="7" borderId="27" xfId="1" applyFont="1" applyFill="1" applyBorder="1" applyAlignment="1" applyProtection="1">
      <alignment horizontal="left" vertical="center"/>
      <protection hidden="1"/>
    </xf>
    <xf numFmtId="0" fontId="72" fillId="8" borderId="31" xfId="1" applyFont="1" applyFill="1" applyBorder="1" applyAlignment="1" applyProtection="1">
      <alignment horizontal="center" vertical="center" wrapText="1"/>
      <protection locked="0" hidden="1"/>
    </xf>
    <xf numFmtId="0" fontId="72" fillId="8" borderId="32" xfId="1" applyFont="1" applyFill="1" applyBorder="1" applyAlignment="1" applyProtection="1">
      <alignment horizontal="center" vertical="center" wrapText="1"/>
      <protection locked="0" hidden="1"/>
    </xf>
    <xf numFmtId="0" fontId="72" fillId="8" borderId="93" xfId="1" applyFont="1" applyFill="1" applyBorder="1" applyAlignment="1" applyProtection="1">
      <alignment horizontal="center" vertical="center" wrapText="1"/>
      <protection locked="0" hidden="1"/>
    </xf>
    <xf numFmtId="0" fontId="37" fillId="7" borderId="50" xfId="1" applyFont="1" applyFill="1" applyBorder="1" applyAlignment="1" applyProtection="1">
      <alignment horizontal="center" vertical="center"/>
      <protection hidden="1"/>
    </xf>
    <xf numFmtId="0" fontId="37" fillId="7" borderId="33" xfId="1" applyFont="1" applyFill="1" applyBorder="1" applyAlignment="1" applyProtection="1">
      <alignment horizontal="center" vertical="center"/>
      <protection hidden="1"/>
    </xf>
    <xf numFmtId="0" fontId="51" fillId="7" borderId="29" xfId="1" applyFont="1" applyFill="1" applyBorder="1" applyAlignment="1" applyProtection="1">
      <alignment horizontal="center" vertical="center"/>
      <protection hidden="1"/>
    </xf>
    <xf numFmtId="0" fontId="51" fillId="7" borderId="0" xfId="1" applyFont="1" applyFill="1" applyAlignment="1" applyProtection="1">
      <alignment horizontal="center" vertical="center"/>
      <protection hidden="1"/>
    </xf>
    <xf numFmtId="0" fontId="51" fillId="7" borderId="39" xfId="1" applyFont="1" applyFill="1" applyBorder="1" applyAlignment="1" applyProtection="1">
      <alignment horizontal="center" vertical="center"/>
      <protection hidden="1"/>
    </xf>
    <xf numFmtId="0" fontId="51" fillId="7" borderId="31" xfId="1" applyFont="1" applyFill="1" applyBorder="1" applyAlignment="1" applyProtection="1">
      <alignment horizontal="center" vertical="center" wrapText="1"/>
      <protection hidden="1"/>
    </xf>
    <xf numFmtId="0" fontId="51" fillId="7" borderId="32" xfId="1" applyFont="1" applyFill="1" applyBorder="1" applyAlignment="1" applyProtection="1">
      <alignment horizontal="center" vertical="center" wrapText="1"/>
      <protection hidden="1"/>
    </xf>
    <xf numFmtId="0" fontId="51" fillId="7" borderId="93" xfId="1" applyFont="1" applyFill="1" applyBorder="1" applyAlignment="1" applyProtection="1">
      <alignment horizontal="center" vertical="center" wrapText="1"/>
      <protection hidden="1"/>
    </xf>
    <xf numFmtId="0" fontId="34" fillId="3" borderId="0" xfId="1" applyFont="1" applyFill="1" applyAlignment="1" applyProtection="1">
      <alignment horizontal="center" vertical="center"/>
      <protection hidden="1"/>
    </xf>
    <xf numFmtId="0" fontId="32" fillId="3" borderId="0" xfId="1" applyFont="1" applyFill="1" applyAlignment="1" applyProtection="1">
      <alignment horizontal="center" vertical="center"/>
      <protection hidden="1"/>
    </xf>
    <xf numFmtId="0" fontId="32" fillId="7" borderId="6" xfId="1" applyFont="1" applyFill="1" applyBorder="1" applyAlignment="1" applyProtection="1">
      <alignment horizontal="center"/>
      <protection hidden="1"/>
    </xf>
    <xf numFmtId="0" fontId="37" fillId="3" borderId="2" xfId="1" applyFont="1" applyFill="1" applyBorder="1" applyAlignment="1" applyProtection="1">
      <alignment horizontal="center" vertical="center"/>
      <protection hidden="1"/>
    </xf>
    <xf numFmtId="0" fontId="37" fillId="3" borderId="94" xfId="1" applyFont="1" applyFill="1" applyBorder="1" applyAlignment="1" applyProtection="1">
      <alignment horizontal="center" vertical="center"/>
      <protection hidden="1"/>
    </xf>
    <xf numFmtId="0" fontId="37" fillId="3" borderId="0" xfId="1" applyFont="1" applyFill="1" applyAlignment="1" applyProtection="1">
      <alignment horizontal="distributed" vertical="center" wrapText="1"/>
      <protection hidden="1"/>
    </xf>
    <xf numFmtId="0" fontId="37" fillId="3" borderId="32" xfId="1" applyFont="1" applyFill="1" applyBorder="1" applyAlignment="1" applyProtection="1">
      <alignment horizontal="distributed" vertical="center" wrapText="1"/>
      <protection hidden="1"/>
    </xf>
    <xf numFmtId="0" fontId="37" fillId="3" borderId="33" xfId="1" applyFont="1" applyFill="1" applyBorder="1" applyAlignment="1" applyProtection="1">
      <alignment horizontal="center" vertical="center"/>
      <protection hidden="1"/>
    </xf>
    <xf numFmtId="0" fontId="72" fillId="8" borderId="126" xfId="1" applyFont="1" applyFill="1" applyBorder="1" applyAlignment="1" applyProtection="1">
      <alignment horizontal="center" vertical="center"/>
      <protection locked="0" hidden="1"/>
    </xf>
    <xf numFmtId="0" fontId="72" fillId="8" borderId="3" xfId="1" applyFont="1" applyFill="1" applyBorder="1" applyAlignment="1" applyProtection="1">
      <alignment horizontal="center" vertical="center"/>
      <protection locked="0" hidden="1"/>
    </xf>
    <xf numFmtId="0" fontId="72" fillId="8" borderId="4" xfId="1" applyFont="1" applyFill="1" applyBorder="1" applyAlignment="1" applyProtection="1">
      <alignment horizontal="center" vertical="center"/>
      <protection locked="0" hidden="1"/>
    </xf>
    <xf numFmtId="0" fontId="37" fillId="7" borderId="2" xfId="1" applyFont="1" applyFill="1" applyBorder="1" applyAlignment="1" applyProtection="1">
      <alignment horizontal="center" vertical="center"/>
      <protection hidden="1"/>
    </xf>
    <xf numFmtId="0" fontId="37" fillId="7" borderId="94" xfId="1" applyFont="1" applyFill="1" applyBorder="1" applyAlignment="1" applyProtection="1">
      <alignment horizontal="center" vertical="center"/>
      <protection hidden="1"/>
    </xf>
    <xf numFmtId="0" fontId="37" fillId="7" borderId="49" xfId="1" applyFont="1" applyFill="1" applyBorder="1" applyAlignment="1" applyProtection="1">
      <alignment horizontal="distributed" vertical="center" wrapText="1"/>
      <protection hidden="1"/>
    </xf>
    <xf numFmtId="0" fontId="37" fillId="7" borderId="32" xfId="1" applyFont="1" applyFill="1" applyBorder="1" applyAlignment="1" applyProtection="1">
      <alignment horizontal="distributed" vertical="center" wrapText="1"/>
      <protection hidden="1"/>
    </xf>
    <xf numFmtId="0" fontId="37" fillId="3" borderId="97" xfId="1" applyFont="1" applyFill="1" applyBorder="1" applyAlignment="1" applyProtection="1">
      <alignment horizontal="center" vertical="center"/>
      <protection hidden="1"/>
    </xf>
    <xf numFmtId="0" fontId="37" fillId="7" borderId="96" xfId="1" applyFont="1" applyFill="1" applyBorder="1" applyAlignment="1" applyProtection="1">
      <alignment horizontal="center" vertical="center"/>
      <protection hidden="1"/>
    </xf>
    <xf numFmtId="0" fontId="37" fillId="7" borderId="93" xfId="1" applyFont="1" applyFill="1" applyBorder="1" applyAlignment="1" applyProtection="1">
      <alignment horizontal="center" vertical="center"/>
      <protection hidden="1"/>
    </xf>
    <xf numFmtId="0" fontId="72" fillId="8" borderId="31" xfId="1" applyFont="1" applyFill="1" applyBorder="1" applyAlignment="1" applyProtection="1">
      <alignment horizontal="left" vertical="center" wrapText="1"/>
      <protection locked="0" hidden="1"/>
    </xf>
    <xf numFmtId="0" fontId="72" fillId="8" borderId="32" xfId="1" applyFont="1" applyFill="1" applyBorder="1" applyAlignment="1" applyProtection="1">
      <alignment horizontal="left" vertical="center" wrapText="1"/>
      <protection locked="0" hidden="1"/>
    </xf>
    <xf numFmtId="0" fontId="72" fillId="8" borderId="33" xfId="1" applyFont="1" applyFill="1" applyBorder="1" applyAlignment="1" applyProtection="1">
      <alignment horizontal="left" vertical="center" wrapText="1"/>
      <protection locked="0" hidden="1"/>
    </xf>
    <xf numFmtId="0" fontId="51" fillId="7" borderId="33" xfId="1" applyFont="1" applyFill="1" applyBorder="1" applyAlignment="1" applyProtection="1">
      <alignment horizontal="left" vertical="center" wrapText="1"/>
      <protection hidden="1"/>
    </xf>
    <xf numFmtId="0" fontId="37" fillId="7" borderId="49" xfId="1" applyFont="1" applyFill="1" applyBorder="1" applyAlignment="1" applyProtection="1">
      <alignment horizontal="center" vertical="center"/>
      <protection hidden="1"/>
    </xf>
    <xf numFmtId="0" fontId="37" fillId="7" borderId="32" xfId="1" applyFont="1" applyFill="1" applyBorder="1" applyAlignment="1" applyProtection="1">
      <alignment horizontal="center" vertical="center"/>
      <protection hidden="1"/>
    </xf>
    <xf numFmtId="0" fontId="51" fillId="7" borderId="49" xfId="1" applyFont="1" applyFill="1" applyBorder="1" applyAlignment="1" applyProtection="1">
      <alignment horizontal="center" vertical="center"/>
      <protection hidden="1"/>
    </xf>
    <xf numFmtId="0" fontId="51" fillId="7" borderId="32" xfId="1" applyFont="1" applyFill="1" applyBorder="1" applyAlignment="1" applyProtection="1">
      <alignment horizontal="center" vertical="center"/>
      <protection hidden="1"/>
    </xf>
    <xf numFmtId="0" fontId="51" fillId="7" borderId="48" xfId="1" applyFont="1" applyFill="1" applyBorder="1" applyAlignment="1" applyProtection="1">
      <alignment horizontal="left" vertical="center"/>
      <protection hidden="1"/>
    </xf>
    <xf numFmtId="0" fontId="51" fillId="7" borderId="49" xfId="1" applyFont="1" applyFill="1" applyBorder="1" applyAlignment="1" applyProtection="1">
      <alignment horizontal="left" vertical="center"/>
      <protection hidden="1"/>
    </xf>
    <xf numFmtId="0" fontId="51" fillId="7" borderId="50" xfId="1" applyFont="1" applyFill="1" applyBorder="1" applyAlignment="1" applyProtection="1">
      <alignment horizontal="left" vertical="center"/>
      <protection hidden="1"/>
    </xf>
    <xf numFmtId="0" fontId="37" fillId="7" borderId="49" xfId="1" applyFont="1" applyFill="1" applyBorder="1" applyAlignment="1" applyProtection="1">
      <alignment horizontal="distributed" vertical="center" justifyLastLine="1"/>
      <protection hidden="1"/>
    </xf>
    <xf numFmtId="0" fontId="37" fillId="7" borderId="50" xfId="1" applyFont="1" applyFill="1" applyBorder="1" applyAlignment="1" applyProtection="1">
      <alignment horizontal="distributed" vertical="center" justifyLastLine="1"/>
      <protection hidden="1"/>
    </xf>
    <xf numFmtId="0" fontId="37" fillId="7" borderId="32" xfId="1" applyFont="1" applyFill="1" applyBorder="1" applyAlignment="1" applyProtection="1">
      <alignment horizontal="distributed" vertical="center" justifyLastLine="1"/>
      <protection hidden="1"/>
    </xf>
    <xf numFmtId="0" fontId="37" fillId="7" borderId="33" xfId="1" applyFont="1" applyFill="1" applyBorder="1" applyAlignment="1" applyProtection="1">
      <alignment horizontal="distributed" vertical="center" justifyLastLine="1"/>
      <protection hidden="1"/>
    </xf>
    <xf numFmtId="0" fontId="72" fillId="8" borderId="49" xfId="1" applyFont="1" applyFill="1" applyBorder="1" applyAlignment="1" applyProtection="1">
      <alignment horizontal="center" vertical="center"/>
      <protection locked="0" hidden="1"/>
    </xf>
    <xf numFmtId="0" fontId="72" fillId="8" borderId="32" xfId="1" applyFont="1" applyFill="1" applyBorder="1" applyAlignment="1" applyProtection="1">
      <alignment horizontal="center" vertical="center"/>
      <protection locked="0" hidden="1"/>
    </xf>
    <xf numFmtId="0" fontId="37" fillId="3" borderId="32" xfId="1" applyFont="1" applyFill="1" applyBorder="1" applyAlignment="1" applyProtection="1">
      <alignment horizontal="center" vertical="center"/>
      <protection hidden="1"/>
    </xf>
    <xf numFmtId="0" fontId="37" fillId="3" borderId="93" xfId="1" applyFont="1" applyFill="1" applyBorder="1" applyAlignment="1" applyProtection="1">
      <alignment horizontal="center" vertical="center"/>
      <protection hidden="1"/>
    </xf>
    <xf numFmtId="0" fontId="37" fillId="7" borderId="95" xfId="1" applyFont="1" applyFill="1" applyBorder="1" applyAlignment="1" applyProtection="1">
      <alignment horizontal="center" vertical="center"/>
      <protection hidden="1"/>
    </xf>
    <xf numFmtId="0" fontId="37" fillId="3" borderId="95" xfId="1" applyFont="1" applyFill="1" applyBorder="1" applyAlignment="1" applyProtection="1">
      <alignment horizontal="center" vertical="center"/>
      <protection hidden="1"/>
    </xf>
    <xf numFmtId="0" fontId="37" fillId="3" borderId="49" xfId="1" applyFont="1" applyFill="1" applyBorder="1" applyAlignment="1" applyProtection="1">
      <alignment horizontal="distributed" vertical="center" wrapText="1"/>
      <protection hidden="1"/>
    </xf>
    <xf numFmtId="0" fontId="37" fillId="3" borderId="50" xfId="1" applyFont="1" applyFill="1" applyBorder="1" applyAlignment="1" applyProtection="1">
      <alignment horizontal="center" vertical="center"/>
      <protection hidden="1"/>
    </xf>
    <xf numFmtId="0" fontId="72" fillId="8" borderId="48" xfId="1" applyFont="1" applyFill="1" applyBorder="1" applyAlignment="1" applyProtection="1">
      <alignment horizontal="left" vertical="center"/>
      <protection locked="0" hidden="1"/>
    </xf>
    <xf numFmtId="0" fontId="72" fillId="8" borderId="49" xfId="1" applyFont="1" applyFill="1" applyBorder="1" applyAlignment="1" applyProtection="1">
      <alignment horizontal="left" vertical="center"/>
      <protection locked="0" hidden="1"/>
    </xf>
    <xf numFmtId="0" fontId="72" fillId="8" borderId="50" xfId="1" applyFont="1" applyFill="1" applyBorder="1" applyAlignment="1" applyProtection="1">
      <alignment horizontal="left" vertical="center"/>
      <protection locked="0" hidden="1"/>
    </xf>
    <xf numFmtId="0" fontId="37" fillId="3" borderId="49" xfId="1" applyFont="1" applyFill="1" applyBorder="1" applyAlignment="1" applyProtection="1">
      <alignment horizontal="distributed" vertical="center" justifyLastLine="1"/>
      <protection hidden="1"/>
    </xf>
    <xf numFmtId="0" fontId="37" fillId="3" borderId="50" xfId="1" applyFont="1" applyFill="1" applyBorder="1" applyAlignment="1" applyProtection="1">
      <alignment horizontal="distributed" vertical="center" justifyLastLine="1"/>
      <protection hidden="1"/>
    </xf>
    <xf numFmtId="0" fontId="37" fillId="3" borderId="32" xfId="1" applyFont="1" applyFill="1" applyBorder="1" applyAlignment="1" applyProtection="1">
      <alignment horizontal="distributed" vertical="center" justifyLastLine="1"/>
      <protection hidden="1"/>
    </xf>
    <xf numFmtId="0" fontId="37" fillId="3" borderId="33" xfId="1" applyFont="1" applyFill="1" applyBorder="1" applyAlignment="1" applyProtection="1">
      <alignment horizontal="distributed" vertical="center" justifyLastLine="1"/>
      <protection hidden="1"/>
    </xf>
    <xf numFmtId="0" fontId="37" fillId="3" borderId="3" xfId="1" applyFont="1" applyFill="1" applyBorder="1" applyAlignment="1" applyProtection="1">
      <alignment horizontal="distributed" vertical="center"/>
      <protection hidden="1"/>
    </xf>
    <xf numFmtId="0" fontId="37" fillId="3" borderId="32" xfId="1" applyFont="1" applyFill="1" applyBorder="1" applyAlignment="1" applyProtection="1">
      <alignment horizontal="distributed" vertical="center"/>
      <protection hidden="1"/>
    </xf>
    <xf numFmtId="0" fontId="37" fillId="3" borderId="92" xfId="1" applyFont="1" applyFill="1" applyBorder="1" applyAlignment="1" applyProtection="1">
      <alignment horizontal="center" vertical="center"/>
      <protection hidden="1"/>
    </xf>
    <xf numFmtId="49" fontId="72" fillId="8" borderId="3" xfId="1" applyNumberFormat="1" applyFont="1" applyFill="1" applyBorder="1" applyAlignment="1" applyProtection="1">
      <alignment horizontal="left" vertical="center" wrapText="1"/>
      <protection locked="0" hidden="1"/>
    </xf>
    <xf numFmtId="49" fontId="72" fillId="8" borderId="4" xfId="1" applyNumberFormat="1" applyFont="1" applyFill="1" applyBorder="1" applyAlignment="1" applyProtection="1">
      <alignment horizontal="left" vertical="center" wrapText="1"/>
      <protection locked="0" hidden="1"/>
    </xf>
    <xf numFmtId="0" fontId="37" fillId="7" borderId="3" xfId="1" applyFont="1" applyFill="1" applyBorder="1" applyAlignment="1" applyProtection="1">
      <alignment horizontal="distributed" vertical="center"/>
      <protection hidden="1"/>
    </xf>
    <xf numFmtId="0" fontId="37" fillId="7" borderId="32" xfId="1" applyFont="1" applyFill="1" applyBorder="1" applyAlignment="1" applyProtection="1">
      <alignment horizontal="distributed" vertical="center"/>
      <protection hidden="1"/>
    </xf>
    <xf numFmtId="0" fontId="37" fillId="7" borderId="92" xfId="1" applyFont="1" applyFill="1" applyBorder="1" applyAlignment="1" applyProtection="1">
      <alignment horizontal="center" vertical="center"/>
      <protection hidden="1"/>
    </xf>
    <xf numFmtId="0" fontId="51" fillId="7" borderId="3" xfId="1" applyFont="1" applyFill="1" applyBorder="1" applyAlignment="1" applyProtection="1">
      <alignment horizontal="left" vertical="center" wrapText="1"/>
      <protection hidden="1"/>
    </xf>
    <xf numFmtId="0" fontId="51" fillId="7" borderId="4" xfId="1" applyFont="1" applyFill="1" applyBorder="1" applyAlignment="1" applyProtection="1">
      <alignment horizontal="left" vertical="center" wrapText="1"/>
      <protection hidden="1"/>
    </xf>
    <xf numFmtId="0" fontId="72" fillId="8" borderId="32" xfId="1" applyFont="1" applyFill="1" applyBorder="1" applyAlignment="1" applyProtection="1">
      <alignment horizontal="left" vertical="center"/>
      <protection locked="0" hidden="1"/>
    </xf>
    <xf numFmtId="0" fontId="72" fillId="8" borderId="93" xfId="1" applyFont="1" applyFill="1" applyBorder="1" applyAlignment="1" applyProtection="1">
      <alignment horizontal="left" vertical="center"/>
      <protection locked="0" hidden="1"/>
    </xf>
    <xf numFmtId="0" fontId="51" fillId="7" borderId="32" xfId="1" applyFont="1" applyFill="1" applyBorder="1" applyAlignment="1" applyProtection="1">
      <alignment horizontal="left" vertical="center"/>
      <protection hidden="1"/>
    </xf>
    <xf numFmtId="0" fontId="51" fillId="7" borderId="93" xfId="1" applyFont="1" applyFill="1" applyBorder="1" applyAlignment="1" applyProtection="1">
      <alignment horizontal="left" vertical="center"/>
      <protection hidden="1"/>
    </xf>
    <xf numFmtId="0" fontId="5" fillId="7" borderId="34" xfId="0" applyFont="1" applyFill="1" applyBorder="1" applyAlignment="1">
      <alignment horizontal="center" vertical="center"/>
    </xf>
    <xf numFmtId="0" fontId="5" fillId="7" borderId="35" xfId="0" applyFont="1" applyFill="1" applyBorder="1" applyAlignment="1">
      <alignment horizontal="center" vertical="center"/>
    </xf>
    <xf numFmtId="0" fontId="5" fillId="7" borderId="56" xfId="0" applyFont="1" applyFill="1" applyBorder="1" applyAlignment="1">
      <alignment horizontal="center" vertical="center"/>
    </xf>
    <xf numFmtId="0" fontId="5" fillId="7" borderId="21" xfId="0" applyFont="1" applyFill="1" applyBorder="1" applyAlignment="1">
      <alignment horizontal="center" vertical="center"/>
    </xf>
    <xf numFmtId="0" fontId="5" fillId="7" borderId="22" xfId="0" applyFont="1" applyFill="1" applyBorder="1" applyAlignment="1">
      <alignment horizontal="center" vertical="center"/>
    </xf>
    <xf numFmtId="0" fontId="5" fillId="7" borderId="23" xfId="0" applyFont="1" applyFill="1" applyBorder="1" applyAlignment="1">
      <alignment horizontal="center" vertical="center"/>
    </xf>
    <xf numFmtId="0" fontId="5" fillId="7" borderId="1" xfId="0" applyFont="1" applyFill="1" applyBorder="1" applyAlignment="1">
      <alignment horizontal="center" vertical="center"/>
    </xf>
    <xf numFmtId="0" fontId="5" fillId="7" borderId="24" xfId="0" applyFont="1" applyFill="1" applyBorder="1" applyAlignment="1">
      <alignment horizontal="center" vertical="center"/>
    </xf>
    <xf numFmtId="0" fontId="5" fillId="8" borderId="12" xfId="0" applyFont="1" applyFill="1" applyBorder="1" applyAlignment="1" applyProtection="1">
      <alignment horizontal="center" vertical="center"/>
      <protection locked="0"/>
    </xf>
    <xf numFmtId="0" fontId="5" fillId="8" borderId="14" xfId="0" applyFont="1" applyFill="1" applyBorder="1" applyAlignment="1" applyProtection="1">
      <alignment horizontal="center" vertical="center"/>
      <protection locked="0"/>
    </xf>
    <xf numFmtId="0" fontId="5" fillId="7" borderId="12" xfId="0" applyFont="1" applyFill="1" applyBorder="1" applyAlignment="1">
      <alignment horizontal="center" vertical="center"/>
    </xf>
    <xf numFmtId="0" fontId="5" fillId="7" borderId="14" xfId="0" applyFont="1" applyFill="1" applyBorder="1" applyAlignment="1">
      <alignment horizontal="center" vertical="center"/>
    </xf>
    <xf numFmtId="0" fontId="5" fillId="8" borderId="34" xfId="0" applyFont="1" applyFill="1" applyBorder="1" applyAlignment="1" applyProtection="1">
      <alignment horizontal="center" vertical="center"/>
      <protection locked="0"/>
    </xf>
    <xf numFmtId="0" fontId="5" fillId="8" borderId="35" xfId="0" applyFont="1" applyFill="1" applyBorder="1" applyAlignment="1" applyProtection="1">
      <alignment horizontal="center" vertical="center"/>
      <protection locked="0"/>
    </xf>
    <xf numFmtId="0" fontId="5" fillId="8" borderId="56" xfId="0" applyFont="1" applyFill="1" applyBorder="1" applyAlignment="1" applyProtection="1">
      <alignment horizontal="center" vertical="center"/>
      <protection locked="0"/>
    </xf>
    <xf numFmtId="0" fontId="5" fillId="8" borderId="21" xfId="0" applyFont="1" applyFill="1" applyBorder="1" applyAlignment="1" applyProtection="1">
      <alignment horizontal="center" vertical="center"/>
      <protection locked="0"/>
    </xf>
    <xf numFmtId="0" fontId="5" fillId="8" borderId="22" xfId="0" applyFont="1" applyFill="1" applyBorder="1" applyAlignment="1" applyProtection="1">
      <alignment horizontal="center" vertical="center"/>
      <protection locked="0"/>
    </xf>
    <xf numFmtId="0" fontId="5" fillId="8" borderId="23" xfId="0" applyFont="1" applyFill="1" applyBorder="1" applyAlignment="1" applyProtection="1">
      <alignment horizontal="center" vertical="center"/>
      <protection locked="0"/>
    </xf>
    <xf numFmtId="0" fontId="5" fillId="8" borderId="1" xfId="0" applyFont="1" applyFill="1" applyBorder="1" applyAlignment="1" applyProtection="1">
      <alignment horizontal="center" vertical="center"/>
      <protection locked="0"/>
    </xf>
    <xf numFmtId="0" fontId="5" fillId="8" borderId="24" xfId="0" applyFont="1" applyFill="1" applyBorder="1" applyAlignment="1" applyProtection="1">
      <alignment horizontal="center" vertical="center"/>
      <protection locked="0"/>
    </xf>
    <xf numFmtId="0" fontId="12" fillId="8" borderId="12" xfId="0" applyFont="1" applyFill="1" applyBorder="1" applyAlignment="1" applyProtection="1">
      <alignment horizontal="center" vertical="center"/>
      <protection locked="0"/>
    </xf>
    <xf numFmtId="0" fontId="12" fillId="8" borderId="14" xfId="0" applyFont="1" applyFill="1" applyBorder="1" applyAlignment="1" applyProtection="1">
      <alignment horizontal="center" vertical="center"/>
      <protection locked="0"/>
    </xf>
    <xf numFmtId="0" fontId="6" fillId="3" borderId="11" xfId="0" applyFont="1" applyFill="1" applyBorder="1" applyAlignment="1">
      <alignment horizontal="center" vertical="center"/>
    </xf>
    <xf numFmtId="0" fontId="5" fillId="7" borderId="11"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56"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2" xfId="0" applyFont="1" applyFill="1" applyBorder="1" applyAlignment="1">
      <alignment horizontal="center" vertical="center"/>
    </xf>
    <xf numFmtId="0" fontId="5" fillId="3" borderId="23"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24" xfId="0" applyFont="1" applyFill="1" applyBorder="1" applyAlignment="1">
      <alignment horizontal="center" vertical="center"/>
    </xf>
    <xf numFmtId="0" fontId="5" fillId="3" borderId="11" xfId="0" applyFont="1" applyFill="1" applyBorder="1" applyAlignment="1">
      <alignment horizontal="center" vertical="center"/>
    </xf>
    <xf numFmtId="0" fontId="12" fillId="7" borderId="12" xfId="0" applyFont="1" applyFill="1" applyBorder="1" applyAlignment="1">
      <alignment horizontal="center" vertical="center"/>
    </xf>
    <xf numFmtId="0" fontId="12" fillId="7" borderId="14" xfId="0" applyFont="1" applyFill="1" applyBorder="1" applyAlignment="1">
      <alignment horizontal="center" vertical="center"/>
    </xf>
    <xf numFmtId="0" fontId="10" fillId="7" borderId="56" xfId="0" applyFont="1" applyFill="1" applyBorder="1" applyAlignment="1">
      <alignment horizontal="center" vertical="center"/>
    </xf>
    <xf numFmtId="0" fontId="10" fillId="7" borderId="21" xfId="0" applyFont="1" applyFill="1" applyBorder="1" applyAlignment="1">
      <alignment horizontal="center" vertical="center"/>
    </xf>
    <xf numFmtId="0" fontId="10" fillId="7" borderId="22" xfId="0" applyFont="1" applyFill="1" applyBorder="1" applyAlignment="1">
      <alignment horizontal="center" vertical="center"/>
    </xf>
    <xf numFmtId="0" fontId="10" fillId="7" borderId="23" xfId="0" applyFont="1" applyFill="1" applyBorder="1" applyAlignment="1">
      <alignment horizontal="center" vertical="center"/>
    </xf>
    <xf numFmtId="0" fontId="10" fillId="7" borderId="1" xfId="0" applyFont="1" applyFill="1" applyBorder="1" applyAlignment="1">
      <alignment horizontal="center" vertical="center"/>
    </xf>
    <xf numFmtId="0" fontId="10" fillId="7" borderId="24" xfId="0" applyFont="1" applyFill="1" applyBorder="1" applyAlignment="1">
      <alignment horizontal="center" vertical="center"/>
    </xf>
    <xf numFmtId="0" fontId="5" fillId="8" borderId="34" xfId="0" applyFont="1" applyFill="1" applyBorder="1" applyAlignment="1">
      <alignment horizontal="center" vertical="center"/>
    </xf>
    <xf numFmtId="0" fontId="5" fillId="8" borderId="35" xfId="0" applyFont="1" applyFill="1" applyBorder="1" applyAlignment="1">
      <alignment horizontal="center" vertical="center"/>
    </xf>
    <xf numFmtId="0" fontId="10" fillId="7" borderId="0" xfId="0" applyFont="1" applyFill="1" applyAlignment="1">
      <alignment horizontal="center" vertical="center"/>
    </xf>
    <xf numFmtId="0" fontId="13" fillId="3" borderId="0" xfId="0" applyFont="1" applyFill="1" applyAlignment="1">
      <alignment horizontal="center" vertical="center"/>
    </xf>
    <xf numFmtId="0" fontId="13" fillId="7" borderId="0" xfId="0" applyFont="1" applyFill="1" applyAlignment="1">
      <alignment horizontal="center" vertical="center"/>
    </xf>
    <xf numFmtId="0" fontId="6" fillId="7" borderId="11" xfId="0" applyFont="1" applyFill="1" applyBorder="1" applyAlignment="1">
      <alignment horizontal="center" vertical="center"/>
    </xf>
    <xf numFmtId="0" fontId="5" fillId="3" borderId="0" xfId="0" applyFont="1" applyFill="1" applyAlignment="1">
      <alignment horizontal="left" vertical="center"/>
    </xf>
    <xf numFmtId="0" fontId="5" fillId="8" borderId="56" xfId="0" applyFont="1" applyFill="1" applyBorder="1" applyAlignment="1">
      <alignment horizontal="center" vertical="center"/>
    </xf>
    <xf numFmtId="0" fontId="12" fillId="8" borderId="12" xfId="0" applyFont="1" applyFill="1" applyBorder="1" applyAlignment="1">
      <alignment horizontal="center" vertical="center"/>
    </xf>
    <xf numFmtId="0" fontId="12" fillId="8" borderId="14" xfId="0" applyFont="1" applyFill="1" applyBorder="1" applyAlignment="1">
      <alignment horizontal="center" vertical="center"/>
    </xf>
    <xf numFmtId="0" fontId="37" fillId="3" borderId="0" xfId="1" applyFont="1" applyFill="1" applyAlignment="1">
      <alignment horizontal="left" vertical="center"/>
    </xf>
    <xf numFmtId="0" fontId="37" fillId="3" borderId="76" xfId="1" applyFont="1" applyFill="1" applyBorder="1" applyAlignment="1">
      <alignment horizontal="left" vertical="center"/>
    </xf>
    <xf numFmtId="0" fontId="37" fillId="3" borderId="74" xfId="1" applyFont="1" applyFill="1" applyBorder="1" applyAlignment="1">
      <alignment horizontal="left" vertical="center"/>
    </xf>
    <xf numFmtId="49" fontId="23" fillId="8" borderId="25" xfId="1" applyNumberFormat="1" applyFont="1" applyFill="1" applyBorder="1" applyAlignment="1" applyProtection="1">
      <alignment horizontal="left" vertical="center" wrapText="1"/>
      <protection locked="0"/>
    </xf>
    <xf numFmtId="49" fontId="65" fillId="8" borderId="25" xfId="1" applyNumberFormat="1" applyFont="1" applyFill="1" applyBorder="1" applyAlignment="1" applyProtection="1">
      <alignment horizontal="center" vertical="center" wrapText="1"/>
      <protection locked="0"/>
    </xf>
    <xf numFmtId="49" fontId="26" fillId="8" borderId="25" xfId="1" applyNumberFormat="1" applyFont="1" applyFill="1" applyBorder="1" applyAlignment="1" applyProtection="1">
      <alignment horizontal="center" vertical="center" wrapText="1"/>
      <protection locked="0"/>
    </xf>
    <xf numFmtId="0" fontId="37" fillId="3" borderId="66" xfId="1" applyFont="1" applyFill="1" applyBorder="1" applyAlignment="1">
      <alignment horizontal="left" vertical="center"/>
    </xf>
    <xf numFmtId="49" fontId="26" fillId="8" borderId="67" xfId="1" applyNumberFormat="1" applyFont="1" applyFill="1" applyBorder="1" applyAlignment="1" applyProtection="1">
      <alignment horizontal="center" vertical="center" wrapText="1"/>
      <protection locked="0"/>
    </xf>
    <xf numFmtId="49" fontId="65" fillId="8" borderId="78" xfId="1" applyNumberFormat="1" applyFont="1" applyFill="1" applyBorder="1" applyAlignment="1" applyProtection="1">
      <alignment horizontal="left" vertical="center" indent="1"/>
      <protection locked="0"/>
    </xf>
    <xf numFmtId="49" fontId="65" fillId="8" borderId="79" xfId="1" applyNumberFormat="1" applyFont="1" applyFill="1" applyBorder="1" applyAlignment="1" applyProtection="1">
      <alignment horizontal="left" vertical="center" indent="1"/>
      <protection locked="0"/>
    </xf>
    <xf numFmtId="0" fontId="37" fillId="3" borderId="78" xfId="1" applyFont="1" applyFill="1" applyBorder="1" applyAlignment="1">
      <alignment horizontal="left" vertical="center"/>
    </xf>
    <xf numFmtId="0" fontId="37" fillId="3" borderId="79" xfId="1" applyFont="1" applyFill="1" applyBorder="1" applyAlignment="1">
      <alignment horizontal="left" vertical="center"/>
    </xf>
    <xf numFmtId="49" fontId="65" fillId="8" borderId="77" xfId="1" applyNumberFormat="1" applyFont="1" applyFill="1" applyBorder="1" applyAlignment="1" applyProtection="1">
      <alignment horizontal="left" vertical="center" wrapText="1" shrinkToFit="1"/>
      <protection locked="0"/>
    </xf>
    <xf numFmtId="49" fontId="65" fillId="8" borderId="75" xfId="1" applyNumberFormat="1" applyFont="1" applyFill="1" applyBorder="1" applyAlignment="1" applyProtection="1">
      <alignment horizontal="left" vertical="center" wrapText="1" shrinkToFit="1"/>
      <protection locked="0"/>
    </xf>
    <xf numFmtId="49" fontId="23" fillId="8" borderId="58" xfId="1" applyNumberFormat="1" applyFont="1" applyFill="1" applyBorder="1" applyAlignment="1" applyProtection="1">
      <alignment horizontal="left" vertical="center" wrapText="1"/>
      <protection locked="0"/>
    </xf>
    <xf numFmtId="49" fontId="65" fillId="8" borderId="58" xfId="1" applyNumberFormat="1" applyFont="1" applyFill="1" applyBorder="1" applyAlignment="1" applyProtection="1">
      <alignment horizontal="center" vertical="center" wrapText="1"/>
      <protection locked="0"/>
    </xf>
    <xf numFmtId="49" fontId="26" fillId="8" borderId="58" xfId="1" applyNumberFormat="1" applyFont="1" applyFill="1" applyBorder="1" applyAlignment="1" applyProtection="1">
      <alignment horizontal="center" vertical="center" wrapText="1"/>
      <protection locked="0"/>
    </xf>
    <xf numFmtId="0" fontId="37" fillId="3" borderId="66" xfId="1" applyFont="1" applyFill="1" applyBorder="1" applyAlignment="1">
      <alignment horizontal="right" vertical="center"/>
    </xf>
    <xf numFmtId="0" fontId="37" fillId="3" borderId="0" xfId="1" applyFont="1" applyFill="1" applyAlignment="1">
      <alignment horizontal="right" vertical="center"/>
    </xf>
    <xf numFmtId="0" fontId="37" fillId="3" borderId="23" xfId="1" applyFont="1" applyFill="1" applyBorder="1" applyAlignment="1">
      <alignment horizontal="center" vertical="center"/>
    </xf>
    <xf numFmtId="0" fontId="37" fillId="3" borderId="1" xfId="1" applyFont="1" applyFill="1" applyBorder="1" applyAlignment="1">
      <alignment horizontal="center" vertical="center"/>
    </xf>
    <xf numFmtId="0" fontId="37" fillId="3" borderId="24" xfId="1" applyFont="1" applyFill="1" applyBorder="1" applyAlignment="1">
      <alignment horizontal="center" vertical="center"/>
    </xf>
    <xf numFmtId="0" fontId="37" fillId="3" borderId="0" xfId="1" applyFont="1" applyFill="1" applyAlignment="1">
      <alignment horizontal="center" vertical="center"/>
    </xf>
    <xf numFmtId="49" fontId="37" fillId="3" borderId="0" xfId="1" applyNumberFormat="1" applyFont="1" applyFill="1" applyAlignment="1">
      <alignment horizontal="left" vertical="center"/>
    </xf>
    <xf numFmtId="49" fontId="37" fillId="3" borderId="0" xfId="1" applyNumberFormat="1" applyFont="1" applyFill="1" applyAlignment="1">
      <alignment horizontal="left" vertical="center" wrapText="1"/>
    </xf>
    <xf numFmtId="0" fontId="76" fillId="3" borderId="0" xfId="1" applyFont="1" applyFill="1" applyAlignment="1">
      <alignment horizontal="left" vertical="center"/>
    </xf>
    <xf numFmtId="176" fontId="37" fillId="3" borderId="0" xfId="1" applyNumberFormat="1" applyFont="1" applyFill="1" applyAlignment="1">
      <alignment horizontal="distributed" vertical="center" wrapText="1" indent="2"/>
    </xf>
    <xf numFmtId="0" fontId="37" fillId="3" borderId="56" xfId="1" applyFont="1" applyFill="1" applyBorder="1" applyAlignment="1">
      <alignment horizontal="center" vertical="center"/>
    </xf>
    <xf numFmtId="0" fontId="37" fillId="3" borderId="21" xfId="1" applyFont="1" applyFill="1" applyBorder="1" applyAlignment="1">
      <alignment horizontal="center" vertical="center"/>
    </xf>
    <xf numFmtId="0" fontId="37" fillId="3" borderId="22" xfId="1" applyFont="1" applyFill="1" applyBorder="1" applyAlignment="1">
      <alignment horizontal="center" vertical="center"/>
    </xf>
    <xf numFmtId="49" fontId="26" fillId="8" borderId="25" xfId="1" applyNumberFormat="1" applyFont="1" applyFill="1" applyBorder="1" applyAlignment="1" applyProtection="1">
      <alignment vertical="center" wrapText="1"/>
      <protection locked="0"/>
    </xf>
    <xf numFmtId="49" fontId="26" fillId="8" borderId="25" xfId="1" applyNumberFormat="1" applyFont="1" applyFill="1" applyBorder="1" applyAlignment="1" applyProtection="1">
      <alignment horizontal="left" vertical="center" wrapText="1"/>
      <protection locked="0"/>
    </xf>
    <xf numFmtId="49" fontId="26" fillId="8" borderId="73" xfId="1" applyNumberFormat="1" applyFont="1" applyFill="1" applyBorder="1" applyAlignment="1" applyProtection="1">
      <alignment horizontal="center" vertical="center" wrapText="1"/>
      <protection locked="0"/>
    </xf>
    <xf numFmtId="49" fontId="23" fillId="8" borderId="25" xfId="1" applyNumberFormat="1" applyFont="1" applyFill="1" applyBorder="1" applyAlignment="1" applyProtection="1">
      <alignment horizontal="center" vertical="center" wrapText="1"/>
      <protection locked="0"/>
    </xf>
    <xf numFmtId="0" fontId="34" fillId="3" borderId="0" xfId="1" applyFont="1" applyFill="1" applyAlignment="1">
      <alignment horizontal="center" vertical="center"/>
    </xf>
    <xf numFmtId="0" fontId="32" fillId="3" borderId="0" xfId="1" applyFont="1" applyFill="1" applyAlignment="1">
      <alignment horizontal="center" vertical="center"/>
    </xf>
    <xf numFmtId="0" fontId="37" fillId="3" borderId="69" xfId="1" applyFont="1" applyFill="1" applyBorder="1" applyAlignment="1">
      <alignment horizontal="center" vertical="center"/>
    </xf>
    <xf numFmtId="0" fontId="37" fillId="3" borderId="70" xfId="1" applyFont="1" applyFill="1" applyBorder="1" applyAlignment="1">
      <alignment horizontal="center" vertical="center"/>
    </xf>
    <xf numFmtId="0" fontId="37" fillId="3" borderId="68" xfId="1" applyFont="1" applyFill="1" applyBorder="1" applyAlignment="1">
      <alignment horizontal="center" vertical="center"/>
    </xf>
    <xf numFmtId="0" fontId="37" fillId="3" borderId="25" xfId="1" applyFont="1" applyFill="1" applyBorder="1" applyAlignment="1">
      <alignment horizontal="center" vertical="center"/>
    </xf>
    <xf numFmtId="0" fontId="37" fillId="3" borderId="71" xfId="1" applyFont="1" applyFill="1" applyBorder="1" applyAlignment="1">
      <alignment horizontal="center" vertical="center"/>
    </xf>
    <xf numFmtId="0" fontId="37" fillId="3" borderId="67" xfId="1" applyFont="1" applyFill="1" applyBorder="1" applyAlignment="1">
      <alignment horizontal="center" vertical="center"/>
    </xf>
    <xf numFmtId="49" fontId="23" fillId="8" borderId="67" xfId="1" applyNumberFormat="1" applyFont="1" applyFill="1" applyBorder="1" applyAlignment="1" applyProtection="1">
      <alignment horizontal="center" vertical="center" wrapText="1"/>
      <protection locked="0"/>
    </xf>
    <xf numFmtId="0" fontId="65" fillId="8" borderId="78" xfId="1" applyFont="1" applyFill="1" applyBorder="1" applyAlignment="1" applyProtection="1">
      <alignment horizontal="left" vertical="center" indent="1"/>
      <protection locked="0"/>
    </xf>
    <xf numFmtId="0" fontId="65" fillId="8" borderId="79" xfId="1" applyFont="1" applyFill="1" applyBorder="1" applyAlignment="1" applyProtection="1">
      <alignment horizontal="left" vertical="center" indent="1"/>
      <protection locked="0"/>
    </xf>
    <xf numFmtId="0" fontId="53" fillId="7" borderId="25" xfId="1" applyFont="1" applyFill="1" applyBorder="1" applyAlignment="1">
      <alignment horizontal="center" vertical="center" wrapText="1"/>
    </xf>
    <xf numFmtId="178" fontId="53" fillId="7" borderId="25" xfId="1" applyNumberFormat="1" applyFont="1" applyFill="1" applyBorder="1" applyAlignment="1">
      <alignment horizontal="center" vertical="center" wrapText="1"/>
    </xf>
    <xf numFmtId="0" fontId="53" fillId="7" borderId="67" xfId="1" applyFont="1" applyFill="1" applyBorder="1" applyAlignment="1">
      <alignment horizontal="center" vertical="center" wrapText="1"/>
    </xf>
    <xf numFmtId="0" fontId="37" fillId="7" borderId="78" xfId="1" applyFont="1" applyFill="1" applyBorder="1" applyAlignment="1">
      <alignment horizontal="left" vertical="center" indent="1"/>
    </xf>
    <xf numFmtId="0" fontId="37" fillId="7" borderId="79" xfId="1" applyFont="1" applyFill="1" applyBorder="1" applyAlignment="1">
      <alignment horizontal="left" vertical="center" indent="1"/>
    </xf>
    <xf numFmtId="0" fontId="37" fillId="7" borderId="78" xfId="1" applyFont="1" applyFill="1" applyBorder="1" applyAlignment="1">
      <alignment horizontal="left" vertical="center"/>
    </xf>
    <xf numFmtId="0" fontId="37" fillId="7" borderId="79" xfId="1" applyFont="1" applyFill="1" applyBorder="1" applyAlignment="1">
      <alignment horizontal="left" vertical="center"/>
    </xf>
    <xf numFmtId="0" fontId="37" fillId="7" borderId="77" xfId="1" applyFont="1" applyFill="1" applyBorder="1" applyAlignment="1">
      <alignment horizontal="left" vertical="center" wrapText="1"/>
    </xf>
    <xf numFmtId="0" fontId="37" fillId="7" borderId="75" xfId="1" applyFont="1" applyFill="1" applyBorder="1" applyAlignment="1">
      <alignment horizontal="left" vertical="center"/>
    </xf>
    <xf numFmtId="0" fontId="37" fillId="7" borderId="76" xfId="1" applyFont="1" applyFill="1" applyBorder="1" applyAlignment="1">
      <alignment horizontal="left" vertical="center"/>
    </xf>
    <xf numFmtId="0" fontId="37" fillId="7" borderId="74" xfId="1" applyFont="1" applyFill="1" applyBorder="1" applyAlignment="1">
      <alignment horizontal="left" vertical="center"/>
    </xf>
    <xf numFmtId="0" fontId="37" fillId="3" borderId="0" xfId="1" applyFont="1" applyFill="1" applyAlignment="1">
      <alignment horizontal="left" vertical="center" wrapText="1"/>
    </xf>
    <xf numFmtId="0" fontId="76" fillId="3" borderId="0" xfId="1" applyFont="1" applyFill="1" applyAlignment="1">
      <alignment horizontal="left" vertical="center" indent="1"/>
    </xf>
    <xf numFmtId="0" fontId="37" fillId="7" borderId="69" xfId="1" applyFont="1" applyFill="1" applyBorder="1" applyAlignment="1">
      <alignment horizontal="center" vertical="center"/>
    </xf>
    <xf numFmtId="0" fontId="37" fillId="7" borderId="70" xfId="1" applyFont="1" applyFill="1" applyBorder="1" applyAlignment="1">
      <alignment horizontal="center" vertical="center"/>
    </xf>
    <xf numFmtId="0" fontId="37" fillId="7" borderId="68" xfId="1" applyFont="1" applyFill="1" applyBorder="1" applyAlignment="1">
      <alignment horizontal="center" vertical="center"/>
    </xf>
    <xf numFmtId="0" fontId="37" fillId="7" borderId="25" xfId="1" applyFont="1" applyFill="1" applyBorder="1" applyAlignment="1">
      <alignment horizontal="center" vertical="center"/>
    </xf>
    <xf numFmtId="0" fontId="37" fillId="7" borderId="71" xfId="1" applyFont="1" applyFill="1" applyBorder="1" applyAlignment="1">
      <alignment horizontal="center" vertical="center"/>
    </xf>
    <xf numFmtId="0" fontId="37" fillId="7" borderId="67" xfId="1" applyFont="1" applyFill="1" applyBorder="1" applyAlignment="1">
      <alignment horizontal="center" vertical="center"/>
    </xf>
    <xf numFmtId="0" fontId="55" fillId="7" borderId="1" xfId="1" applyFont="1" applyFill="1" applyBorder="1" applyAlignment="1">
      <alignment horizontal="center" vertical="center"/>
    </xf>
    <xf numFmtId="0" fontId="58" fillId="7" borderId="2" xfId="5" applyFill="1" applyBorder="1" applyAlignment="1">
      <alignment horizontal="center" vertical="center" wrapText="1"/>
    </xf>
    <xf numFmtId="0" fontId="58" fillId="7" borderId="4" xfId="5" applyFill="1" applyBorder="1" applyAlignment="1">
      <alignment horizontal="center" vertical="center"/>
    </xf>
    <xf numFmtId="0" fontId="58" fillId="7" borderId="5" xfId="5" applyFill="1" applyBorder="1" applyAlignment="1">
      <alignment horizontal="center" vertical="center"/>
    </xf>
    <xf numFmtId="0" fontId="58" fillId="7" borderId="7" xfId="5" applyFill="1" applyBorder="1" applyAlignment="1">
      <alignment horizontal="center" vertical="center"/>
    </xf>
    <xf numFmtId="0" fontId="35" fillId="3" borderId="0" xfId="1" applyFont="1" applyFill="1" applyAlignment="1">
      <alignment horizontal="left" vertical="center"/>
    </xf>
    <xf numFmtId="0" fontId="34" fillId="3" borderId="0" xfId="1" applyFont="1" applyFill="1" applyAlignment="1">
      <alignment horizontal="center"/>
    </xf>
    <xf numFmtId="0" fontId="55" fillId="3" borderId="0" xfId="1" applyFont="1" applyFill="1" applyAlignment="1">
      <alignment horizontal="distributed" vertical="center" indent="15"/>
    </xf>
    <xf numFmtId="0" fontId="35" fillId="3" borderId="0" xfId="1" applyFont="1" applyFill="1" applyAlignment="1">
      <alignment horizontal="center" vertical="center"/>
    </xf>
    <xf numFmtId="0" fontId="76" fillId="3" borderId="0" xfId="1" applyFont="1" applyFill="1" applyAlignment="1">
      <alignment horizontal="left"/>
    </xf>
    <xf numFmtId="0" fontId="0" fillId="7" borderId="0" xfId="0" applyFill="1" applyAlignment="1">
      <alignment horizontal="center" vertical="center"/>
    </xf>
    <xf numFmtId="58" fontId="0" fillId="8" borderId="8" xfId="0" applyNumberFormat="1" applyFill="1" applyBorder="1" applyAlignment="1" applyProtection="1">
      <alignment horizontal="center" vertical="center"/>
      <protection locked="0"/>
    </xf>
    <xf numFmtId="58" fontId="0" fillId="8" borderId="9" xfId="0" applyNumberFormat="1" applyFill="1" applyBorder="1" applyAlignment="1" applyProtection="1">
      <alignment horizontal="center" vertical="center"/>
      <protection locked="0"/>
    </xf>
    <xf numFmtId="58" fontId="0" fillId="8" borderId="10" xfId="0" applyNumberFormat="1" applyFill="1" applyBorder="1" applyAlignment="1" applyProtection="1">
      <alignment horizontal="center" vertical="center"/>
      <protection locked="0"/>
    </xf>
    <xf numFmtId="0" fontId="2" fillId="3" borderId="0" xfId="0" applyFont="1" applyFill="1" applyAlignment="1">
      <alignment horizontal="center" vertical="center"/>
    </xf>
    <xf numFmtId="176" fontId="0" fillId="3" borderId="0" xfId="0" applyNumberFormat="1" applyFill="1" applyAlignment="1">
      <alignment horizontal="center" vertical="center"/>
    </xf>
    <xf numFmtId="0" fontId="38" fillId="3" borderId="0" xfId="0" applyFont="1" applyFill="1" applyAlignment="1">
      <alignment horizontal="center" vertical="center" textRotation="255"/>
    </xf>
    <xf numFmtId="0" fontId="38" fillId="3" borderId="53" xfId="0" applyFont="1" applyFill="1" applyBorder="1" applyAlignment="1">
      <alignment horizontal="center" vertical="center" textRotation="255"/>
    </xf>
    <xf numFmtId="0" fontId="0" fillId="3" borderId="69" xfId="0" applyFill="1" applyBorder="1" applyAlignment="1" applyProtection="1">
      <alignment horizontal="center" vertical="center"/>
      <protection locked="0"/>
    </xf>
    <xf numFmtId="0" fontId="0" fillId="3" borderId="70" xfId="0" applyFill="1" applyBorder="1" applyAlignment="1" applyProtection="1">
      <alignment horizontal="center" vertical="center"/>
      <protection locked="0"/>
    </xf>
    <xf numFmtId="0" fontId="0" fillId="3" borderId="71" xfId="0" applyFill="1" applyBorder="1" applyAlignment="1" applyProtection="1">
      <alignment horizontal="center" vertical="center"/>
      <protection locked="0"/>
    </xf>
    <xf numFmtId="0" fontId="0" fillId="3" borderId="68" xfId="0" applyFill="1" applyBorder="1" applyAlignment="1" applyProtection="1">
      <alignment horizontal="center" vertical="center"/>
      <protection locked="0"/>
    </xf>
    <xf numFmtId="0" fontId="0" fillId="3" borderId="25" xfId="0" applyFill="1" applyBorder="1" applyAlignment="1" applyProtection="1">
      <alignment horizontal="center" vertical="center"/>
      <protection locked="0"/>
    </xf>
    <xf numFmtId="0" fontId="0" fillId="3" borderId="67" xfId="0" applyFill="1" applyBorder="1" applyAlignment="1" applyProtection="1">
      <alignment horizontal="center" vertical="center"/>
      <protection locked="0"/>
    </xf>
    <xf numFmtId="0" fontId="0" fillId="3" borderId="72" xfId="0" applyFill="1" applyBorder="1" applyAlignment="1" applyProtection="1">
      <alignment horizontal="center" vertical="center"/>
      <protection locked="0"/>
    </xf>
    <xf numFmtId="0" fontId="0" fillId="3" borderId="58" xfId="0" applyFill="1" applyBorder="1" applyAlignment="1" applyProtection="1">
      <alignment horizontal="center" vertical="center"/>
      <protection locked="0"/>
    </xf>
    <xf numFmtId="0" fontId="0" fillId="3" borderId="73" xfId="0" applyFill="1" applyBorder="1" applyAlignment="1" applyProtection="1">
      <alignment horizontal="center" vertical="center"/>
      <protection locked="0"/>
    </xf>
    <xf numFmtId="176" fontId="0" fillId="3" borderId="0" xfId="0" applyNumberFormat="1" applyFill="1" applyAlignment="1" applyProtection="1">
      <alignment horizontal="center" vertical="center"/>
      <protection hidden="1"/>
    </xf>
    <xf numFmtId="0" fontId="0" fillId="7" borderId="0" xfId="0" applyFill="1" applyAlignment="1" applyProtection="1">
      <alignment horizontal="center" vertical="center"/>
      <protection hidden="1"/>
    </xf>
    <xf numFmtId="0" fontId="0" fillId="3" borderId="69" xfId="0" applyFill="1" applyBorder="1" applyAlignment="1" applyProtection="1">
      <alignment horizontal="center" vertical="center"/>
      <protection hidden="1"/>
    </xf>
    <xf numFmtId="0" fontId="0" fillId="3" borderId="70" xfId="0" applyFill="1" applyBorder="1" applyAlignment="1" applyProtection="1">
      <alignment horizontal="center" vertical="center"/>
      <protection hidden="1"/>
    </xf>
    <xf numFmtId="0" fontId="0" fillId="3" borderId="71" xfId="0" applyFill="1" applyBorder="1" applyAlignment="1" applyProtection="1">
      <alignment horizontal="center" vertical="center"/>
      <protection hidden="1"/>
    </xf>
    <xf numFmtId="0" fontId="0" fillId="3" borderId="68" xfId="0" applyFill="1" applyBorder="1" applyAlignment="1" applyProtection="1">
      <alignment horizontal="center" vertical="center"/>
      <protection hidden="1"/>
    </xf>
    <xf numFmtId="0" fontId="0" fillId="3" borderId="25" xfId="0" applyFill="1" applyBorder="1" applyAlignment="1" applyProtection="1">
      <alignment horizontal="center" vertical="center"/>
      <protection hidden="1"/>
    </xf>
    <xf numFmtId="0" fontId="0" fillId="3" borderId="67" xfId="0" applyFill="1" applyBorder="1" applyAlignment="1" applyProtection="1">
      <alignment horizontal="center" vertical="center"/>
      <protection hidden="1"/>
    </xf>
    <xf numFmtId="0" fontId="0" fillId="3" borderId="72" xfId="0" applyFill="1" applyBorder="1" applyAlignment="1" applyProtection="1">
      <alignment horizontal="center" vertical="center"/>
      <protection hidden="1"/>
    </xf>
    <xf numFmtId="0" fontId="0" fillId="3" borderId="58" xfId="0" applyFill="1" applyBorder="1" applyAlignment="1" applyProtection="1">
      <alignment horizontal="center" vertical="center"/>
      <protection hidden="1"/>
    </xf>
    <xf numFmtId="0" fontId="0" fillId="3" borderId="73" xfId="0" applyFill="1" applyBorder="1" applyAlignment="1" applyProtection="1">
      <alignment horizontal="center" vertical="center"/>
      <protection hidden="1"/>
    </xf>
    <xf numFmtId="0" fontId="38" fillId="3" borderId="0" xfId="0" applyFont="1" applyFill="1" applyAlignment="1" applyProtection="1">
      <alignment horizontal="center" vertical="center" textRotation="255"/>
      <protection hidden="1"/>
    </xf>
    <xf numFmtId="58" fontId="0" fillId="7" borderId="0" xfId="0" applyNumberFormat="1" applyFill="1" applyAlignment="1" applyProtection="1">
      <alignment horizontal="center" vertical="center"/>
      <protection hidden="1"/>
    </xf>
    <xf numFmtId="0" fontId="2" fillId="3" borderId="0" xfId="0" applyFont="1" applyFill="1" applyAlignment="1" applyProtection="1">
      <alignment horizontal="center" vertical="center"/>
      <protection hidden="1"/>
    </xf>
  </cellXfs>
  <cellStyles count="6">
    <cellStyle name="ハイパーリンク" xfId="5" builtinId="8"/>
    <cellStyle name="桁区切り 2" xfId="4" xr:uid="{00000000-0005-0000-0000-000001000000}"/>
    <cellStyle name="標準" xfId="0" builtinId="0"/>
    <cellStyle name="標準 2" xfId="1" xr:uid="{00000000-0005-0000-0000-000003000000}"/>
    <cellStyle name="標準 2 2" xfId="3" xr:uid="{00000000-0005-0000-0000-000004000000}"/>
    <cellStyle name="標準 3" xfId="2" xr:uid="{00000000-0005-0000-0000-000005000000}"/>
  </cellStyles>
  <dxfs count="12">
    <dxf>
      <font>
        <color rgb="FF9C0006"/>
      </font>
      <fill>
        <patternFill>
          <bgColor rgb="FFFFC7CE"/>
        </patternFill>
      </fill>
    </dxf>
    <dxf>
      <font>
        <color rgb="FF006100"/>
      </font>
      <fill>
        <patternFill>
          <bgColor rgb="FFC6EFCE"/>
        </patternFill>
      </fill>
    </dxf>
    <dxf>
      <font>
        <color rgb="FF9C0006"/>
      </font>
      <fill>
        <patternFill>
          <bgColor rgb="FFFFC7CE"/>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CAF89C"/>
        </patternFill>
      </fill>
      <border>
        <left style="thin">
          <color theme="1" tint="0.34998626667073579"/>
        </left>
        <right style="thin">
          <color theme="1" tint="0.34998626667073579"/>
        </right>
        <top style="thin">
          <color theme="1" tint="0.34998626667073579"/>
        </top>
        <bottom style="thin">
          <color theme="1" tint="0.34998626667073579"/>
        </bottom>
        <vertical/>
        <horizontal/>
      </border>
    </dxf>
    <dxf>
      <font>
        <strike val="0"/>
        <u/>
      </font>
      <fill>
        <patternFill>
          <bgColor rgb="FFFFCCCC"/>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border>
    </dxf>
  </dxfs>
  <tableStyles count="0" defaultTableStyle="TableStyleMedium2" defaultPivotStyle="PivotStyleLight16"/>
  <colors>
    <mruColors>
      <color rgb="FFFFFF99"/>
      <color rgb="FFFFCCCC"/>
      <color rgb="FFCAF89C"/>
      <color rgb="FFFF7C80"/>
      <color rgb="FFFBD1D1"/>
      <color rgb="FFCC0000"/>
      <color rgb="FFEF2F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styles" Target="styles.xml"/></Relationships>
</file>

<file path=xl/ctrlProps/ctrlProp1.xml><?xml version="1.0" encoding="utf-8"?>
<formControlPr xmlns="http://schemas.microsoft.com/office/spreadsheetml/2009/9/main" objectType="CheckBox" fmlaLink="$AT$5" noThreeD="1"/>
</file>

<file path=xl/ctrlProps/ctrlProp2.xml><?xml version="1.0" encoding="utf-8"?>
<formControlPr xmlns="http://schemas.microsoft.com/office/spreadsheetml/2009/9/main" objectType="CheckBox" fmlaLink="$AU$5" lockText="1" noThreeD="1"/>
</file>

<file path=xl/ctrlProps/ctrlProp3.xml><?xml version="1.0" encoding="utf-8"?>
<formControlPr xmlns="http://schemas.microsoft.com/office/spreadsheetml/2009/9/main" objectType="CheckBox" fmlaLink="$AV$5" lockText="1" noThreeD="1"/>
</file>

<file path=xl/ctrlProps/ctrlProp4.xml><?xml version="1.0" encoding="utf-8"?>
<formControlPr xmlns="http://schemas.microsoft.com/office/spreadsheetml/2009/9/main" objectType="CheckBox" fmlaLink="$AW$5" lockText="1" noThreeD="1"/>
</file>

<file path=xl/ctrlProps/ctrlProp5.xml><?xml version="1.0" encoding="utf-8"?>
<formControlPr xmlns="http://schemas.microsoft.com/office/spreadsheetml/2009/9/main" objectType="CheckBox" fmlaLink="$AX$5" lockText="1" noThreeD="1"/>
</file>

<file path=xl/ctrlProps/ctrlProp6.xml><?xml version="1.0" encoding="utf-8"?>
<formControlPr xmlns="http://schemas.microsoft.com/office/spreadsheetml/2009/9/main" objectType="CheckBox" fmlaLink="$AY$5"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g"/></Relationships>
</file>

<file path=xl/drawings/_rels/drawing1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33</xdr:col>
      <xdr:colOff>91965</xdr:colOff>
      <xdr:row>0</xdr:row>
      <xdr:rowOff>44929</xdr:rowOff>
    </xdr:from>
    <xdr:to>
      <xdr:col>56</xdr:col>
      <xdr:colOff>180147</xdr:colOff>
      <xdr:row>10</xdr:row>
      <xdr:rowOff>80873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487319" y="44929"/>
          <a:ext cx="6854526" cy="1931958"/>
        </a:xfrm>
        <a:prstGeom prst="rect">
          <a:avLst/>
        </a:prstGeom>
        <a:solidFill>
          <a:srgbClr val="EF2F4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u="sng"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変更届出書の一面から</a:t>
          </a:r>
          <a:endParaRPr kumimoji="1" lang="en-US" altLang="ja-JP" sz="2400" b="1" u="sng"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a:p>
          <a:pPr algn="ctr"/>
          <a:r>
            <a:rPr kumimoji="1" lang="ja-JP" altLang="en-US" sz="2400" b="1" u="sng"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順番に入力すると左側に自動入力されます</a:t>
          </a:r>
          <a:endParaRPr kumimoji="1" lang="en-US" altLang="ja-JP" sz="2400" b="1" u="sng"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a:p>
          <a:pPr algn="ctr"/>
          <a:r>
            <a:rPr kumimoji="1" lang="ja-JP" altLang="en-US" sz="2400" b="1" u="sng"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＊左側に自動入力が反映されていない場合＊</a:t>
          </a:r>
          <a:br>
            <a:rPr kumimoji="1" lang="en-US" altLang="ja-JP" sz="2400" b="1" u="sng"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br>
          <a:r>
            <a:rPr kumimoji="1" lang="ja-JP" altLang="en-US" sz="24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↓こちらの太枠内に入力してください↓</a:t>
          </a:r>
          <a:endParaRPr kumimoji="1" lang="en-US" altLang="ja-JP" sz="24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xdr:txBody>
    </xdr:sp>
    <xdr:clientData/>
  </xdr:twoCellAnchor>
  <xdr:twoCellAnchor>
    <xdr:from>
      <xdr:col>8</xdr:col>
      <xdr:colOff>140339</xdr:colOff>
      <xdr:row>26</xdr:row>
      <xdr:rowOff>54124</xdr:rowOff>
    </xdr:from>
    <xdr:to>
      <xdr:col>9</xdr:col>
      <xdr:colOff>37172</xdr:colOff>
      <xdr:row>26</xdr:row>
      <xdr:rowOff>195639</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764602" y="5282848"/>
          <a:ext cx="142478" cy="1415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r>
            <a:rPr kumimoji="1" lang="ja-JP" altLang="en-US" sz="1000"/>
            <a:t>＊</a:t>
          </a:r>
        </a:p>
      </xdr:txBody>
    </xdr:sp>
    <xdr:clientData/>
  </xdr:twoCellAnchor>
  <xdr:twoCellAnchor>
    <xdr:from>
      <xdr:col>0</xdr:col>
      <xdr:colOff>45120</xdr:colOff>
      <xdr:row>26</xdr:row>
      <xdr:rowOff>54124</xdr:rowOff>
    </xdr:from>
    <xdr:to>
      <xdr:col>1</xdr:col>
      <xdr:colOff>25067</xdr:colOff>
      <xdr:row>26</xdr:row>
      <xdr:rowOff>195639</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5120" y="5282848"/>
          <a:ext cx="130342" cy="1415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r>
            <a:rPr kumimoji="1" lang="ja-JP" altLang="en-US" sz="1000"/>
            <a:t>＊</a:t>
          </a:r>
        </a:p>
      </xdr:txBody>
    </xdr:sp>
    <xdr:clientData/>
  </xdr:twoCellAnchor>
  <xdr:twoCellAnchor editAs="absolute">
    <xdr:from>
      <xdr:col>1</xdr:col>
      <xdr:colOff>5634</xdr:colOff>
      <xdr:row>12</xdr:row>
      <xdr:rowOff>122910</xdr:rowOff>
    </xdr:from>
    <xdr:to>
      <xdr:col>30</xdr:col>
      <xdr:colOff>146914</xdr:colOff>
      <xdr:row>32</xdr:row>
      <xdr:rowOff>140552</xdr:rowOff>
    </xdr:to>
    <xdr:pic>
      <xdr:nvPicPr>
        <xdr:cNvPr id="6" name="図 5" descr="無題" hidden="1">
          <a:extLst>
            <a:ext uri="{FF2B5EF4-FFF2-40B4-BE49-F238E27FC236}">
              <a16:creationId xmlns:a16="http://schemas.microsoft.com/office/drawing/2014/main" id="{00000000-0008-0000-0000-000006000000}"/>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duotone>
            <a:schemeClr val="accent2">
              <a:shade val="45000"/>
              <a:satMod val="135000"/>
            </a:schemeClr>
            <a:prstClr val="white"/>
          </a:duotone>
          <a:extLst>
            <a:ext uri="{28A0092B-C50C-407E-A947-70E740481C1C}">
              <a14:useLocalDpi xmlns:a14="http://schemas.microsoft.com/office/drawing/2010/main" val="0"/>
            </a:ext>
          </a:extLst>
        </a:blip>
        <a:srcRect l="2813"/>
        <a:stretch/>
      </xdr:blipFill>
      <xdr:spPr bwMode="auto">
        <a:xfrm>
          <a:off x="146438" y="2374584"/>
          <a:ext cx="6703133" cy="4486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9525</xdr:colOff>
      <xdr:row>0</xdr:row>
      <xdr:rowOff>19050</xdr:rowOff>
    </xdr:from>
    <xdr:to>
      <xdr:col>29</xdr:col>
      <xdr:colOff>126748</xdr:colOff>
      <xdr:row>469</xdr:row>
      <xdr:rowOff>66501</xdr:rowOff>
    </xdr:to>
    <xdr:sp macro="" textlink="">
      <xdr:nvSpPr>
        <xdr:cNvPr id="7" name="正方形/長方形 6" hidden="1">
          <a:extLst>
            <a:ext uri="{FF2B5EF4-FFF2-40B4-BE49-F238E27FC236}">
              <a16:creationId xmlns:a16="http://schemas.microsoft.com/office/drawing/2014/main" id="{00000000-0008-0000-0000-000007000000}"/>
            </a:ext>
          </a:extLst>
        </xdr:cNvPr>
        <xdr:cNvSpPr>
          <a:spLocks noChangeAspect="1"/>
        </xdr:cNvSpPr>
      </xdr:nvSpPr>
      <xdr:spPr>
        <a:xfrm>
          <a:off x="9525" y="19050"/>
          <a:ext cx="6547001" cy="94263663"/>
        </a:xfrm>
        <a:prstGeom prst="rect">
          <a:avLst/>
        </a:prstGeom>
        <a:no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4</xdr:col>
      <xdr:colOff>141689</xdr:colOff>
      <xdr:row>27</xdr:row>
      <xdr:rowOff>510</xdr:rowOff>
    </xdr:from>
    <xdr:to>
      <xdr:col>26</xdr:col>
      <xdr:colOff>54259</xdr:colOff>
      <xdr:row>30</xdr:row>
      <xdr:rowOff>99715</xdr:rowOff>
    </xdr:to>
    <xdr:sp macro="" textlink="">
      <xdr:nvSpPr>
        <xdr:cNvPr id="8" name="正方形/長方形 7" hidden="1">
          <a:extLst>
            <a:ext uri="{FF2B5EF4-FFF2-40B4-BE49-F238E27FC236}">
              <a16:creationId xmlns:a16="http://schemas.microsoft.com/office/drawing/2014/main" id="{00000000-0008-0000-0000-000008000000}"/>
            </a:ext>
          </a:extLst>
        </xdr:cNvPr>
        <xdr:cNvSpPr>
          <a:spLocks noChangeAspect="1"/>
        </xdr:cNvSpPr>
      </xdr:nvSpPr>
      <xdr:spPr>
        <a:xfrm>
          <a:off x="1096639" y="5507369"/>
          <a:ext cx="4562393" cy="913711"/>
        </a:xfrm>
        <a:prstGeom prst="rect">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0</xdr:colOff>
      <xdr:row>42</xdr:row>
      <xdr:rowOff>105199</xdr:rowOff>
    </xdr:from>
    <xdr:to>
      <xdr:col>33</xdr:col>
      <xdr:colOff>15121</xdr:colOff>
      <xdr:row>44</xdr:row>
      <xdr:rowOff>94669</xdr:rowOff>
    </xdr:to>
    <xdr:grpSp>
      <xdr:nvGrpSpPr>
        <xdr:cNvPr id="21" name="グループ化 20">
          <a:extLst>
            <a:ext uri="{FF2B5EF4-FFF2-40B4-BE49-F238E27FC236}">
              <a16:creationId xmlns:a16="http://schemas.microsoft.com/office/drawing/2014/main" id="{00000000-0008-0000-0000-000015000000}"/>
            </a:ext>
          </a:extLst>
        </xdr:cNvPr>
        <xdr:cNvGrpSpPr/>
      </xdr:nvGrpSpPr>
      <xdr:grpSpPr>
        <a:xfrm>
          <a:off x="6953250" y="8925349"/>
          <a:ext cx="386596" cy="437145"/>
          <a:chOff x="6286820" y="8706730"/>
          <a:chExt cx="409957" cy="385124"/>
        </a:xfrm>
      </xdr:grpSpPr>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6435628" y="8910955"/>
            <a:ext cx="216343" cy="180899"/>
          </a:xfrm>
          <a:prstGeom prst="rect">
            <a:avLst/>
          </a:prstGeom>
          <a:solidFill>
            <a:schemeClr val="bg1"/>
          </a:solidFill>
          <a:ln w="3175">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20" name="グループ化 19">
            <a:extLst>
              <a:ext uri="{FF2B5EF4-FFF2-40B4-BE49-F238E27FC236}">
                <a16:creationId xmlns:a16="http://schemas.microsoft.com/office/drawing/2014/main" id="{00000000-0008-0000-0000-000014000000}"/>
              </a:ext>
            </a:extLst>
          </xdr:cNvPr>
          <xdr:cNvGrpSpPr/>
        </xdr:nvGrpSpPr>
        <xdr:grpSpPr>
          <a:xfrm>
            <a:off x="6286820" y="8706730"/>
            <a:ext cx="409957" cy="384739"/>
            <a:chOff x="6286820" y="8706730"/>
            <a:chExt cx="409957" cy="384739"/>
          </a:xfrm>
        </xdr:grpSpPr>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6286820" y="8872427"/>
              <a:ext cx="99934" cy="2190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r>
                <a:rPr kumimoji="1" lang="ja-JP" altLang="en-US" sz="1000"/>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6358876" y="8706730"/>
              <a:ext cx="337901" cy="2190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r>
                <a:rPr kumimoji="1" lang="ja-JP" altLang="en-US" sz="700"/>
                <a:t>確認欄</a:t>
              </a:r>
              <a:endParaRPr kumimoji="1" lang="ja-JP" altLang="en-US" sz="700" i="1"/>
            </a:p>
          </xdr:txBody>
        </xdr:sp>
      </xdr:grpSp>
    </xdr:grpSp>
    <xdr:clientData/>
  </xdr:twoCellAnchor>
  <xdr:twoCellAnchor>
    <xdr:from>
      <xdr:col>33</xdr:col>
      <xdr:colOff>80873</xdr:colOff>
      <xdr:row>29</xdr:row>
      <xdr:rowOff>17972</xdr:rowOff>
    </xdr:from>
    <xdr:to>
      <xdr:col>35</xdr:col>
      <xdr:colOff>44930</xdr:colOff>
      <xdr:row>43</xdr:row>
      <xdr:rowOff>188703</xdr:rowOff>
    </xdr:to>
    <xdr:sp macro="" textlink="">
      <xdr:nvSpPr>
        <xdr:cNvPr id="9" name="右中かっこ 8">
          <a:extLst>
            <a:ext uri="{FF2B5EF4-FFF2-40B4-BE49-F238E27FC236}">
              <a16:creationId xmlns:a16="http://schemas.microsoft.com/office/drawing/2014/main" id="{00000000-0008-0000-0000-000009000000}"/>
            </a:ext>
          </a:extLst>
        </xdr:cNvPr>
        <xdr:cNvSpPr/>
      </xdr:nvSpPr>
      <xdr:spPr>
        <a:xfrm>
          <a:off x="7476227" y="6137335"/>
          <a:ext cx="278561" cy="307316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0</xdr:colOff>
      <xdr:row>31</xdr:row>
      <xdr:rowOff>0</xdr:rowOff>
    </xdr:from>
    <xdr:to>
      <xdr:col>24</xdr:col>
      <xdr:colOff>0</xdr:colOff>
      <xdr:row>31</xdr:row>
      <xdr:rowOff>0</xdr:rowOff>
    </xdr:to>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a:off x="1679408" y="6592303"/>
          <a:ext cx="3674645" cy="0"/>
        </a:xfrm>
        <a:prstGeom prst="line">
          <a:avLst/>
        </a:prstGeom>
        <a:ln w="0">
          <a:solidFill>
            <a:schemeClr val="bg1">
              <a:lumMod val="65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6</xdr:col>
      <xdr:colOff>199792</xdr:colOff>
      <xdr:row>36</xdr:row>
      <xdr:rowOff>0</xdr:rowOff>
    </xdr:from>
    <xdr:to>
      <xdr:col>24</xdr:col>
      <xdr:colOff>0</xdr:colOff>
      <xdr:row>36</xdr:row>
      <xdr:rowOff>0</xdr:rowOff>
    </xdr:to>
    <xdr:cxnSp macro="">
      <xdr:nvCxnSpPr>
        <xdr:cNvPr id="17" name="直線コネクタ 16">
          <a:extLst>
            <a:ext uri="{FF2B5EF4-FFF2-40B4-BE49-F238E27FC236}">
              <a16:creationId xmlns:a16="http://schemas.microsoft.com/office/drawing/2014/main" id="{00000000-0008-0000-0000-000011000000}"/>
            </a:ext>
          </a:extLst>
        </xdr:cNvPr>
        <xdr:cNvCxnSpPr/>
      </xdr:nvCxnSpPr>
      <xdr:spPr>
        <a:xfrm>
          <a:off x="1677329" y="7661817"/>
          <a:ext cx="3656671" cy="0"/>
        </a:xfrm>
        <a:prstGeom prst="line">
          <a:avLst/>
        </a:prstGeom>
        <a:ln w="0">
          <a:solidFill>
            <a:schemeClr val="bg1">
              <a:lumMod val="65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10</xdr:col>
      <xdr:colOff>8283</xdr:colOff>
      <xdr:row>45</xdr:row>
      <xdr:rowOff>157369</xdr:rowOff>
    </xdr:from>
    <xdr:to>
      <xdr:col>28</xdr:col>
      <xdr:colOff>256761</xdr:colOff>
      <xdr:row>47</xdr:row>
      <xdr:rowOff>157370</xdr:rowOff>
    </xdr:to>
    <xdr:grpSp>
      <xdr:nvGrpSpPr>
        <xdr:cNvPr id="13" name="グループ化 12">
          <a:extLst>
            <a:ext uri="{FF2B5EF4-FFF2-40B4-BE49-F238E27FC236}">
              <a16:creationId xmlns:a16="http://schemas.microsoft.com/office/drawing/2014/main" id="{00000000-0008-0000-0000-00000D000000}"/>
            </a:ext>
          </a:extLst>
        </xdr:cNvPr>
        <xdr:cNvGrpSpPr/>
      </xdr:nvGrpSpPr>
      <xdr:grpSpPr>
        <a:xfrm>
          <a:off x="2256183" y="9625219"/>
          <a:ext cx="4153728" cy="400051"/>
          <a:chOff x="2244587" y="9607826"/>
          <a:chExt cx="4166152" cy="397566"/>
        </a:xfrm>
      </xdr:grpSpPr>
      <xdr:sp macro="" textlink="">
        <xdr:nvSpPr>
          <xdr:cNvPr id="12" name="下矢印 11">
            <a:extLst>
              <a:ext uri="{FF2B5EF4-FFF2-40B4-BE49-F238E27FC236}">
                <a16:creationId xmlns:a16="http://schemas.microsoft.com/office/drawing/2014/main" id="{00000000-0008-0000-0000-00000C000000}"/>
              </a:ext>
            </a:extLst>
          </xdr:cNvPr>
          <xdr:cNvSpPr/>
        </xdr:nvSpPr>
        <xdr:spPr>
          <a:xfrm rot="10800000">
            <a:off x="2244587" y="9607826"/>
            <a:ext cx="463826" cy="39756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下矢印 21">
            <a:extLst>
              <a:ext uri="{FF2B5EF4-FFF2-40B4-BE49-F238E27FC236}">
                <a16:creationId xmlns:a16="http://schemas.microsoft.com/office/drawing/2014/main" id="{00000000-0008-0000-0000-000016000000}"/>
              </a:ext>
            </a:extLst>
          </xdr:cNvPr>
          <xdr:cNvSpPr/>
        </xdr:nvSpPr>
        <xdr:spPr>
          <a:xfrm rot="10800000">
            <a:off x="4095750" y="9607826"/>
            <a:ext cx="463826" cy="39756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下矢印 22">
            <a:extLst>
              <a:ext uri="{FF2B5EF4-FFF2-40B4-BE49-F238E27FC236}">
                <a16:creationId xmlns:a16="http://schemas.microsoft.com/office/drawing/2014/main" id="{00000000-0008-0000-0000-000017000000}"/>
              </a:ext>
            </a:extLst>
          </xdr:cNvPr>
          <xdr:cNvSpPr/>
        </xdr:nvSpPr>
        <xdr:spPr>
          <a:xfrm rot="10800000">
            <a:off x="5946913" y="9607826"/>
            <a:ext cx="463826" cy="39756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32</xdr:row>
      <xdr:rowOff>104775</xdr:rowOff>
    </xdr:from>
    <xdr:to>
      <xdr:col>0</xdr:col>
      <xdr:colOff>19050</xdr:colOff>
      <xdr:row>32</xdr:row>
      <xdr:rowOff>109538</xdr:rowOff>
    </xdr:to>
    <xdr:cxnSp macro="">
      <xdr:nvCxnSpPr>
        <xdr:cNvPr id="2" name="直線矢印コネクタ 1">
          <a:extLst>
            <a:ext uri="{FF2B5EF4-FFF2-40B4-BE49-F238E27FC236}">
              <a16:creationId xmlns:a16="http://schemas.microsoft.com/office/drawing/2014/main" id="{1C40D653-A2BE-48F3-876F-ACBE3B2B4604}"/>
            </a:ext>
          </a:extLst>
        </xdr:cNvPr>
        <xdr:cNvCxnSpPr/>
      </xdr:nvCxnSpPr>
      <xdr:spPr>
        <a:xfrm flipV="1">
          <a:off x="0" y="5591175"/>
          <a:ext cx="19050" cy="476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57164</xdr:colOff>
      <xdr:row>1</xdr:row>
      <xdr:rowOff>271434</xdr:rowOff>
    </xdr:from>
    <xdr:to>
      <xdr:col>49</xdr:col>
      <xdr:colOff>85724</xdr:colOff>
      <xdr:row>3</xdr:row>
      <xdr:rowOff>85725</xdr:rowOff>
    </xdr:to>
    <xdr:sp macro="" textlink="">
      <xdr:nvSpPr>
        <xdr:cNvPr id="3" name="テキスト ボックス 2">
          <a:extLst>
            <a:ext uri="{FF2B5EF4-FFF2-40B4-BE49-F238E27FC236}">
              <a16:creationId xmlns:a16="http://schemas.microsoft.com/office/drawing/2014/main" id="{0DF28071-0007-4344-A4CB-2C7D365370A0}"/>
            </a:ext>
          </a:extLst>
        </xdr:cNvPr>
        <xdr:cNvSpPr txBox="1"/>
      </xdr:nvSpPr>
      <xdr:spPr>
        <a:xfrm>
          <a:off x="17202164" y="347634"/>
          <a:ext cx="16487760" cy="252441"/>
        </a:xfrm>
        <a:prstGeom prst="rect">
          <a:avLst/>
        </a:prstGeom>
        <a:solidFill>
          <a:srgbClr val="EF2F4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←直接左側の着色部分に入力してください</a:t>
          </a:r>
        </a:p>
      </xdr:txBody>
    </xdr:sp>
    <xdr:clientData/>
  </xdr:twoCellAnchor>
  <xdr:twoCellAnchor>
    <xdr:from>
      <xdr:col>25</xdr:col>
      <xdr:colOff>57150</xdr:colOff>
      <xdr:row>0</xdr:row>
      <xdr:rowOff>9525</xdr:rowOff>
    </xdr:from>
    <xdr:to>
      <xdr:col>49</xdr:col>
      <xdr:colOff>85725</xdr:colOff>
      <xdr:row>1</xdr:row>
      <xdr:rowOff>270845</xdr:rowOff>
    </xdr:to>
    <xdr:sp macro="" textlink="">
      <xdr:nvSpPr>
        <xdr:cNvPr id="4" name="テキスト ボックス 3">
          <a:extLst>
            <a:ext uri="{FF2B5EF4-FFF2-40B4-BE49-F238E27FC236}">
              <a16:creationId xmlns:a16="http://schemas.microsoft.com/office/drawing/2014/main" id="{682080F9-9BB7-4996-A466-442A295049D5}"/>
            </a:ext>
          </a:extLst>
        </xdr:cNvPr>
        <xdr:cNvSpPr txBox="1"/>
      </xdr:nvSpPr>
      <xdr:spPr>
        <a:xfrm>
          <a:off x="17202150" y="9525"/>
          <a:ext cx="16487775" cy="337520"/>
        </a:xfrm>
        <a:prstGeom prst="rect">
          <a:avLst/>
        </a:prstGeom>
        <a:solidFill>
          <a:schemeClr val="accent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必要に応じてシートをコピーしてください</a:t>
          </a:r>
          <a:endParaRPr kumimoji="1" lang="en-US" altLang="ja-JP"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xdr:txBody>
    </xdr:sp>
    <xdr:clientData/>
  </xdr:twoCellAnchor>
  <xdr:twoCellAnchor>
    <xdr:from>
      <xdr:col>35</xdr:col>
      <xdr:colOff>171450</xdr:colOff>
      <xdr:row>5</xdr:row>
      <xdr:rowOff>304800</xdr:rowOff>
    </xdr:from>
    <xdr:to>
      <xdr:col>39</xdr:col>
      <xdr:colOff>172811</xdr:colOff>
      <xdr:row>6</xdr:row>
      <xdr:rowOff>545647</xdr:rowOff>
    </xdr:to>
    <xdr:sp macro="" textlink="">
      <xdr:nvSpPr>
        <xdr:cNvPr id="5" name="角丸四角形吹き出し 9">
          <a:extLst>
            <a:ext uri="{FF2B5EF4-FFF2-40B4-BE49-F238E27FC236}">
              <a16:creationId xmlns:a16="http://schemas.microsoft.com/office/drawing/2014/main" id="{47D370F9-A555-48EE-A22F-4CE4A7DFF30A}"/>
            </a:ext>
          </a:extLst>
        </xdr:cNvPr>
        <xdr:cNvSpPr/>
      </xdr:nvSpPr>
      <xdr:spPr>
        <a:xfrm>
          <a:off x="10277475" y="1685925"/>
          <a:ext cx="1649186" cy="602797"/>
        </a:xfrm>
        <a:prstGeom prst="wedgeRoundRectCallout">
          <a:avLst>
            <a:gd name="adj1" fmla="val -82221"/>
            <a:gd name="adj2" fmla="val -19291"/>
            <a:gd name="adj3" fmla="val 16667"/>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t>役員の場合は</a:t>
          </a:r>
          <a:endParaRPr kumimoji="1" lang="en-US" altLang="ja-JP" sz="1100"/>
        </a:p>
        <a:p>
          <a:r>
            <a:rPr kumimoji="1" lang="ja-JP" altLang="en-US" sz="1100"/>
            <a:t>常勤・非常勤を記入</a:t>
          </a:r>
        </a:p>
      </xdr:txBody>
    </xdr:sp>
    <xdr:clientData/>
  </xdr:twoCellAnchor>
  <xdr:twoCellAnchor>
    <xdr:from>
      <xdr:col>49</xdr:col>
      <xdr:colOff>76198</xdr:colOff>
      <xdr:row>10</xdr:row>
      <xdr:rowOff>0</xdr:rowOff>
    </xdr:from>
    <xdr:to>
      <xdr:col>53</xdr:col>
      <xdr:colOff>81643</xdr:colOff>
      <xdr:row>13</xdr:row>
      <xdr:rowOff>149679</xdr:rowOff>
    </xdr:to>
    <xdr:sp macro="" textlink="">
      <xdr:nvSpPr>
        <xdr:cNvPr id="6" name="角丸四角形吹き出し 10">
          <a:extLst>
            <a:ext uri="{FF2B5EF4-FFF2-40B4-BE49-F238E27FC236}">
              <a16:creationId xmlns:a16="http://schemas.microsoft.com/office/drawing/2014/main" id="{B204D054-BDA9-48AC-969D-1AC3D6F96758}"/>
            </a:ext>
          </a:extLst>
        </xdr:cNvPr>
        <xdr:cNvSpPr/>
      </xdr:nvSpPr>
      <xdr:spPr>
        <a:xfrm>
          <a:off x="13193484" y="3224893"/>
          <a:ext cx="2509159" cy="966107"/>
        </a:xfrm>
        <a:prstGeom prst="wedgeRoundRectCallout">
          <a:avLst>
            <a:gd name="adj1" fmla="val -66049"/>
            <a:gd name="adj2" fmla="val 49684"/>
            <a:gd name="adj3" fmla="val 16667"/>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t>役員の場合は常勤・非常勤を記入。</a:t>
          </a:r>
          <a:endParaRPr kumimoji="1" lang="en-US" altLang="ja-JP" sz="1100"/>
        </a:p>
        <a:p>
          <a:r>
            <a:rPr kumimoji="1" lang="ja-JP" altLang="en-US" sz="1100"/>
            <a:t>常勤で宅建業に従事しない場合は</a:t>
          </a:r>
          <a:endParaRPr kumimoji="1" lang="en-US" altLang="ja-JP" sz="1100"/>
        </a:p>
        <a:p>
          <a:r>
            <a:rPr kumimoji="1" lang="ja-JP" altLang="en-US" sz="1100"/>
            <a:t>「宅建業非従事」と記入</a:t>
          </a:r>
        </a:p>
      </xdr:txBody>
    </xdr:sp>
    <xdr:clientData/>
  </xdr:twoCellAnchor>
  <xdr:twoCellAnchor>
    <xdr:from>
      <xdr:col>49</xdr:col>
      <xdr:colOff>76199</xdr:colOff>
      <xdr:row>8</xdr:row>
      <xdr:rowOff>0</xdr:rowOff>
    </xdr:from>
    <xdr:to>
      <xdr:col>52</xdr:col>
      <xdr:colOff>457200</xdr:colOff>
      <xdr:row>9</xdr:row>
      <xdr:rowOff>114300</xdr:rowOff>
    </xdr:to>
    <xdr:sp macro="" textlink="">
      <xdr:nvSpPr>
        <xdr:cNvPr id="7" name="角丸四角形吹き出し 11">
          <a:extLst>
            <a:ext uri="{FF2B5EF4-FFF2-40B4-BE49-F238E27FC236}">
              <a16:creationId xmlns:a16="http://schemas.microsoft.com/office/drawing/2014/main" id="{994A28B6-0C77-46B6-BE80-9AFC17B78C68}"/>
            </a:ext>
          </a:extLst>
        </xdr:cNvPr>
        <xdr:cNvSpPr/>
      </xdr:nvSpPr>
      <xdr:spPr>
        <a:xfrm>
          <a:off x="33680399" y="1371600"/>
          <a:ext cx="2438401" cy="285750"/>
        </a:xfrm>
        <a:prstGeom prst="wedgeRoundRectCallout">
          <a:avLst>
            <a:gd name="adj1" fmla="val -57455"/>
            <a:gd name="adj2" fmla="val 24953"/>
            <a:gd name="adj3" fmla="val 16667"/>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t>最終学歴後からの経歴を記入</a:t>
          </a:r>
        </a:p>
      </xdr:txBody>
    </xdr:sp>
    <xdr:clientData/>
  </xdr:twoCellAnchor>
  <xdr:twoCellAnchor>
    <xdr:from>
      <xdr:col>49</xdr:col>
      <xdr:colOff>85725</xdr:colOff>
      <xdr:row>13</xdr:row>
      <xdr:rowOff>219076</xdr:rowOff>
    </xdr:from>
    <xdr:to>
      <xdr:col>54</xdr:col>
      <xdr:colOff>27214</xdr:colOff>
      <xdr:row>16</xdr:row>
      <xdr:rowOff>190500</xdr:rowOff>
    </xdr:to>
    <xdr:sp macro="" textlink="">
      <xdr:nvSpPr>
        <xdr:cNvPr id="8" name="角丸四角形吹き出し 13">
          <a:extLst>
            <a:ext uri="{FF2B5EF4-FFF2-40B4-BE49-F238E27FC236}">
              <a16:creationId xmlns:a16="http://schemas.microsoft.com/office/drawing/2014/main" id="{56CAD24D-7261-4832-9148-5C481842E02E}"/>
            </a:ext>
          </a:extLst>
        </xdr:cNvPr>
        <xdr:cNvSpPr/>
      </xdr:nvSpPr>
      <xdr:spPr>
        <a:xfrm>
          <a:off x="13203011" y="4260397"/>
          <a:ext cx="3071132" cy="787853"/>
        </a:xfrm>
        <a:prstGeom prst="wedgeRoundRectCallout">
          <a:avLst>
            <a:gd name="adj1" fmla="val -59185"/>
            <a:gd name="adj2" fmla="val -3125"/>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半年以上の期間の隙間が無いように</a:t>
          </a:r>
          <a:endParaRPr kumimoji="1" lang="en-US" altLang="ja-JP" sz="1100"/>
        </a:p>
        <a:p>
          <a:pPr algn="l"/>
          <a:r>
            <a:rPr kumimoji="1" lang="ja-JP" altLang="en-US" sz="1100"/>
            <a:t>自～至を明記し、職歴がない場合は「職歴なし」と記入</a:t>
          </a:r>
        </a:p>
      </xdr:txBody>
    </xdr:sp>
    <xdr:clientData/>
  </xdr:twoCellAnchor>
  <xdr:twoCellAnchor>
    <xdr:from>
      <xdr:col>44</xdr:col>
      <xdr:colOff>47624</xdr:colOff>
      <xdr:row>31</xdr:row>
      <xdr:rowOff>114300</xdr:rowOff>
    </xdr:from>
    <xdr:to>
      <xdr:col>49</xdr:col>
      <xdr:colOff>28575</xdr:colOff>
      <xdr:row>33</xdr:row>
      <xdr:rowOff>0</xdr:rowOff>
    </xdr:to>
    <xdr:sp macro="" textlink="">
      <xdr:nvSpPr>
        <xdr:cNvPr id="9" name="角丸四角形吹き出し 14">
          <a:extLst>
            <a:ext uri="{FF2B5EF4-FFF2-40B4-BE49-F238E27FC236}">
              <a16:creationId xmlns:a16="http://schemas.microsoft.com/office/drawing/2014/main" id="{43581D50-A211-431F-95E2-AC82BF3F7909}"/>
            </a:ext>
          </a:extLst>
        </xdr:cNvPr>
        <xdr:cNvSpPr/>
      </xdr:nvSpPr>
      <xdr:spPr>
        <a:xfrm>
          <a:off x="30222824" y="5429250"/>
          <a:ext cx="3409951" cy="228600"/>
        </a:xfrm>
        <a:prstGeom prst="wedgeRoundRectCallout">
          <a:avLst>
            <a:gd name="adj1" fmla="val -66049"/>
            <a:gd name="adj2" fmla="val 24953"/>
            <a:gd name="adj3" fmla="val 16667"/>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t>押印不要</a:t>
          </a:r>
        </a:p>
      </xdr:txBody>
    </xdr:sp>
    <xdr:clientData/>
  </xdr:twoCellAnchor>
  <xdr:twoCellAnchor>
    <xdr:from>
      <xdr:col>49</xdr:col>
      <xdr:colOff>104774</xdr:colOff>
      <xdr:row>6</xdr:row>
      <xdr:rowOff>19050</xdr:rowOff>
    </xdr:from>
    <xdr:to>
      <xdr:col>52</xdr:col>
      <xdr:colOff>435429</xdr:colOff>
      <xdr:row>6</xdr:row>
      <xdr:rowOff>421822</xdr:rowOff>
    </xdr:to>
    <xdr:sp macro="" textlink="">
      <xdr:nvSpPr>
        <xdr:cNvPr id="10" name="角丸四角形吹き出し 15">
          <a:extLst>
            <a:ext uri="{FF2B5EF4-FFF2-40B4-BE49-F238E27FC236}">
              <a16:creationId xmlns:a16="http://schemas.microsoft.com/office/drawing/2014/main" id="{C2004ECF-998F-476B-89B0-94D3B82FDF3A}"/>
            </a:ext>
          </a:extLst>
        </xdr:cNvPr>
        <xdr:cNvSpPr/>
      </xdr:nvSpPr>
      <xdr:spPr>
        <a:xfrm>
          <a:off x="13222060" y="1760764"/>
          <a:ext cx="2208440" cy="402772"/>
        </a:xfrm>
        <a:prstGeom prst="wedgeRoundRectCallout">
          <a:avLst>
            <a:gd name="adj1" fmla="val -57846"/>
            <a:gd name="adj2" fmla="val 24953"/>
            <a:gd name="adj3" fmla="val 16667"/>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t>宅建士の資格がある場合は記入</a:t>
          </a:r>
        </a:p>
      </xdr:txBody>
    </xdr:sp>
    <xdr:clientData/>
  </xdr:twoCellAnchor>
  <xdr:twoCellAnchor>
    <xdr:from>
      <xdr:col>37</xdr:col>
      <xdr:colOff>152400</xdr:colOff>
      <xdr:row>21</xdr:row>
      <xdr:rowOff>57151</xdr:rowOff>
    </xdr:from>
    <xdr:to>
      <xdr:col>47</xdr:col>
      <xdr:colOff>28575</xdr:colOff>
      <xdr:row>25</xdr:row>
      <xdr:rowOff>9525</xdr:rowOff>
    </xdr:to>
    <xdr:sp macro="" textlink="">
      <xdr:nvSpPr>
        <xdr:cNvPr id="11" name="角丸四角形 12">
          <a:extLst>
            <a:ext uri="{FF2B5EF4-FFF2-40B4-BE49-F238E27FC236}">
              <a16:creationId xmlns:a16="http://schemas.microsoft.com/office/drawing/2014/main" id="{58E7A86F-FE77-41B5-B86B-24422B7A39AC}"/>
            </a:ext>
          </a:extLst>
        </xdr:cNvPr>
        <xdr:cNvSpPr/>
      </xdr:nvSpPr>
      <xdr:spPr>
        <a:xfrm>
          <a:off x="10668000" y="6200776"/>
          <a:ext cx="3305175" cy="1019174"/>
        </a:xfrm>
        <a:prstGeom prst="round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代表者や専任の宅地建物取引士等は勤務状況によって、非常勤証明書や各種申立書の提出が必要になります。詳しくは窓口にお問い合わせください。</a:t>
          </a:r>
        </a:p>
      </xdr:txBody>
    </xdr:sp>
    <xdr:clientData/>
  </xdr:twoCellAnchor>
  <xdr:twoCellAnchor>
    <xdr:from>
      <xdr:col>12</xdr:col>
      <xdr:colOff>1038224</xdr:colOff>
      <xdr:row>35</xdr:row>
      <xdr:rowOff>28575</xdr:rowOff>
    </xdr:from>
    <xdr:to>
      <xdr:col>18</xdr:col>
      <xdr:colOff>114300</xdr:colOff>
      <xdr:row>36</xdr:row>
      <xdr:rowOff>161925</xdr:rowOff>
    </xdr:to>
    <xdr:sp macro="" textlink="">
      <xdr:nvSpPr>
        <xdr:cNvPr id="12" name="角丸四角形吹き出し 16">
          <a:extLst>
            <a:ext uri="{FF2B5EF4-FFF2-40B4-BE49-F238E27FC236}">
              <a16:creationId xmlns:a16="http://schemas.microsoft.com/office/drawing/2014/main" id="{BAF48C0F-7794-4CF1-B15A-8E25B25D33C6}"/>
            </a:ext>
          </a:extLst>
        </xdr:cNvPr>
        <xdr:cNvSpPr/>
      </xdr:nvSpPr>
      <xdr:spPr>
        <a:xfrm>
          <a:off x="8915399" y="6029325"/>
          <a:ext cx="3543301" cy="304800"/>
        </a:xfrm>
        <a:prstGeom prst="wedgeRoundRectCallout">
          <a:avLst>
            <a:gd name="adj1" fmla="val -20049"/>
            <a:gd name="adj2" fmla="val -87547"/>
            <a:gd name="adj3" fmla="val 16667"/>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t>氏名は自動入力です</a:t>
          </a:r>
        </a:p>
      </xdr:txBody>
    </xdr:sp>
    <xdr:clientData fPrintsWithSheet="0"/>
  </xdr:twoCellAnchor>
  <xdr:twoCellAnchor>
    <xdr:from>
      <xdr:col>49</xdr:col>
      <xdr:colOff>171450</xdr:colOff>
      <xdr:row>1</xdr:row>
      <xdr:rowOff>200025</xdr:rowOff>
    </xdr:from>
    <xdr:to>
      <xdr:col>54</xdr:col>
      <xdr:colOff>95250</xdr:colOff>
      <xdr:row>4</xdr:row>
      <xdr:rowOff>66674</xdr:rowOff>
    </xdr:to>
    <xdr:sp macro="" textlink="">
      <xdr:nvSpPr>
        <xdr:cNvPr id="13" name="角丸四角形 12">
          <a:extLst>
            <a:ext uri="{FF2B5EF4-FFF2-40B4-BE49-F238E27FC236}">
              <a16:creationId xmlns:a16="http://schemas.microsoft.com/office/drawing/2014/main" id="{45807E93-8C0D-461B-BC47-03D732706434}"/>
            </a:ext>
          </a:extLst>
        </xdr:cNvPr>
        <xdr:cNvSpPr/>
      </xdr:nvSpPr>
      <xdr:spPr>
        <a:xfrm>
          <a:off x="33775650" y="342900"/>
          <a:ext cx="3352800" cy="409574"/>
        </a:xfrm>
        <a:prstGeom prst="round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法人役員、政令使用人が専任の宅地建物取引士を兼ねる場合は、添付書類（３）略歴書を使用すること。</a:t>
          </a:r>
        </a:p>
      </xdr:txBody>
    </xdr:sp>
    <xdr:clientData/>
  </xdr:twoCellAnchor>
  <xdr:twoCellAnchor>
    <xdr:from>
      <xdr:col>41</xdr:col>
      <xdr:colOff>304801</xdr:colOff>
      <xdr:row>0</xdr:row>
      <xdr:rowOff>104775</xdr:rowOff>
    </xdr:from>
    <xdr:to>
      <xdr:col>49</xdr:col>
      <xdr:colOff>76201</xdr:colOff>
      <xdr:row>2</xdr:row>
      <xdr:rowOff>247650</xdr:rowOff>
    </xdr:to>
    <xdr:sp macro="" textlink="">
      <xdr:nvSpPr>
        <xdr:cNvPr id="14" name="四角形: 角を丸くする 13">
          <a:extLst>
            <a:ext uri="{FF2B5EF4-FFF2-40B4-BE49-F238E27FC236}">
              <a16:creationId xmlns:a16="http://schemas.microsoft.com/office/drawing/2014/main" id="{C331725C-68C3-A2E8-340B-49B124F76034}"/>
            </a:ext>
          </a:extLst>
        </xdr:cNvPr>
        <xdr:cNvSpPr/>
      </xdr:nvSpPr>
      <xdr:spPr>
        <a:xfrm>
          <a:off x="12839701" y="104775"/>
          <a:ext cx="1524000" cy="704850"/>
        </a:xfrm>
        <a:prstGeom prst="roundRect">
          <a:avLst/>
        </a:prstGeom>
        <a:solidFill>
          <a:srgbClr val="FFFF00"/>
        </a:solidFill>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ctr" anchorCtr="1"/>
        <a:lstStyle/>
        <a:p>
          <a:pPr algn="l"/>
          <a:r>
            <a:rPr kumimoji="1" lang="ja-JP" altLang="en-US" sz="1100" b="1" cap="none" spc="0">
              <a:ln w="0"/>
              <a:solidFill>
                <a:sysClr val="windowText" lastClr="000000"/>
              </a:solidFill>
              <a:effectLst>
                <a:outerShdw blurRad="38100" dist="19050" dir="2700000" algn="tl" rotWithShape="0">
                  <a:schemeClr val="dk1">
                    <a:alpha val="40000"/>
                  </a:schemeClr>
                </a:outerShdw>
              </a:effectLst>
            </a:rPr>
            <a:t>令和７年４月１日より閲覧対象となります。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34</xdr:row>
      <xdr:rowOff>104775</xdr:rowOff>
    </xdr:from>
    <xdr:to>
      <xdr:col>0</xdr:col>
      <xdr:colOff>19050</xdr:colOff>
      <xdr:row>34</xdr:row>
      <xdr:rowOff>109538</xdr:rowOff>
    </xdr:to>
    <xdr:cxnSp macro="">
      <xdr:nvCxnSpPr>
        <xdr:cNvPr id="2" name="直線矢印コネクタ 1">
          <a:extLst>
            <a:ext uri="{FF2B5EF4-FFF2-40B4-BE49-F238E27FC236}">
              <a16:creationId xmlns:a16="http://schemas.microsoft.com/office/drawing/2014/main" id="{4FEC038B-1DE8-4C5C-B13D-1416B93A4B0C}"/>
            </a:ext>
          </a:extLst>
        </xdr:cNvPr>
        <xdr:cNvCxnSpPr/>
      </xdr:nvCxnSpPr>
      <xdr:spPr>
        <a:xfrm flipV="1">
          <a:off x="0" y="5934075"/>
          <a:ext cx="19050" cy="476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57164</xdr:colOff>
      <xdr:row>1</xdr:row>
      <xdr:rowOff>271434</xdr:rowOff>
    </xdr:from>
    <xdr:to>
      <xdr:col>49</xdr:col>
      <xdr:colOff>85724</xdr:colOff>
      <xdr:row>3</xdr:row>
      <xdr:rowOff>85725</xdr:rowOff>
    </xdr:to>
    <xdr:sp macro="" textlink="">
      <xdr:nvSpPr>
        <xdr:cNvPr id="3" name="テキスト ボックス 2">
          <a:extLst>
            <a:ext uri="{FF2B5EF4-FFF2-40B4-BE49-F238E27FC236}">
              <a16:creationId xmlns:a16="http://schemas.microsoft.com/office/drawing/2014/main" id="{D97A9300-1D69-4121-9B02-E2839460F95E}"/>
            </a:ext>
          </a:extLst>
        </xdr:cNvPr>
        <xdr:cNvSpPr txBox="1"/>
      </xdr:nvSpPr>
      <xdr:spPr>
        <a:xfrm>
          <a:off x="17202164" y="347634"/>
          <a:ext cx="16487760" cy="252441"/>
        </a:xfrm>
        <a:prstGeom prst="rect">
          <a:avLst/>
        </a:prstGeom>
        <a:solidFill>
          <a:srgbClr val="EF2F4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←直接左側の着色部分に入力してください</a:t>
          </a:r>
        </a:p>
      </xdr:txBody>
    </xdr:sp>
    <xdr:clientData/>
  </xdr:twoCellAnchor>
  <xdr:twoCellAnchor>
    <xdr:from>
      <xdr:col>25</xdr:col>
      <xdr:colOff>57150</xdr:colOff>
      <xdr:row>0</xdr:row>
      <xdr:rowOff>9525</xdr:rowOff>
    </xdr:from>
    <xdr:to>
      <xdr:col>49</xdr:col>
      <xdr:colOff>85725</xdr:colOff>
      <xdr:row>1</xdr:row>
      <xdr:rowOff>270845</xdr:rowOff>
    </xdr:to>
    <xdr:sp macro="" textlink="">
      <xdr:nvSpPr>
        <xdr:cNvPr id="4" name="テキスト ボックス 3">
          <a:extLst>
            <a:ext uri="{FF2B5EF4-FFF2-40B4-BE49-F238E27FC236}">
              <a16:creationId xmlns:a16="http://schemas.microsoft.com/office/drawing/2014/main" id="{2631BF99-F96C-41EA-8A84-9FEDE0DA13D3}"/>
            </a:ext>
          </a:extLst>
        </xdr:cNvPr>
        <xdr:cNvSpPr txBox="1"/>
      </xdr:nvSpPr>
      <xdr:spPr>
        <a:xfrm>
          <a:off x="17202150" y="9525"/>
          <a:ext cx="16487775" cy="337520"/>
        </a:xfrm>
        <a:prstGeom prst="rect">
          <a:avLst/>
        </a:prstGeom>
        <a:solidFill>
          <a:schemeClr val="accent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必要に応じてシートをコピーしてください</a:t>
          </a:r>
          <a:endParaRPr kumimoji="1" lang="en-US" altLang="ja-JP"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xdr:txBody>
    </xdr:sp>
    <xdr:clientData/>
  </xdr:twoCellAnchor>
  <xdr:twoCellAnchor>
    <xdr:from>
      <xdr:col>44</xdr:col>
      <xdr:colOff>28575</xdr:colOff>
      <xdr:row>3</xdr:row>
      <xdr:rowOff>228600</xdr:rowOff>
    </xdr:from>
    <xdr:to>
      <xdr:col>50</xdr:col>
      <xdr:colOff>514350</xdr:colOff>
      <xdr:row>4</xdr:row>
      <xdr:rowOff>285750</xdr:rowOff>
    </xdr:to>
    <xdr:sp macro="" textlink="">
      <xdr:nvSpPr>
        <xdr:cNvPr id="5" name="角丸四角形吹き出し 8">
          <a:extLst>
            <a:ext uri="{FF2B5EF4-FFF2-40B4-BE49-F238E27FC236}">
              <a16:creationId xmlns:a16="http://schemas.microsoft.com/office/drawing/2014/main" id="{7A15CE4D-45F0-4427-B23B-E9ECA99879A6}"/>
            </a:ext>
          </a:extLst>
        </xdr:cNvPr>
        <xdr:cNvSpPr/>
      </xdr:nvSpPr>
      <xdr:spPr>
        <a:xfrm>
          <a:off x="30203775" y="685800"/>
          <a:ext cx="4600575" cy="171450"/>
        </a:xfrm>
        <a:prstGeom prst="wedgeRoundRectCallout">
          <a:avLst>
            <a:gd name="adj1" fmla="val -61504"/>
            <a:gd name="adj2" fmla="val 33725"/>
            <a:gd name="adj3" fmla="val 16667"/>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b="0">
              <a:solidFill>
                <a:schemeClr val="lt1"/>
              </a:solidFill>
              <a:effectLst/>
              <a:latin typeface="+mn-lt"/>
              <a:ea typeface="+mn-ea"/>
              <a:cs typeface="+mn-cs"/>
            </a:rPr>
            <a:t>居所がある場合は居所も記入</a:t>
          </a:r>
          <a:endParaRPr kumimoji="1" lang="ja-JP" altLang="en-US" sz="1100"/>
        </a:p>
      </xdr:txBody>
    </xdr:sp>
    <xdr:clientData/>
  </xdr:twoCellAnchor>
  <xdr:twoCellAnchor>
    <xdr:from>
      <xdr:col>49</xdr:col>
      <xdr:colOff>104774</xdr:colOff>
      <xdr:row>19</xdr:row>
      <xdr:rowOff>85725</xdr:rowOff>
    </xdr:from>
    <xdr:to>
      <xdr:col>53</xdr:col>
      <xdr:colOff>9525</xdr:colOff>
      <xdr:row>21</xdr:row>
      <xdr:rowOff>104775</xdr:rowOff>
    </xdr:to>
    <xdr:sp macro="" textlink="">
      <xdr:nvSpPr>
        <xdr:cNvPr id="7" name="角丸四角形吹き出し 10">
          <a:extLst>
            <a:ext uri="{FF2B5EF4-FFF2-40B4-BE49-F238E27FC236}">
              <a16:creationId xmlns:a16="http://schemas.microsoft.com/office/drawing/2014/main" id="{057AD21C-D26D-490A-B4E6-C9AB2DE5664D}"/>
            </a:ext>
          </a:extLst>
        </xdr:cNvPr>
        <xdr:cNvSpPr/>
      </xdr:nvSpPr>
      <xdr:spPr>
        <a:xfrm>
          <a:off x="13173074" y="5791200"/>
          <a:ext cx="2419351" cy="552450"/>
        </a:xfrm>
        <a:prstGeom prst="wedgeRoundRectCallout">
          <a:avLst>
            <a:gd name="adj1" fmla="val -69174"/>
            <a:gd name="adj2" fmla="val -105155"/>
            <a:gd name="adj3" fmla="val 16667"/>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t>別法人の役員の場合は常勤・非常勤を記入。</a:t>
          </a:r>
          <a:endParaRPr kumimoji="1" lang="en-US" altLang="ja-JP" sz="1100"/>
        </a:p>
      </xdr:txBody>
    </xdr:sp>
    <xdr:clientData/>
  </xdr:twoCellAnchor>
  <xdr:twoCellAnchor>
    <xdr:from>
      <xdr:col>49</xdr:col>
      <xdr:colOff>76199</xdr:colOff>
      <xdr:row>10</xdr:row>
      <xdr:rowOff>0</xdr:rowOff>
    </xdr:from>
    <xdr:to>
      <xdr:col>52</xdr:col>
      <xdr:colOff>457200</xdr:colOff>
      <xdr:row>11</xdr:row>
      <xdr:rowOff>114300</xdr:rowOff>
    </xdr:to>
    <xdr:sp macro="" textlink="">
      <xdr:nvSpPr>
        <xdr:cNvPr id="8" name="角丸四角形吹き出し 11">
          <a:extLst>
            <a:ext uri="{FF2B5EF4-FFF2-40B4-BE49-F238E27FC236}">
              <a16:creationId xmlns:a16="http://schemas.microsoft.com/office/drawing/2014/main" id="{56825785-9032-4669-B5E8-A05DF2F96E73}"/>
            </a:ext>
          </a:extLst>
        </xdr:cNvPr>
        <xdr:cNvSpPr/>
      </xdr:nvSpPr>
      <xdr:spPr>
        <a:xfrm>
          <a:off x="33680399" y="1714500"/>
          <a:ext cx="2438401" cy="285750"/>
        </a:xfrm>
        <a:prstGeom prst="wedgeRoundRectCallout">
          <a:avLst>
            <a:gd name="adj1" fmla="val -57455"/>
            <a:gd name="adj2" fmla="val 24953"/>
            <a:gd name="adj3" fmla="val 16667"/>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t>最終学歴後からの経歴を記入</a:t>
          </a:r>
        </a:p>
      </xdr:txBody>
    </xdr:sp>
    <xdr:clientData/>
  </xdr:twoCellAnchor>
  <xdr:twoCellAnchor>
    <xdr:from>
      <xdr:col>49</xdr:col>
      <xdr:colOff>85725</xdr:colOff>
      <xdr:row>13</xdr:row>
      <xdr:rowOff>219075</xdr:rowOff>
    </xdr:from>
    <xdr:to>
      <xdr:col>53</xdr:col>
      <xdr:colOff>457200</xdr:colOff>
      <xdr:row>16</xdr:row>
      <xdr:rowOff>238124</xdr:rowOff>
    </xdr:to>
    <xdr:sp macro="" textlink="">
      <xdr:nvSpPr>
        <xdr:cNvPr id="9" name="角丸四角形吹き出し 13">
          <a:extLst>
            <a:ext uri="{FF2B5EF4-FFF2-40B4-BE49-F238E27FC236}">
              <a16:creationId xmlns:a16="http://schemas.microsoft.com/office/drawing/2014/main" id="{F09345B3-8E2C-4531-837E-5D5367DF6BA4}"/>
            </a:ext>
          </a:extLst>
        </xdr:cNvPr>
        <xdr:cNvSpPr/>
      </xdr:nvSpPr>
      <xdr:spPr>
        <a:xfrm>
          <a:off x="14373225" y="4324350"/>
          <a:ext cx="3114675" cy="819149"/>
        </a:xfrm>
        <a:prstGeom prst="wedgeRoundRectCallout">
          <a:avLst>
            <a:gd name="adj1" fmla="val -62878"/>
            <a:gd name="adj2" fmla="val -85938"/>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半年以上の期間の隙間が無いように</a:t>
          </a:r>
          <a:endParaRPr kumimoji="1" lang="en-US" altLang="ja-JP" sz="1100"/>
        </a:p>
        <a:p>
          <a:pPr algn="l"/>
          <a:r>
            <a:rPr kumimoji="1" lang="ja-JP" altLang="en-US" sz="1100"/>
            <a:t>自～至を明記し、職歴がない場合は「職歴なし」と記入</a:t>
          </a:r>
        </a:p>
      </xdr:txBody>
    </xdr:sp>
    <xdr:clientData/>
  </xdr:twoCellAnchor>
  <xdr:twoCellAnchor>
    <xdr:from>
      <xdr:col>44</xdr:col>
      <xdr:colOff>47624</xdr:colOff>
      <xdr:row>33</xdr:row>
      <xdr:rowOff>114300</xdr:rowOff>
    </xdr:from>
    <xdr:to>
      <xdr:col>49</xdr:col>
      <xdr:colOff>28575</xdr:colOff>
      <xdr:row>35</xdr:row>
      <xdr:rowOff>0</xdr:rowOff>
    </xdr:to>
    <xdr:sp macro="" textlink="">
      <xdr:nvSpPr>
        <xdr:cNvPr id="10" name="角丸四角形吹き出し 14">
          <a:extLst>
            <a:ext uri="{FF2B5EF4-FFF2-40B4-BE49-F238E27FC236}">
              <a16:creationId xmlns:a16="http://schemas.microsoft.com/office/drawing/2014/main" id="{0EA8DD94-9F29-438E-B561-DFB6EDA304C2}"/>
            </a:ext>
          </a:extLst>
        </xdr:cNvPr>
        <xdr:cNvSpPr/>
      </xdr:nvSpPr>
      <xdr:spPr>
        <a:xfrm>
          <a:off x="30222824" y="5772150"/>
          <a:ext cx="3409951" cy="228600"/>
        </a:xfrm>
        <a:prstGeom prst="wedgeRoundRectCallout">
          <a:avLst>
            <a:gd name="adj1" fmla="val -66049"/>
            <a:gd name="adj2" fmla="val 24953"/>
            <a:gd name="adj3" fmla="val 16667"/>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t>押印不要</a:t>
          </a:r>
        </a:p>
      </xdr:txBody>
    </xdr:sp>
    <xdr:clientData/>
  </xdr:twoCellAnchor>
  <xdr:twoCellAnchor>
    <xdr:from>
      <xdr:col>37</xdr:col>
      <xdr:colOff>142875</xdr:colOff>
      <xdr:row>24</xdr:row>
      <xdr:rowOff>114301</xdr:rowOff>
    </xdr:from>
    <xdr:to>
      <xdr:col>47</xdr:col>
      <xdr:colOff>66675</xdr:colOff>
      <xdr:row>27</xdr:row>
      <xdr:rowOff>123825</xdr:rowOff>
    </xdr:to>
    <xdr:sp macro="" textlink="">
      <xdr:nvSpPr>
        <xdr:cNvPr id="12" name="角丸四角形 12">
          <a:extLst>
            <a:ext uri="{FF2B5EF4-FFF2-40B4-BE49-F238E27FC236}">
              <a16:creationId xmlns:a16="http://schemas.microsoft.com/office/drawing/2014/main" id="{8AE8E343-68E6-47D0-A0CC-BDA1F32E2838}"/>
            </a:ext>
          </a:extLst>
        </xdr:cNvPr>
        <xdr:cNvSpPr/>
      </xdr:nvSpPr>
      <xdr:spPr>
        <a:xfrm>
          <a:off x="10658475" y="7153276"/>
          <a:ext cx="3352800" cy="809624"/>
        </a:xfrm>
        <a:prstGeom prst="round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専任の宅地建物取引士は勤務状況によって、非常勤証明書や各種申立書の提出が必要になります。詳しくは窓口にお問い合わせください。</a:t>
          </a:r>
        </a:p>
      </xdr:txBody>
    </xdr:sp>
    <xdr:clientData/>
  </xdr:twoCellAnchor>
  <xdr:twoCellAnchor>
    <xdr:from>
      <xdr:col>12</xdr:col>
      <xdr:colOff>1038224</xdr:colOff>
      <xdr:row>37</xdr:row>
      <xdr:rowOff>28575</xdr:rowOff>
    </xdr:from>
    <xdr:to>
      <xdr:col>18</xdr:col>
      <xdr:colOff>114300</xdr:colOff>
      <xdr:row>38</xdr:row>
      <xdr:rowOff>161925</xdr:rowOff>
    </xdr:to>
    <xdr:sp macro="" textlink="">
      <xdr:nvSpPr>
        <xdr:cNvPr id="13" name="角丸四角形吹き出し 16">
          <a:extLst>
            <a:ext uri="{FF2B5EF4-FFF2-40B4-BE49-F238E27FC236}">
              <a16:creationId xmlns:a16="http://schemas.microsoft.com/office/drawing/2014/main" id="{0DA1E8D9-769D-4642-8A1A-0166CC6BD32D}"/>
            </a:ext>
          </a:extLst>
        </xdr:cNvPr>
        <xdr:cNvSpPr/>
      </xdr:nvSpPr>
      <xdr:spPr>
        <a:xfrm>
          <a:off x="8915399" y="6372225"/>
          <a:ext cx="3543301" cy="304800"/>
        </a:xfrm>
        <a:prstGeom prst="wedgeRoundRectCallout">
          <a:avLst>
            <a:gd name="adj1" fmla="val -20049"/>
            <a:gd name="adj2" fmla="val -87547"/>
            <a:gd name="adj3" fmla="val 16667"/>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t>氏名は自動入力です</a:t>
          </a:r>
        </a:p>
      </xdr:txBody>
    </xdr:sp>
    <xdr:clientData fPrintsWithSheet="0"/>
  </xdr:twoCellAnchor>
  <xdr:twoCellAnchor>
    <xdr:from>
      <xdr:col>49</xdr:col>
      <xdr:colOff>200025</xdr:colOff>
      <xdr:row>0</xdr:row>
      <xdr:rowOff>180975</xdr:rowOff>
    </xdr:from>
    <xdr:to>
      <xdr:col>53</xdr:col>
      <xdr:colOff>647700</xdr:colOff>
      <xdr:row>3</xdr:row>
      <xdr:rowOff>28575</xdr:rowOff>
    </xdr:to>
    <xdr:sp macro="" textlink="">
      <xdr:nvSpPr>
        <xdr:cNvPr id="14" name="角丸四角形 12">
          <a:extLst>
            <a:ext uri="{FF2B5EF4-FFF2-40B4-BE49-F238E27FC236}">
              <a16:creationId xmlns:a16="http://schemas.microsoft.com/office/drawing/2014/main" id="{4728E60C-442C-4F5A-8F7E-5E17B7FE1B15}"/>
            </a:ext>
          </a:extLst>
        </xdr:cNvPr>
        <xdr:cNvSpPr/>
      </xdr:nvSpPr>
      <xdr:spPr>
        <a:xfrm>
          <a:off x="33804225" y="171450"/>
          <a:ext cx="3190875" cy="371475"/>
        </a:xfrm>
        <a:prstGeom prst="round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法人役員、政令使用人が専任の宅地建物取引士を兼ねる場合は、添付書類（３）略歴書を使用すること。</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85725</xdr:colOff>
      <xdr:row>0</xdr:row>
      <xdr:rowOff>9525</xdr:rowOff>
    </xdr:from>
    <xdr:to>
      <xdr:col>19</xdr:col>
      <xdr:colOff>114300</xdr:colOff>
      <xdr:row>1</xdr:row>
      <xdr:rowOff>167307</xdr:rowOff>
    </xdr:to>
    <xdr:sp macro="" textlink="">
      <xdr:nvSpPr>
        <xdr:cNvPr id="2" name="テキスト ボックス 1">
          <a:extLst>
            <a:ext uri="{FF2B5EF4-FFF2-40B4-BE49-F238E27FC236}">
              <a16:creationId xmlns:a16="http://schemas.microsoft.com/office/drawing/2014/main" id="{E8CC54CC-1420-41EC-8037-53EFE68A123C}"/>
            </a:ext>
          </a:extLst>
        </xdr:cNvPr>
        <xdr:cNvSpPr txBox="1"/>
      </xdr:nvSpPr>
      <xdr:spPr>
        <a:xfrm>
          <a:off x="6772275" y="9525"/>
          <a:ext cx="7400925" cy="329232"/>
        </a:xfrm>
        <a:prstGeom prst="rect">
          <a:avLst/>
        </a:prstGeom>
        <a:solidFill>
          <a:schemeClr val="accent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必要に応じてシートをコピーしてください</a:t>
          </a:r>
          <a:endParaRPr kumimoji="1" lang="en-US" altLang="ja-JP"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xdr:txBody>
    </xdr:sp>
    <xdr:clientData/>
  </xdr:twoCellAnchor>
  <xdr:twoCellAnchor>
    <xdr:from>
      <xdr:col>9</xdr:col>
      <xdr:colOff>85725</xdr:colOff>
      <xdr:row>1</xdr:row>
      <xdr:rowOff>161926</xdr:rowOff>
    </xdr:from>
    <xdr:to>
      <xdr:col>19</xdr:col>
      <xdr:colOff>114300</xdr:colOff>
      <xdr:row>3</xdr:row>
      <xdr:rowOff>200026</xdr:rowOff>
    </xdr:to>
    <xdr:sp macro="" textlink="">
      <xdr:nvSpPr>
        <xdr:cNvPr id="3" name="テキスト ボックス 2">
          <a:extLst>
            <a:ext uri="{FF2B5EF4-FFF2-40B4-BE49-F238E27FC236}">
              <a16:creationId xmlns:a16="http://schemas.microsoft.com/office/drawing/2014/main" id="{8963F12A-2784-415D-AF86-899FD8E58993}"/>
            </a:ext>
          </a:extLst>
        </xdr:cNvPr>
        <xdr:cNvSpPr txBox="1"/>
      </xdr:nvSpPr>
      <xdr:spPr>
        <a:xfrm>
          <a:off x="6772275" y="333376"/>
          <a:ext cx="7400925" cy="381000"/>
        </a:xfrm>
        <a:prstGeom prst="rect">
          <a:avLst/>
        </a:prstGeom>
        <a:solidFill>
          <a:srgbClr val="EF2F4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←直接左側の着色部分に入力してください</a:t>
          </a:r>
        </a:p>
      </xdr:txBody>
    </xdr:sp>
    <xdr:clientData/>
  </xdr:twoCellAnchor>
  <xdr:twoCellAnchor>
    <xdr:from>
      <xdr:col>10</xdr:col>
      <xdr:colOff>1123948</xdr:colOff>
      <xdr:row>12</xdr:row>
      <xdr:rowOff>9525</xdr:rowOff>
    </xdr:from>
    <xdr:to>
      <xdr:col>18</xdr:col>
      <xdr:colOff>447675</xdr:colOff>
      <xdr:row>16</xdr:row>
      <xdr:rowOff>133350</xdr:rowOff>
    </xdr:to>
    <xdr:sp macro="" textlink="">
      <xdr:nvSpPr>
        <xdr:cNvPr id="4" name="角丸四角形吹き出し 13">
          <a:extLst>
            <a:ext uri="{FF2B5EF4-FFF2-40B4-BE49-F238E27FC236}">
              <a16:creationId xmlns:a16="http://schemas.microsoft.com/office/drawing/2014/main" id="{D75C8634-A488-46D2-87C9-CD19CCB4C47E}"/>
            </a:ext>
          </a:extLst>
        </xdr:cNvPr>
        <xdr:cNvSpPr/>
      </xdr:nvSpPr>
      <xdr:spPr>
        <a:xfrm>
          <a:off x="8496298" y="2600325"/>
          <a:ext cx="3781427" cy="981075"/>
        </a:xfrm>
        <a:prstGeom prst="wedgeRoundRectCallout">
          <a:avLst>
            <a:gd name="adj1" fmla="val -36458"/>
            <a:gd name="adj2" fmla="val -100000"/>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lt1"/>
              </a:solidFill>
              <a:effectLst/>
              <a:latin typeface="+mn-lt"/>
              <a:ea typeface="+mn-ea"/>
              <a:cs typeface="+mn-cs"/>
            </a:rPr>
            <a:t>添付書類（３）に記載した者について、記載します</a:t>
          </a:r>
          <a:r>
            <a:rPr lang="ja-JP" altLang="en-US" sz="1100">
              <a:solidFill>
                <a:schemeClr val="lt1"/>
              </a:solidFill>
              <a:effectLst/>
              <a:latin typeface="+mn-lt"/>
              <a:ea typeface="+mn-ea"/>
              <a:cs typeface="+mn-cs"/>
            </a:rPr>
            <a:t>（変更があった者のみ記載）</a:t>
          </a:r>
          <a:r>
            <a:rPr lang="ja-JP" altLang="ja-JP" sz="1100">
              <a:solidFill>
                <a:schemeClr val="lt1"/>
              </a:solidFill>
              <a:effectLst/>
              <a:latin typeface="+mn-lt"/>
              <a:ea typeface="+mn-ea"/>
              <a:cs typeface="+mn-cs"/>
            </a:rPr>
            <a:t>。</a:t>
          </a:r>
          <a:endParaRPr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solidFill>
                <a:schemeClr val="lt1"/>
              </a:solidFill>
              <a:effectLst/>
              <a:latin typeface="+mn-lt"/>
              <a:ea typeface="+mn-ea"/>
              <a:cs typeface="+mn-cs"/>
            </a:rPr>
            <a:t>法人</a:t>
          </a:r>
          <a:r>
            <a:rPr lang="ja-JP" altLang="ja-JP" sz="1100">
              <a:solidFill>
                <a:schemeClr val="lt1"/>
              </a:solidFill>
              <a:effectLst/>
              <a:latin typeface="+mn-lt"/>
              <a:ea typeface="+mn-ea"/>
              <a:cs typeface="+mn-cs"/>
            </a:rPr>
            <a:t>役員と政令第二条の二で定める使用人を兼ねる場合は、「免許を受けようとする者」欄への記載は省略できます</a:t>
          </a:r>
          <a:r>
            <a:rPr lang="ja-JP" altLang="en-US" sz="1100">
              <a:solidFill>
                <a:schemeClr val="lt1"/>
              </a:solidFill>
              <a:effectLst/>
              <a:latin typeface="+mn-lt"/>
              <a:ea typeface="+mn-ea"/>
              <a:cs typeface="+mn-cs"/>
            </a:rPr>
            <a:t>。</a:t>
          </a:r>
          <a:endParaRPr kumimoji="1" lang="ja-JP" altLang="en-US" sz="1100"/>
        </a:p>
      </xdr:txBody>
    </xdr:sp>
    <xdr:clientData/>
  </xdr:twoCellAnchor>
  <xdr:twoCellAnchor>
    <xdr:from>
      <xdr:col>18</xdr:col>
      <xdr:colOff>923925</xdr:colOff>
      <xdr:row>20</xdr:row>
      <xdr:rowOff>38100</xdr:rowOff>
    </xdr:from>
    <xdr:to>
      <xdr:col>21</xdr:col>
      <xdr:colOff>408214</xdr:colOff>
      <xdr:row>21</xdr:row>
      <xdr:rowOff>342900</xdr:rowOff>
    </xdr:to>
    <xdr:sp macro="" textlink="">
      <xdr:nvSpPr>
        <xdr:cNvPr id="6" name="角丸四角形 12">
          <a:extLst>
            <a:ext uri="{FF2B5EF4-FFF2-40B4-BE49-F238E27FC236}">
              <a16:creationId xmlns:a16="http://schemas.microsoft.com/office/drawing/2014/main" id="{6F3044D0-1401-49C0-AE30-28F69B427689}"/>
            </a:ext>
          </a:extLst>
        </xdr:cNvPr>
        <xdr:cNvSpPr/>
      </xdr:nvSpPr>
      <xdr:spPr>
        <a:xfrm>
          <a:off x="11796032" y="4419600"/>
          <a:ext cx="2790825" cy="590550"/>
        </a:xfrm>
        <a:prstGeom prst="round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添付書類（３）略歴書を作成した者について、すべて記載があるか確認してください。</a:t>
          </a:r>
        </a:p>
      </xdr:txBody>
    </xdr:sp>
    <xdr:clientData/>
  </xdr:twoCellAnchor>
  <xdr:twoCellAnchor>
    <xdr:from>
      <xdr:col>18</xdr:col>
      <xdr:colOff>1743076</xdr:colOff>
      <xdr:row>12</xdr:row>
      <xdr:rowOff>142874</xdr:rowOff>
    </xdr:from>
    <xdr:to>
      <xdr:col>20</xdr:col>
      <xdr:colOff>561975</xdr:colOff>
      <xdr:row>14</xdr:row>
      <xdr:rowOff>270782</xdr:rowOff>
    </xdr:to>
    <xdr:sp macro="" textlink="">
      <xdr:nvSpPr>
        <xdr:cNvPr id="5" name="角丸四角形吹き出し 13">
          <a:extLst>
            <a:ext uri="{FF2B5EF4-FFF2-40B4-BE49-F238E27FC236}">
              <a16:creationId xmlns:a16="http://schemas.microsoft.com/office/drawing/2014/main" id="{17F07D4C-6091-4D96-AA6E-BD9ED6C79CB1}"/>
            </a:ext>
          </a:extLst>
        </xdr:cNvPr>
        <xdr:cNvSpPr/>
      </xdr:nvSpPr>
      <xdr:spPr>
        <a:xfrm>
          <a:off x="13573126" y="2733674"/>
          <a:ext cx="1733549" cy="556533"/>
        </a:xfrm>
        <a:prstGeom prst="wedgeRoundRectCallout">
          <a:avLst>
            <a:gd name="adj1" fmla="val -36458"/>
            <a:gd name="adj2" fmla="val -100000"/>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居所がある場合は、居所も記載します。</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32</xdr:col>
      <xdr:colOff>0</xdr:colOff>
      <xdr:row>0</xdr:row>
      <xdr:rowOff>0</xdr:rowOff>
    </xdr:from>
    <xdr:to>
      <xdr:col>65</xdr:col>
      <xdr:colOff>5761</xdr:colOff>
      <xdr:row>4</xdr:row>
      <xdr:rowOff>112059</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7010400" y="0"/>
          <a:ext cx="7235236" cy="721659"/>
        </a:xfrm>
        <a:prstGeom prst="rect">
          <a:avLst/>
        </a:prstGeom>
        <a:solidFill>
          <a:srgbClr val="EF2F4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申請前三ヶ月以内に発行されたもの（原本）</a:t>
          </a:r>
          <a:endParaRPr kumimoji="1" lang="en-US" altLang="ja-JP"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xdr:txBody>
    </xdr:sp>
    <xdr:clientData/>
  </xdr:twoCellAnchor>
  <xdr:twoCellAnchor>
    <xdr:from>
      <xdr:col>31</xdr:col>
      <xdr:colOff>200025</xdr:colOff>
      <xdr:row>4</xdr:row>
      <xdr:rowOff>128307</xdr:rowOff>
    </xdr:from>
    <xdr:to>
      <xdr:col>65</xdr:col>
      <xdr:colOff>1</xdr:colOff>
      <xdr:row>22</xdr:row>
      <xdr:rowOff>63500</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6597650" y="763307"/>
          <a:ext cx="6816726" cy="2792693"/>
        </a:xfrm>
        <a:prstGeom prst="rect">
          <a:avLst/>
        </a:prstGeom>
        <a:solidFill>
          <a:srgbClr val="EF2F4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事業目的欄に宅建業を営む旨の登記がされていること</a:t>
          </a:r>
          <a:endParaRPr kumimoji="1" lang="en-US" altLang="ja-JP"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a:p>
          <a:pPr algn="ctr"/>
          <a:endParaRPr kumimoji="1" lang="en-US" altLang="ja-JP"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a:p>
          <a:pPr algn="l"/>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〇：宅地建物取引業、宅地建物の売買、土地開発分譲、不動産取引、宅地建物取引の代理・媒介、分譲地の販売、住宅の販売、マンションの分譲、アパートの賃貸借の仲介</a:t>
          </a:r>
          <a:endParaRPr kumimoji="1" lang="en-US" altLang="ja-JP"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a:p>
          <a:pPr algn="l"/>
          <a:endParaRPr kumimoji="1" lang="en-US" altLang="ja-JP"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a:p>
          <a:pPr algn="l"/>
          <a:r>
            <a:rPr kumimoji="1" lang="en-US" altLang="ja-JP"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a:t>
          </a: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：アパート・マンションの賃貸、マンションの管理、駐車場の賃貸・仲介、不動産業、不動産管理</a:t>
          </a:r>
          <a:endParaRPr kumimoji="1" lang="en-US" altLang="ja-JP"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19</xdr:col>
      <xdr:colOff>76214</xdr:colOff>
      <xdr:row>1</xdr:row>
      <xdr:rowOff>290484</xdr:rowOff>
    </xdr:from>
    <xdr:to>
      <xdr:col>31</xdr:col>
      <xdr:colOff>304799</xdr:colOff>
      <xdr:row>2</xdr:row>
      <xdr:rowOff>276225</xdr:rowOff>
    </xdr:to>
    <xdr:sp macro="" textlink="">
      <xdr:nvSpPr>
        <xdr:cNvPr id="5" name="テキスト ボックス 4">
          <a:extLst>
            <a:ext uri="{FF2B5EF4-FFF2-40B4-BE49-F238E27FC236}">
              <a16:creationId xmlns:a16="http://schemas.microsoft.com/office/drawing/2014/main" id="{00000000-0008-0000-0B00-000005000000}"/>
            </a:ext>
          </a:extLst>
        </xdr:cNvPr>
        <xdr:cNvSpPr txBox="1"/>
      </xdr:nvSpPr>
      <xdr:spPr>
        <a:xfrm>
          <a:off x="7667639" y="490509"/>
          <a:ext cx="7381860" cy="300066"/>
        </a:xfrm>
        <a:prstGeom prst="rect">
          <a:avLst/>
        </a:prstGeom>
        <a:solidFill>
          <a:srgbClr val="EF2F4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←直接左側の着色部分に入力してください</a:t>
          </a:r>
        </a:p>
      </xdr:txBody>
    </xdr:sp>
    <xdr:clientData/>
  </xdr:twoCellAnchor>
  <xdr:twoCellAnchor>
    <xdr:from>
      <xdr:col>19</xdr:col>
      <xdr:colOff>76200</xdr:colOff>
      <xdr:row>0</xdr:row>
      <xdr:rowOff>19050</xdr:rowOff>
    </xdr:from>
    <xdr:to>
      <xdr:col>31</xdr:col>
      <xdr:colOff>304800</xdr:colOff>
      <xdr:row>1</xdr:row>
      <xdr:rowOff>276225</xdr:rowOff>
    </xdr:to>
    <xdr:sp macro="" textlink="">
      <xdr:nvSpPr>
        <xdr:cNvPr id="6" name="テキスト ボックス 5">
          <a:extLst>
            <a:ext uri="{FF2B5EF4-FFF2-40B4-BE49-F238E27FC236}">
              <a16:creationId xmlns:a16="http://schemas.microsoft.com/office/drawing/2014/main" id="{00000000-0008-0000-0B00-000006000000}"/>
            </a:ext>
          </a:extLst>
        </xdr:cNvPr>
        <xdr:cNvSpPr txBox="1"/>
      </xdr:nvSpPr>
      <xdr:spPr>
        <a:xfrm>
          <a:off x="7667625" y="19050"/>
          <a:ext cx="7381875" cy="457200"/>
        </a:xfrm>
        <a:prstGeom prst="rect">
          <a:avLst/>
        </a:prstGeom>
        <a:solidFill>
          <a:schemeClr val="accent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必要に応じてシートをコピーしてください</a:t>
          </a:r>
          <a:endParaRPr kumimoji="1" lang="en-US" altLang="ja-JP"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xdr:txBody>
    </xdr:sp>
    <xdr:clientData/>
  </xdr:twoCellAnchor>
  <xdr:twoCellAnchor>
    <xdr:from>
      <xdr:col>25</xdr:col>
      <xdr:colOff>95250</xdr:colOff>
      <xdr:row>10</xdr:row>
      <xdr:rowOff>19050</xdr:rowOff>
    </xdr:from>
    <xdr:to>
      <xdr:col>28</xdr:col>
      <xdr:colOff>676275</xdr:colOff>
      <xdr:row>12</xdr:row>
      <xdr:rowOff>171450</xdr:rowOff>
    </xdr:to>
    <xdr:sp macro="" textlink="">
      <xdr:nvSpPr>
        <xdr:cNvPr id="9" name="角丸四角形 8">
          <a:extLst>
            <a:ext uri="{FF2B5EF4-FFF2-40B4-BE49-F238E27FC236}">
              <a16:creationId xmlns:a16="http://schemas.microsoft.com/office/drawing/2014/main" id="{00000000-0008-0000-0B00-000009000000}"/>
            </a:ext>
          </a:extLst>
        </xdr:cNvPr>
        <xdr:cNvSpPr/>
      </xdr:nvSpPr>
      <xdr:spPr>
        <a:xfrm>
          <a:off x="11544300" y="1533525"/>
          <a:ext cx="2438400" cy="590550"/>
        </a:xfrm>
        <a:prstGeom prst="roundRect">
          <a:avLst/>
        </a:prstGeom>
        <a:solidFill>
          <a:schemeClr val="accent2"/>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kumimoji="1" lang="ja-JP" altLang="en-US" sz="1100">
              <a:solidFill>
                <a:schemeClr val="bg1"/>
              </a:solidFill>
            </a:rPr>
            <a:t>物件の所有者が</a:t>
          </a:r>
          <a:endParaRPr kumimoji="1" lang="en-US" altLang="ja-JP" sz="1100">
            <a:solidFill>
              <a:schemeClr val="bg1"/>
            </a:solidFill>
          </a:endParaRPr>
        </a:p>
        <a:p>
          <a:r>
            <a:rPr kumimoji="1" lang="ja-JP" altLang="en-US" sz="1100">
              <a:solidFill>
                <a:schemeClr val="bg1"/>
              </a:solidFill>
            </a:rPr>
            <a:t>申請者と同じ場合は記入不要</a:t>
          </a:r>
        </a:p>
      </xdr:txBody>
    </xdr:sp>
    <xdr:clientData/>
  </xdr:twoCellAnchor>
  <xdr:twoCellAnchor>
    <xdr:from>
      <xdr:col>22</xdr:col>
      <xdr:colOff>257736</xdr:colOff>
      <xdr:row>8</xdr:row>
      <xdr:rowOff>261097</xdr:rowOff>
    </xdr:from>
    <xdr:to>
      <xdr:col>23</xdr:col>
      <xdr:colOff>86556</xdr:colOff>
      <xdr:row>10</xdr:row>
      <xdr:rowOff>7844</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8628530" y="2210921"/>
          <a:ext cx="1700202" cy="2846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t>記入例</a:t>
          </a:r>
          <a:r>
            <a:rPr kumimoji="1" lang="en-US" altLang="ja-JP" sz="1100"/>
            <a:t>(</a:t>
          </a:r>
          <a:r>
            <a:rPr kumimoji="1" lang="ja-JP" altLang="en-US" sz="1100"/>
            <a:t>自己物件の場合</a:t>
          </a:r>
          <a:r>
            <a:rPr kumimoji="1" lang="en-US" altLang="ja-JP" sz="1100"/>
            <a:t>)</a:t>
          </a:r>
          <a:endParaRPr kumimoji="1" lang="ja-JP" altLang="en-US" sz="1100"/>
        </a:p>
      </xdr:txBody>
    </xdr:sp>
    <xdr:clientData/>
  </xdr:twoCellAnchor>
  <xdr:twoCellAnchor>
    <xdr:from>
      <xdr:col>22</xdr:col>
      <xdr:colOff>291354</xdr:colOff>
      <xdr:row>12</xdr:row>
      <xdr:rowOff>310964</xdr:rowOff>
    </xdr:from>
    <xdr:to>
      <xdr:col>23</xdr:col>
      <xdr:colOff>78442</xdr:colOff>
      <xdr:row>14</xdr:row>
      <xdr:rowOff>58831</xdr:rowOff>
    </xdr:to>
    <xdr:sp macro="" textlink="">
      <xdr:nvSpPr>
        <xdr:cNvPr id="10" name="正方形/長方形 9">
          <a:extLst>
            <a:ext uri="{FF2B5EF4-FFF2-40B4-BE49-F238E27FC236}">
              <a16:creationId xmlns:a16="http://schemas.microsoft.com/office/drawing/2014/main" id="{00000000-0008-0000-0B00-00000A000000}"/>
            </a:ext>
          </a:extLst>
        </xdr:cNvPr>
        <xdr:cNvSpPr/>
      </xdr:nvSpPr>
      <xdr:spPr>
        <a:xfrm>
          <a:off x="8662148" y="3235699"/>
          <a:ext cx="1658470" cy="2857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t>記入例</a:t>
          </a:r>
          <a:r>
            <a:rPr kumimoji="1" lang="en-US" altLang="ja-JP" sz="1100"/>
            <a:t>(</a:t>
          </a:r>
          <a:r>
            <a:rPr kumimoji="1" lang="ja-JP" altLang="en-US" sz="1100"/>
            <a:t>賃貸借の場合</a:t>
          </a:r>
          <a:r>
            <a:rPr kumimoji="1" lang="en-US" altLang="ja-JP" sz="1100"/>
            <a:t>)</a:t>
          </a:r>
          <a:endParaRPr kumimoji="1" lang="ja-JP" altLang="en-US" sz="1100"/>
        </a:p>
      </xdr:txBody>
    </xdr:sp>
    <xdr:clientData/>
  </xdr:twoCellAnchor>
  <xdr:twoCellAnchor>
    <xdr:from>
      <xdr:col>24</xdr:col>
      <xdr:colOff>57150</xdr:colOff>
      <xdr:row>17</xdr:row>
      <xdr:rowOff>128867</xdr:rowOff>
    </xdr:from>
    <xdr:to>
      <xdr:col>26</xdr:col>
      <xdr:colOff>28575</xdr:colOff>
      <xdr:row>20</xdr:row>
      <xdr:rowOff>89646</xdr:rowOff>
    </xdr:to>
    <xdr:sp macro="" textlink="">
      <xdr:nvSpPr>
        <xdr:cNvPr id="11" name="角丸四角形吹き出し 10">
          <a:extLst>
            <a:ext uri="{FF2B5EF4-FFF2-40B4-BE49-F238E27FC236}">
              <a16:creationId xmlns:a16="http://schemas.microsoft.com/office/drawing/2014/main" id="{00000000-0008-0000-0B00-00000B000000}"/>
            </a:ext>
          </a:extLst>
        </xdr:cNvPr>
        <xdr:cNvSpPr/>
      </xdr:nvSpPr>
      <xdr:spPr>
        <a:xfrm>
          <a:off x="11341474" y="4375896"/>
          <a:ext cx="722219" cy="588309"/>
        </a:xfrm>
        <a:prstGeom prst="wedgeRoundRectCallout">
          <a:avLst>
            <a:gd name="adj1" fmla="val -22897"/>
            <a:gd name="adj2" fmla="val -106731"/>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100"/>
            <a:t>貸主</a:t>
          </a:r>
        </a:p>
      </xdr:txBody>
    </xdr:sp>
    <xdr:clientData/>
  </xdr:twoCellAnchor>
  <xdr:twoCellAnchor>
    <xdr:from>
      <xdr:col>27</xdr:col>
      <xdr:colOff>410626</xdr:colOff>
      <xdr:row>16</xdr:row>
      <xdr:rowOff>321190</xdr:rowOff>
    </xdr:from>
    <xdr:to>
      <xdr:col>33</xdr:col>
      <xdr:colOff>435428</xdr:colOff>
      <xdr:row>20</xdr:row>
      <xdr:rowOff>258535</xdr:rowOff>
    </xdr:to>
    <xdr:sp macro="" textlink="">
      <xdr:nvSpPr>
        <xdr:cNvPr id="12" name="角丸四角形吹き出し 11">
          <a:extLst>
            <a:ext uri="{FF2B5EF4-FFF2-40B4-BE49-F238E27FC236}">
              <a16:creationId xmlns:a16="http://schemas.microsoft.com/office/drawing/2014/main" id="{00000000-0008-0000-0B00-00000C000000}"/>
            </a:ext>
          </a:extLst>
        </xdr:cNvPr>
        <xdr:cNvSpPr/>
      </xdr:nvSpPr>
      <xdr:spPr>
        <a:xfrm>
          <a:off x="12139983" y="4226440"/>
          <a:ext cx="3236088" cy="917059"/>
        </a:xfrm>
        <a:custGeom>
          <a:avLst/>
          <a:gdLst>
            <a:gd name="connsiteX0" fmla="*/ 0 w 2846784"/>
            <a:gd name="connsiteY0" fmla="*/ 98229 h 589360"/>
            <a:gd name="connsiteX1" fmla="*/ 98229 w 2846784"/>
            <a:gd name="connsiteY1" fmla="*/ 0 h 589360"/>
            <a:gd name="connsiteX2" fmla="*/ 474464 w 2846784"/>
            <a:gd name="connsiteY2" fmla="*/ 0 h 589360"/>
            <a:gd name="connsiteX3" fmla="*/ 658461 w 2846784"/>
            <a:gd name="connsiteY3" fmla="*/ -125993 h 589360"/>
            <a:gd name="connsiteX4" fmla="*/ 1186160 w 2846784"/>
            <a:gd name="connsiteY4" fmla="*/ 0 h 589360"/>
            <a:gd name="connsiteX5" fmla="*/ 2748555 w 2846784"/>
            <a:gd name="connsiteY5" fmla="*/ 0 h 589360"/>
            <a:gd name="connsiteX6" fmla="*/ 2846784 w 2846784"/>
            <a:gd name="connsiteY6" fmla="*/ 98229 h 589360"/>
            <a:gd name="connsiteX7" fmla="*/ 2846784 w 2846784"/>
            <a:gd name="connsiteY7" fmla="*/ 98227 h 589360"/>
            <a:gd name="connsiteX8" fmla="*/ 2846784 w 2846784"/>
            <a:gd name="connsiteY8" fmla="*/ 98227 h 589360"/>
            <a:gd name="connsiteX9" fmla="*/ 2846784 w 2846784"/>
            <a:gd name="connsiteY9" fmla="*/ 245567 h 589360"/>
            <a:gd name="connsiteX10" fmla="*/ 2846784 w 2846784"/>
            <a:gd name="connsiteY10" fmla="*/ 491131 h 589360"/>
            <a:gd name="connsiteX11" fmla="*/ 2748555 w 2846784"/>
            <a:gd name="connsiteY11" fmla="*/ 589360 h 589360"/>
            <a:gd name="connsiteX12" fmla="*/ 1186160 w 2846784"/>
            <a:gd name="connsiteY12" fmla="*/ 589360 h 589360"/>
            <a:gd name="connsiteX13" fmla="*/ 474464 w 2846784"/>
            <a:gd name="connsiteY13" fmla="*/ 589360 h 589360"/>
            <a:gd name="connsiteX14" fmla="*/ 474464 w 2846784"/>
            <a:gd name="connsiteY14" fmla="*/ 589360 h 589360"/>
            <a:gd name="connsiteX15" fmla="*/ 98229 w 2846784"/>
            <a:gd name="connsiteY15" fmla="*/ 589360 h 589360"/>
            <a:gd name="connsiteX16" fmla="*/ 0 w 2846784"/>
            <a:gd name="connsiteY16" fmla="*/ 491131 h 589360"/>
            <a:gd name="connsiteX17" fmla="*/ 0 w 2846784"/>
            <a:gd name="connsiteY17" fmla="*/ 245567 h 589360"/>
            <a:gd name="connsiteX18" fmla="*/ 0 w 2846784"/>
            <a:gd name="connsiteY18" fmla="*/ 98227 h 589360"/>
            <a:gd name="connsiteX19" fmla="*/ 0 w 2846784"/>
            <a:gd name="connsiteY19" fmla="*/ 98227 h 589360"/>
            <a:gd name="connsiteX20" fmla="*/ 0 w 2846784"/>
            <a:gd name="connsiteY20" fmla="*/ 98229 h 589360"/>
            <a:gd name="connsiteX0" fmla="*/ 0 w 2846784"/>
            <a:gd name="connsiteY0" fmla="*/ 224222 h 715353"/>
            <a:gd name="connsiteX1" fmla="*/ 98229 w 2846784"/>
            <a:gd name="connsiteY1" fmla="*/ 125993 h 715353"/>
            <a:gd name="connsiteX2" fmla="*/ 474464 w 2846784"/>
            <a:gd name="connsiteY2" fmla="*/ 125993 h 715353"/>
            <a:gd name="connsiteX3" fmla="*/ 658461 w 2846784"/>
            <a:gd name="connsiteY3" fmla="*/ 0 h 715353"/>
            <a:gd name="connsiteX4" fmla="*/ 763488 w 2846784"/>
            <a:gd name="connsiteY4" fmla="*/ 120040 h 715353"/>
            <a:gd name="connsiteX5" fmla="*/ 2748555 w 2846784"/>
            <a:gd name="connsiteY5" fmla="*/ 125993 h 715353"/>
            <a:gd name="connsiteX6" fmla="*/ 2846784 w 2846784"/>
            <a:gd name="connsiteY6" fmla="*/ 224222 h 715353"/>
            <a:gd name="connsiteX7" fmla="*/ 2846784 w 2846784"/>
            <a:gd name="connsiteY7" fmla="*/ 224220 h 715353"/>
            <a:gd name="connsiteX8" fmla="*/ 2846784 w 2846784"/>
            <a:gd name="connsiteY8" fmla="*/ 224220 h 715353"/>
            <a:gd name="connsiteX9" fmla="*/ 2846784 w 2846784"/>
            <a:gd name="connsiteY9" fmla="*/ 371560 h 715353"/>
            <a:gd name="connsiteX10" fmla="*/ 2846784 w 2846784"/>
            <a:gd name="connsiteY10" fmla="*/ 617124 h 715353"/>
            <a:gd name="connsiteX11" fmla="*/ 2748555 w 2846784"/>
            <a:gd name="connsiteY11" fmla="*/ 715353 h 715353"/>
            <a:gd name="connsiteX12" fmla="*/ 1186160 w 2846784"/>
            <a:gd name="connsiteY12" fmla="*/ 715353 h 715353"/>
            <a:gd name="connsiteX13" fmla="*/ 474464 w 2846784"/>
            <a:gd name="connsiteY13" fmla="*/ 715353 h 715353"/>
            <a:gd name="connsiteX14" fmla="*/ 474464 w 2846784"/>
            <a:gd name="connsiteY14" fmla="*/ 715353 h 715353"/>
            <a:gd name="connsiteX15" fmla="*/ 98229 w 2846784"/>
            <a:gd name="connsiteY15" fmla="*/ 715353 h 715353"/>
            <a:gd name="connsiteX16" fmla="*/ 0 w 2846784"/>
            <a:gd name="connsiteY16" fmla="*/ 617124 h 715353"/>
            <a:gd name="connsiteX17" fmla="*/ 0 w 2846784"/>
            <a:gd name="connsiteY17" fmla="*/ 371560 h 715353"/>
            <a:gd name="connsiteX18" fmla="*/ 0 w 2846784"/>
            <a:gd name="connsiteY18" fmla="*/ 224220 h 715353"/>
            <a:gd name="connsiteX19" fmla="*/ 0 w 2846784"/>
            <a:gd name="connsiteY19" fmla="*/ 224220 h 715353"/>
            <a:gd name="connsiteX20" fmla="*/ 0 w 2846784"/>
            <a:gd name="connsiteY20" fmla="*/ 224222 h 715353"/>
            <a:gd name="connsiteX0" fmla="*/ 0 w 2846784"/>
            <a:gd name="connsiteY0" fmla="*/ 230175 h 721306"/>
            <a:gd name="connsiteX1" fmla="*/ 98229 w 2846784"/>
            <a:gd name="connsiteY1" fmla="*/ 131946 h 721306"/>
            <a:gd name="connsiteX2" fmla="*/ 474464 w 2846784"/>
            <a:gd name="connsiteY2" fmla="*/ 131946 h 721306"/>
            <a:gd name="connsiteX3" fmla="*/ 592977 w 2846784"/>
            <a:gd name="connsiteY3" fmla="*/ 0 h 721306"/>
            <a:gd name="connsiteX4" fmla="*/ 763488 w 2846784"/>
            <a:gd name="connsiteY4" fmla="*/ 125993 h 721306"/>
            <a:gd name="connsiteX5" fmla="*/ 2748555 w 2846784"/>
            <a:gd name="connsiteY5" fmla="*/ 131946 h 721306"/>
            <a:gd name="connsiteX6" fmla="*/ 2846784 w 2846784"/>
            <a:gd name="connsiteY6" fmla="*/ 230175 h 721306"/>
            <a:gd name="connsiteX7" fmla="*/ 2846784 w 2846784"/>
            <a:gd name="connsiteY7" fmla="*/ 230173 h 721306"/>
            <a:gd name="connsiteX8" fmla="*/ 2846784 w 2846784"/>
            <a:gd name="connsiteY8" fmla="*/ 230173 h 721306"/>
            <a:gd name="connsiteX9" fmla="*/ 2846784 w 2846784"/>
            <a:gd name="connsiteY9" fmla="*/ 377513 h 721306"/>
            <a:gd name="connsiteX10" fmla="*/ 2846784 w 2846784"/>
            <a:gd name="connsiteY10" fmla="*/ 623077 h 721306"/>
            <a:gd name="connsiteX11" fmla="*/ 2748555 w 2846784"/>
            <a:gd name="connsiteY11" fmla="*/ 721306 h 721306"/>
            <a:gd name="connsiteX12" fmla="*/ 1186160 w 2846784"/>
            <a:gd name="connsiteY12" fmla="*/ 721306 h 721306"/>
            <a:gd name="connsiteX13" fmla="*/ 474464 w 2846784"/>
            <a:gd name="connsiteY13" fmla="*/ 721306 h 721306"/>
            <a:gd name="connsiteX14" fmla="*/ 474464 w 2846784"/>
            <a:gd name="connsiteY14" fmla="*/ 721306 h 721306"/>
            <a:gd name="connsiteX15" fmla="*/ 98229 w 2846784"/>
            <a:gd name="connsiteY15" fmla="*/ 721306 h 721306"/>
            <a:gd name="connsiteX16" fmla="*/ 0 w 2846784"/>
            <a:gd name="connsiteY16" fmla="*/ 623077 h 721306"/>
            <a:gd name="connsiteX17" fmla="*/ 0 w 2846784"/>
            <a:gd name="connsiteY17" fmla="*/ 377513 h 721306"/>
            <a:gd name="connsiteX18" fmla="*/ 0 w 2846784"/>
            <a:gd name="connsiteY18" fmla="*/ 230173 h 721306"/>
            <a:gd name="connsiteX19" fmla="*/ 0 w 2846784"/>
            <a:gd name="connsiteY19" fmla="*/ 230173 h 721306"/>
            <a:gd name="connsiteX20" fmla="*/ 0 w 2846784"/>
            <a:gd name="connsiteY20" fmla="*/ 230175 h 721306"/>
            <a:gd name="connsiteX0" fmla="*/ 0 w 2846784"/>
            <a:gd name="connsiteY0" fmla="*/ 299071 h 790202"/>
            <a:gd name="connsiteX1" fmla="*/ 98229 w 2846784"/>
            <a:gd name="connsiteY1" fmla="*/ 200842 h 790202"/>
            <a:gd name="connsiteX2" fmla="*/ 474464 w 2846784"/>
            <a:gd name="connsiteY2" fmla="*/ 200842 h 790202"/>
            <a:gd name="connsiteX3" fmla="*/ 592977 w 2846784"/>
            <a:gd name="connsiteY3" fmla="*/ 0 h 790202"/>
            <a:gd name="connsiteX4" fmla="*/ 763488 w 2846784"/>
            <a:gd name="connsiteY4" fmla="*/ 194889 h 790202"/>
            <a:gd name="connsiteX5" fmla="*/ 2748555 w 2846784"/>
            <a:gd name="connsiteY5" fmla="*/ 200842 h 790202"/>
            <a:gd name="connsiteX6" fmla="*/ 2846784 w 2846784"/>
            <a:gd name="connsiteY6" fmla="*/ 299071 h 790202"/>
            <a:gd name="connsiteX7" fmla="*/ 2846784 w 2846784"/>
            <a:gd name="connsiteY7" fmla="*/ 299069 h 790202"/>
            <a:gd name="connsiteX8" fmla="*/ 2846784 w 2846784"/>
            <a:gd name="connsiteY8" fmla="*/ 299069 h 790202"/>
            <a:gd name="connsiteX9" fmla="*/ 2846784 w 2846784"/>
            <a:gd name="connsiteY9" fmla="*/ 446409 h 790202"/>
            <a:gd name="connsiteX10" fmla="*/ 2846784 w 2846784"/>
            <a:gd name="connsiteY10" fmla="*/ 691973 h 790202"/>
            <a:gd name="connsiteX11" fmla="*/ 2748555 w 2846784"/>
            <a:gd name="connsiteY11" fmla="*/ 790202 h 790202"/>
            <a:gd name="connsiteX12" fmla="*/ 1186160 w 2846784"/>
            <a:gd name="connsiteY12" fmla="*/ 790202 h 790202"/>
            <a:gd name="connsiteX13" fmla="*/ 474464 w 2846784"/>
            <a:gd name="connsiteY13" fmla="*/ 790202 h 790202"/>
            <a:gd name="connsiteX14" fmla="*/ 474464 w 2846784"/>
            <a:gd name="connsiteY14" fmla="*/ 790202 h 790202"/>
            <a:gd name="connsiteX15" fmla="*/ 98229 w 2846784"/>
            <a:gd name="connsiteY15" fmla="*/ 790202 h 790202"/>
            <a:gd name="connsiteX16" fmla="*/ 0 w 2846784"/>
            <a:gd name="connsiteY16" fmla="*/ 691973 h 790202"/>
            <a:gd name="connsiteX17" fmla="*/ 0 w 2846784"/>
            <a:gd name="connsiteY17" fmla="*/ 446409 h 790202"/>
            <a:gd name="connsiteX18" fmla="*/ 0 w 2846784"/>
            <a:gd name="connsiteY18" fmla="*/ 299069 h 790202"/>
            <a:gd name="connsiteX19" fmla="*/ 0 w 2846784"/>
            <a:gd name="connsiteY19" fmla="*/ 299069 h 790202"/>
            <a:gd name="connsiteX20" fmla="*/ 0 w 2846784"/>
            <a:gd name="connsiteY20" fmla="*/ 299071 h 79020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2846784" h="790202">
              <a:moveTo>
                <a:pt x="0" y="299071"/>
              </a:moveTo>
              <a:cubicBezTo>
                <a:pt x="0" y="244821"/>
                <a:pt x="43979" y="200842"/>
                <a:pt x="98229" y="200842"/>
              </a:cubicBezTo>
              <a:lnTo>
                <a:pt x="474464" y="200842"/>
              </a:lnTo>
              <a:lnTo>
                <a:pt x="592977" y="0"/>
              </a:lnTo>
              <a:lnTo>
                <a:pt x="763488" y="194889"/>
              </a:lnTo>
              <a:lnTo>
                <a:pt x="2748555" y="200842"/>
              </a:lnTo>
              <a:cubicBezTo>
                <a:pt x="2802805" y="200842"/>
                <a:pt x="2846784" y="244821"/>
                <a:pt x="2846784" y="299071"/>
              </a:cubicBezTo>
              <a:lnTo>
                <a:pt x="2846784" y="299069"/>
              </a:lnTo>
              <a:lnTo>
                <a:pt x="2846784" y="299069"/>
              </a:lnTo>
              <a:lnTo>
                <a:pt x="2846784" y="446409"/>
              </a:lnTo>
              <a:lnTo>
                <a:pt x="2846784" y="691973"/>
              </a:lnTo>
              <a:cubicBezTo>
                <a:pt x="2846784" y="746223"/>
                <a:pt x="2802805" y="790202"/>
                <a:pt x="2748555" y="790202"/>
              </a:cubicBezTo>
              <a:lnTo>
                <a:pt x="1186160" y="790202"/>
              </a:lnTo>
              <a:lnTo>
                <a:pt x="474464" y="790202"/>
              </a:lnTo>
              <a:lnTo>
                <a:pt x="474464" y="790202"/>
              </a:lnTo>
              <a:lnTo>
                <a:pt x="98229" y="790202"/>
              </a:lnTo>
              <a:cubicBezTo>
                <a:pt x="43979" y="790202"/>
                <a:pt x="0" y="746223"/>
                <a:pt x="0" y="691973"/>
              </a:cubicBezTo>
              <a:lnTo>
                <a:pt x="0" y="446409"/>
              </a:lnTo>
              <a:lnTo>
                <a:pt x="0" y="299069"/>
              </a:lnTo>
              <a:lnTo>
                <a:pt x="0" y="299069"/>
              </a:lnTo>
              <a:lnTo>
                <a:pt x="0" y="299071"/>
              </a:lnTo>
              <a:close/>
            </a:path>
          </a:pathLst>
        </a:cu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tIns="180000" rtlCol="0" anchor="ctr"/>
        <a:lstStyle/>
        <a:p>
          <a:pPr algn="ctr"/>
          <a:r>
            <a:rPr kumimoji="1" lang="ja-JP" altLang="en-US" sz="1100"/>
            <a:t>物件の所有者と貸主が異なる場合⇒　転貸借</a:t>
          </a:r>
          <a:endParaRPr kumimoji="1" lang="en-US" altLang="ja-JP" sz="1100"/>
        </a:p>
        <a:p>
          <a:pPr algn="ctr"/>
          <a:r>
            <a:rPr kumimoji="1" lang="ja-JP" altLang="en-US" sz="1100"/>
            <a:t>無償で借りている場合⇒使用貸借</a:t>
          </a:r>
        </a:p>
      </xdr:txBody>
    </xdr:sp>
    <xdr:clientData/>
  </xdr:twoCellAnchor>
  <xdr:twoCellAnchor>
    <xdr:from>
      <xdr:col>23</xdr:col>
      <xdr:colOff>22412</xdr:colOff>
      <xdr:row>17</xdr:row>
      <xdr:rowOff>128867</xdr:rowOff>
    </xdr:from>
    <xdr:to>
      <xdr:col>23</xdr:col>
      <xdr:colOff>1019736</xdr:colOff>
      <xdr:row>20</xdr:row>
      <xdr:rowOff>100852</xdr:rowOff>
    </xdr:to>
    <xdr:sp macro="" textlink="">
      <xdr:nvSpPr>
        <xdr:cNvPr id="15" name="角丸四角形吹き出し 14">
          <a:extLst>
            <a:ext uri="{FF2B5EF4-FFF2-40B4-BE49-F238E27FC236}">
              <a16:creationId xmlns:a16="http://schemas.microsoft.com/office/drawing/2014/main" id="{00000000-0008-0000-0B00-00000F000000}"/>
            </a:ext>
          </a:extLst>
        </xdr:cNvPr>
        <xdr:cNvSpPr/>
      </xdr:nvSpPr>
      <xdr:spPr>
        <a:xfrm>
          <a:off x="10264588" y="4375896"/>
          <a:ext cx="997324" cy="599515"/>
        </a:xfrm>
        <a:prstGeom prst="wedgeRoundRectCallout">
          <a:avLst>
            <a:gd name="adj1" fmla="val -22897"/>
            <a:gd name="adj2" fmla="val -106731"/>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100"/>
            <a:t>物件の</a:t>
          </a:r>
          <a:endParaRPr kumimoji="1" lang="en-US" altLang="ja-JP" sz="1100"/>
        </a:p>
        <a:p>
          <a:pPr algn="ctr"/>
          <a:r>
            <a:rPr kumimoji="1" lang="ja-JP" altLang="en-US" sz="1100"/>
            <a:t>所有者</a:t>
          </a:r>
        </a:p>
      </xdr:txBody>
    </xdr:sp>
    <xdr:clientData/>
  </xdr:twoCellAnchor>
  <xdr:twoCellAnchor>
    <xdr:from>
      <xdr:col>22</xdr:col>
      <xdr:colOff>246531</xdr:colOff>
      <xdr:row>4</xdr:row>
      <xdr:rowOff>5602</xdr:rowOff>
    </xdr:from>
    <xdr:to>
      <xdr:col>24</xdr:col>
      <xdr:colOff>22411</xdr:colOff>
      <xdr:row>6</xdr:row>
      <xdr:rowOff>168088</xdr:rowOff>
    </xdr:to>
    <xdr:sp macro="" textlink="">
      <xdr:nvSpPr>
        <xdr:cNvPr id="16" name="角丸四角形吹き出し 15">
          <a:extLst>
            <a:ext uri="{FF2B5EF4-FFF2-40B4-BE49-F238E27FC236}">
              <a16:creationId xmlns:a16="http://schemas.microsoft.com/office/drawing/2014/main" id="{00000000-0008-0000-0B00-000010000000}"/>
            </a:ext>
          </a:extLst>
        </xdr:cNvPr>
        <xdr:cNvSpPr/>
      </xdr:nvSpPr>
      <xdr:spPr>
        <a:xfrm>
          <a:off x="8492460" y="1080566"/>
          <a:ext cx="2687808" cy="597915"/>
        </a:xfrm>
        <a:prstGeom prst="wedgeRoundRectCallout">
          <a:avLst>
            <a:gd name="adj1" fmla="val -20278"/>
            <a:gd name="adj2" fmla="val 83183"/>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100"/>
            <a:t>変更のあった事務所についてのみ記入</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19</xdr:col>
      <xdr:colOff>72312</xdr:colOff>
      <xdr:row>0</xdr:row>
      <xdr:rowOff>0</xdr:rowOff>
    </xdr:from>
    <xdr:to>
      <xdr:col>37</xdr:col>
      <xdr:colOff>408215</xdr:colOff>
      <xdr:row>1</xdr:row>
      <xdr:rowOff>142875</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7682593" y="0"/>
          <a:ext cx="7324142" cy="346982"/>
        </a:xfrm>
        <a:prstGeom prst="rect">
          <a:avLst/>
        </a:prstGeom>
        <a:solidFill>
          <a:schemeClr val="accent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必要に応じてシートをコピーしてください</a:t>
          </a:r>
          <a:endParaRPr kumimoji="1" lang="en-US" altLang="ja-JP"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xdr:txBody>
    </xdr:sp>
    <xdr:clientData/>
  </xdr:twoCellAnchor>
  <xdr:twoCellAnchor editAs="oneCell">
    <xdr:from>
      <xdr:col>23</xdr:col>
      <xdr:colOff>190500</xdr:colOff>
      <xdr:row>9</xdr:row>
      <xdr:rowOff>76201</xdr:rowOff>
    </xdr:from>
    <xdr:to>
      <xdr:col>37</xdr:col>
      <xdr:colOff>189413</xdr:colOff>
      <xdr:row>32</xdr:row>
      <xdr:rowOff>45487</xdr:rowOff>
    </xdr:to>
    <xdr:pic>
      <xdr:nvPicPr>
        <xdr:cNvPr id="14" name="図 13">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a:stretch>
          <a:fillRect/>
        </a:stretch>
      </xdr:blipFill>
      <xdr:spPr>
        <a:xfrm>
          <a:off x="8080375" y="1552576"/>
          <a:ext cx="5571038" cy="5727700"/>
        </a:xfrm>
        <a:prstGeom prst="rect">
          <a:avLst/>
        </a:prstGeom>
      </xdr:spPr>
    </xdr:pic>
    <xdr:clientData/>
  </xdr:twoCellAnchor>
  <xdr:twoCellAnchor>
    <xdr:from>
      <xdr:col>24</xdr:col>
      <xdr:colOff>133257</xdr:colOff>
      <xdr:row>10</xdr:row>
      <xdr:rowOff>67568</xdr:rowOff>
    </xdr:from>
    <xdr:to>
      <xdr:col>27</xdr:col>
      <xdr:colOff>137948</xdr:colOff>
      <xdr:row>12</xdr:row>
      <xdr:rowOff>13138</xdr:rowOff>
    </xdr:to>
    <xdr:sp macro="" textlink="">
      <xdr:nvSpPr>
        <xdr:cNvPr id="15" name="角丸四角形 14">
          <a:extLst>
            <a:ext uri="{FF2B5EF4-FFF2-40B4-BE49-F238E27FC236}">
              <a16:creationId xmlns:a16="http://schemas.microsoft.com/office/drawing/2014/main" id="{00000000-0008-0000-0C00-00000F000000}"/>
            </a:ext>
          </a:extLst>
        </xdr:cNvPr>
        <xdr:cNvSpPr/>
      </xdr:nvSpPr>
      <xdr:spPr>
        <a:xfrm>
          <a:off x="8994791" y="1782068"/>
          <a:ext cx="832381" cy="385691"/>
        </a:xfrm>
        <a:prstGeom prst="roundRect">
          <a:avLst/>
        </a:prstGeom>
        <a:solidFill>
          <a:schemeClr val="accent2"/>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b="0" cap="none" spc="0">
              <a:ln w="0"/>
              <a:solidFill>
                <a:schemeClr val="tx1"/>
              </a:solidFill>
              <a:effectLst>
                <a:outerShdw blurRad="38100" dist="19050" dir="2700000" algn="tl" rotWithShape="0">
                  <a:schemeClr val="dk1">
                    <a:alpha val="40000"/>
                  </a:schemeClr>
                </a:outerShdw>
              </a:effectLst>
            </a:rPr>
            <a:t>作成例</a:t>
          </a:r>
        </a:p>
      </xdr:txBody>
    </xdr:sp>
    <xdr:clientData/>
  </xdr:twoCellAnchor>
  <xdr:twoCellAnchor>
    <xdr:from>
      <xdr:col>19</xdr:col>
      <xdr:colOff>58057</xdr:colOff>
      <xdr:row>1</xdr:row>
      <xdr:rowOff>135624</xdr:rowOff>
    </xdr:from>
    <xdr:to>
      <xdr:col>38</xdr:col>
      <xdr:colOff>0</xdr:colOff>
      <xdr:row>5</xdr:row>
      <xdr:rowOff>95250</xdr:rowOff>
    </xdr:to>
    <xdr:sp macro="" textlink="">
      <xdr:nvSpPr>
        <xdr:cNvPr id="18" name="テキスト ボックス 17">
          <a:extLst>
            <a:ext uri="{FF2B5EF4-FFF2-40B4-BE49-F238E27FC236}">
              <a16:creationId xmlns:a16="http://schemas.microsoft.com/office/drawing/2014/main" id="{00000000-0008-0000-0C00-000012000000}"/>
            </a:ext>
          </a:extLst>
        </xdr:cNvPr>
        <xdr:cNvSpPr txBox="1"/>
      </xdr:nvSpPr>
      <xdr:spPr>
        <a:xfrm>
          <a:off x="7668338" y="339731"/>
          <a:ext cx="7357835" cy="1223147"/>
        </a:xfrm>
        <a:prstGeom prst="rect">
          <a:avLst/>
        </a:prstGeom>
        <a:solidFill>
          <a:srgbClr val="EF2F4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←地図を貼り付けるか、「別紙のとおり」と記入して地図を添付してください</a:t>
          </a:r>
          <a:endParaRPr kumimoji="1" lang="en-US" altLang="ja-JP"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a:p>
          <a:pPr algn="l"/>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自宅の場合や他法人と事務所を共有している場合は間取図を添付してください</a:t>
          </a:r>
          <a:endParaRPr kumimoji="1" lang="en-US" altLang="ja-JP"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31</xdr:col>
      <xdr:colOff>72259</xdr:colOff>
      <xdr:row>31</xdr:row>
      <xdr:rowOff>85397</xdr:rowOff>
    </xdr:from>
    <xdr:to>
      <xdr:col>56</xdr:col>
      <xdr:colOff>53538</xdr:colOff>
      <xdr:row>54</xdr:row>
      <xdr:rowOff>67989</xdr:rowOff>
    </xdr:to>
    <xdr:pic>
      <xdr:nvPicPr>
        <xdr:cNvPr id="2" name="図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09087" y="4769069"/>
          <a:ext cx="5400675" cy="3457575"/>
        </a:xfrm>
        <a:prstGeom prst="rect">
          <a:avLst/>
        </a:prstGeom>
      </xdr:spPr>
    </xdr:pic>
    <xdr:clientData/>
  </xdr:twoCellAnchor>
  <xdr:twoCellAnchor editAs="oneCell">
    <xdr:from>
      <xdr:col>31</xdr:col>
      <xdr:colOff>47842</xdr:colOff>
      <xdr:row>5</xdr:row>
      <xdr:rowOff>9913</xdr:rowOff>
    </xdr:from>
    <xdr:to>
      <xdr:col>56</xdr:col>
      <xdr:colOff>34878</xdr:colOff>
      <xdr:row>27</xdr:row>
      <xdr:rowOff>107674</xdr:rowOff>
    </xdr:to>
    <xdr:pic>
      <xdr:nvPicPr>
        <xdr:cNvPr id="7" name="図 6">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938972" y="755348"/>
          <a:ext cx="5370732" cy="3377674"/>
        </a:xfrm>
        <a:prstGeom prst="rect">
          <a:avLst/>
        </a:prstGeom>
      </xdr:spPr>
    </xdr:pic>
    <xdr:clientData/>
  </xdr:twoCellAnchor>
  <xdr:twoCellAnchor>
    <xdr:from>
      <xdr:col>31</xdr:col>
      <xdr:colOff>0</xdr:colOff>
      <xdr:row>0</xdr:row>
      <xdr:rowOff>0</xdr:rowOff>
    </xdr:from>
    <xdr:to>
      <xdr:col>53</xdr:col>
      <xdr:colOff>124109</xdr:colOff>
      <xdr:row>4</xdr:row>
      <xdr:rowOff>100274</xdr:rowOff>
    </xdr:to>
    <xdr:sp macro="" textlink="">
      <xdr:nvSpPr>
        <xdr:cNvPr id="5" name="テキスト ボックス 4">
          <a:extLst>
            <a:ext uri="{FF2B5EF4-FFF2-40B4-BE49-F238E27FC236}">
              <a16:creationId xmlns:a16="http://schemas.microsoft.com/office/drawing/2014/main" id="{00000000-0008-0000-0D00-000005000000}"/>
            </a:ext>
          </a:extLst>
        </xdr:cNvPr>
        <xdr:cNvSpPr txBox="1"/>
      </xdr:nvSpPr>
      <xdr:spPr>
        <a:xfrm>
          <a:off x="7171765" y="0"/>
          <a:ext cx="5054697" cy="727803"/>
        </a:xfrm>
        <a:prstGeom prst="rect">
          <a:avLst/>
        </a:prstGeom>
        <a:solidFill>
          <a:srgbClr val="EF2F4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↓撮影年月日を太枠内に入力してください↓</a:t>
          </a:r>
          <a:endParaRPr kumimoji="1" lang="en-US" altLang="ja-JP"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（左側に自動的に反映されます）</a:t>
          </a:r>
        </a:p>
      </xdr:txBody>
    </xdr:sp>
    <xdr:clientData/>
  </xdr:twoCellAnchor>
  <xdr:twoCellAnchor>
    <xdr:from>
      <xdr:col>48</xdr:col>
      <xdr:colOff>123264</xdr:colOff>
      <xdr:row>6</xdr:row>
      <xdr:rowOff>89647</xdr:rowOff>
    </xdr:from>
    <xdr:to>
      <xdr:col>52</xdr:col>
      <xdr:colOff>33618</xdr:colOff>
      <xdr:row>8</xdr:row>
      <xdr:rowOff>100853</xdr:rowOff>
    </xdr:to>
    <xdr:sp macro="" textlink="">
      <xdr:nvSpPr>
        <xdr:cNvPr id="6" name="角丸四角形 5">
          <a:extLst>
            <a:ext uri="{FF2B5EF4-FFF2-40B4-BE49-F238E27FC236}">
              <a16:creationId xmlns:a16="http://schemas.microsoft.com/office/drawing/2014/main" id="{00000000-0008-0000-0D00-000006000000}"/>
            </a:ext>
          </a:extLst>
        </xdr:cNvPr>
        <xdr:cNvSpPr/>
      </xdr:nvSpPr>
      <xdr:spPr>
        <a:xfrm>
          <a:off x="11105029" y="1030941"/>
          <a:ext cx="806824" cy="324971"/>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100" b="0" cap="none" spc="0">
              <a:ln w="0"/>
              <a:solidFill>
                <a:schemeClr val="tx1"/>
              </a:solidFill>
              <a:effectLst>
                <a:outerShdw blurRad="38100" dist="19050" dir="2700000" algn="tl" rotWithShape="0">
                  <a:schemeClr val="dk1">
                    <a:alpha val="40000"/>
                  </a:schemeClr>
                </a:outerShdw>
              </a:effectLst>
            </a:rPr>
            <a:t>作成例</a:t>
          </a:r>
        </a:p>
      </xdr:txBody>
    </xdr:sp>
    <xdr:clientData/>
  </xdr:twoCellAnchor>
  <xdr:twoCellAnchor>
    <xdr:from>
      <xdr:col>53</xdr:col>
      <xdr:colOff>0</xdr:colOff>
      <xdr:row>10</xdr:row>
      <xdr:rowOff>57150</xdr:rowOff>
    </xdr:from>
    <xdr:to>
      <xdr:col>63</xdr:col>
      <xdr:colOff>174625</xdr:colOff>
      <xdr:row>16</xdr:row>
      <xdr:rowOff>104775</xdr:rowOff>
    </xdr:to>
    <xdr:sp macro="" textlink="">
      <xdr:nvSpPr>
        <xdr:cNvPr id="8" name="角丸四角形吹き出し 7">
          <a:extLst>
            <a:ext uri="{FF2B5EF4-FFF2-40B4-BE49-F238E27FC236}">
              <a16:creationId xmlns:a16="http://schemas.microsoft.com/office/drawing/2014/main" id="{00000000-0008-0000-0D00-000008000000}"/>
            </a:ext>
          </a:extLst>
        </xdr:cNvPr>
        <xdr:cNvSpPr/>
      </xdr:nvSpPr>
      <xdr:spPr>
        <a:xfrm>
          <a:off x="11144250" y="1644650"/>
          <a:ext cx="2286000" cy="1000125"/>
        </a:xfrm>
        <a:prstGeom prst="wedgeRoundRectCallout">
          <a:avLst>
            <a:gd name="adj1" fmla="val -103465"/>
            <a:gd name="adj2" fmla="val -46361"/>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solidFill>
                <a:schemeClr val="bg1"/>
              </a:solidFill>
            </a:rPr>
            <a:t>看板が無い場合は</a:t>
          </a:r>
          <a:endParaRPr kumimoji="1" lang="en-US" altLang="ja-JP" sz="1100">
            <a:solidFill>
              <a:schemeClr val="bg1"/>
            </a:solidFill>
          </a:endParaRPr>
        </a:p>
        <a:p>
          <a:pPr algn="l"/>
          <a:r>
            <a:rPr kumimoji="1" lang="ja-JP" altLang="en-US" sz="1100">
              <a:solidFill>
                <a:schemeClr val="bg1"/>
              </a:solidFill>
            </a:rPr>
            <a:t>・会社名のある郵便受けの写真</a:t>
          </a:r>
          <a:endParaRPr kumimoji="1" lang="en-US" altLang="ja-JP" sz="1100">
            <a:solidFill>
              <a:schemeClr val="bg1"/>
            </a:solidFill>
          </a:endParaRPr>
        </a:p>
        <a:p>
          <a:pPr algn="l"/>
          <a:r>
            <a:rPr kumimoji="1" lang="ja-JP" altLang="en-US" sz="1100">
              <a:solidFill>
                <a:schemeClr val="bg1"/>
              </a:solidFill>
            </a:rPr>
            <a:t>・会社名のある入り口ドアの写真</a:t>
          </a:r>
          <a:endParaRPr kumimoji="1" lang="en-US" altLang="ja-JP" sz="1100">
            <a:solidFill>
              <a:schemeClr val="bg1"/>
            </a:solidFill>
          </a:endParaRPr>
        </a:p>
        <a:p>
          <a:pPr algn="l"/>
          <a:r>
            <a:rPr kumimoji="1" lang="ja-JP" altLang="en-US" sz="1100">
              <a:solidFill>
                <a:schemeClr val="bg1"/>
              </a:solidFill>
            </a:rPr>
            <a:t>を別途添付する</a:t>
          </a:r>
        </a:p>
      </xdr:txBody>
    </xdr:sp>
    <xdr:clientData/>
  </xdr:twoCellAnchor>
  <xdr:twoCellAnchor>
    <xdr:from>
      <xdr:col>54</xdr:col>
      <xdr:colOff>57150</xdr:colOff>
      <xdr:row>45</xdr:row>
      <xdr:rowOff>76200</xdr:rowOff>
    </xdr:from>
    <xdr:to>
      <xdr:col>62</xdr:col>
      <xdr:colOff>79375</xdr:colOff>
      <xdr:row>47</xdr:row>
      <xdr:rowOff>111125</xdr:rowOff>
    </xdr:to>
    <xdr:sp macro="" textlink="">
      <xdr:nvSpPr>
        <xdr:cNvPr id="9" name="角丸四角形吹き出し 8">
          <a:extLst>
            <a:ext uri="{FF2B5EF4-FFF2-40B4-BE49-F238E27FC236}">
              <a16:creationId xmlns:a16="http://schemas.microsoft.com/office/drawing/2014/main" id="{00000000-0008-0000-0D00-000009000000}"/>
            </a:ext>
          </a:extLst>
        </xdr:cNvPr>
        <xdr:cNvSpPr/>
      </xdr:nvSpPr>
      <xdr:spPr>
        <a:xfrm>
          <a:off x="11407775" y="7219950"/>
          <a:ext cx="1720850" cy="352425"/>
        </a:xfrm>
        <a:prstGeom prst="wedgeRoundRectCallout">
          <a:avLst>
            <a:gd name="adj1" fmla="val -118212"/>
            <a:gd name="adj2" fmla="val 46276"/>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solidFill>
                <a:schemeClr val="bg1"/>
              </a:solidFill>
            </a:rPr>
            <a:t>固定電話の写真は必須</a:t>
          </a:r>
        </a:p>
      </xdr:txBody>
    </xdr:sp>
    <xdr:clientData/>
  </xdr:twoCellAnchor>
  <xdr:twoCellAnchor>
    <xdr:from>
      <xdr:col>49</xdr:col>
      <xdr:colOff>75639</xdr:colOff>
      <xdr:row>33</xdr:row>
      <xdr:rowOff>137272</xdr:rowOff>
    </xdr:from>
    <xdr:to>
      <xdr:col>52</xdr:col>
      <xdr:colOff>205068</xdr:colOff>
      <xdr:row>35</xdr:row>
      <xdr:rowOff>148478</xdr:rowOff>
    </xdr:to>
    <xdr:sp macro="" textlink="">
      <xdr:nvSpPr>
        <xdr:cNvPr id="11" name="角丸四角形 10">
          <a:extLst>
            <a:ext uri="{FF2B5EF4-FFF2-40B4-BE49-F238E27FC236}">
              <a16:creationId xmlns:a16="http://schemas.microsoft.com/office/drawing/2014/main" id="{00000000-0008-0000-0D00-00000B000000}"/>
            </a:ext>
          </a:extLst>
        </xdr:cNvPr>
        <xdr:cNvSpPr/>
      </xdr:nvSpPr>
      <xdr:spPr>
        <a:xfrm>
          <a:off x="11029389" y="5166472"/>
          <a:ext cx="786654" cy="316006"/>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100" b="0" cap="none" spc="0">
              <a:ln w="0"/>
              <a:solidFill>
                <a:schemeClr val="tx1"/>
              </a:solidFill>
              <a:effectLst>
                <a:outerShdw blurRad="38100" dist="19050" dir="2700000" algn="tl" rotWithShape="0">
                  <a:schemeClr val="dk1">
                    <a:alpha val="40000"/>
                  </a:schemeClr>
                </a:outerShdw>
              </a:effectLst>
            </a:rPr>
            <a:t>作成例</a:t>
          </a:r>
        </a:p>
      </xdr:txBody>
    </xdr:sp>
    <xdr:clientData/>
  </xdr:twoCellAnchor>
  <xdr:twoCellAnchor>
    <xdr:from>
      <xdr:col>43</xdr:col>
      <xdr:colOff>197070</xdr:colOff>
      <xdr:row>39</xdr:row>
      <xdr:rowOff>49267</xdr:rowOff>
    </xdr:from>
    <xdr:to>
      <xdr:col>47</xdr:col>
      <xdr:colOff>157657</xdr:colOff>
      <xdr:row>42</xdr:row>
      <xdr:rowOff>68974</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9735208" y="5941629"/>
          <a:ext cx="827690" cy="472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業者票</a:t>
          </a:r>
        </a:p>
      </xdr:txBody>
    </xdr:sp>
    <xdr:clientData/>
  </xdr:twoCellAnchor>
  <xdr:twoCellAnchor>
    <xdr:from>
      <xdr:col>47</xdr:col>
      <xdr:colOff>32846</xdr:colOff>
      <xdr:row>39</xdr:row>
      <xdr:rowOff>49267</xdr:rowOff>
    </xdr:from>
    <xdr:to>
      <xdr:col>50</xdr:col>
      <xdr:colOff>210208</xdr:colOff>
      <xdr:row>42</xdr:row>
      <xdr:rowOff>68974</xdr:rowOff>
    </xdr:to>
    <xdr:sp macro="" textlink="">
      <xdr:nvSpPr>
        <xdr:cNvPr id="12" name="テキスト ボックス 11">
          <a:extLst>
            <a:ext uri="{FF2B5EF4-FFF2-40B4-BE49-F238E27FC236}">
              <a16:creationId xmlns:a16="http://schemas.microsoft.com/office/drawing/2014/main" id="{00000000-0008-0000-0D00-00000C000000}"/>
            </a:ext>
          </a:extLst>
        </xdr:cNvPr>
        <xdr:cNvSpPr txBox="1"/>
      </xdr:nvSpPr>
      <xdr:spPr>
        <a:xfrm>
          <a:off x="10438087" y="5941629"/>
          <a:ext cx="827690" cy="472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報酬額表</a:t>
          </a:r>
        </a:p>
      </xdr:txBody>
    </xdr:sp>
    <xdr:clientData/>
  </xdr:twoCellAnchor>
  <xdr:twoCellAnchor>
    <xdr:from>
      <xdr:col>56</xdr:col>
      <xdr:colOff>121184</xdr:colOff>
      <xdr:row>33</xdr:row>
      <xdr:rowOff>117822</xdr:rowOff>
    </xdr:from>
    <xdr:to>
      <xdr:col>67</xdr:col>
      <xdr:colOff>15875</xdr:colOff>
      <xdr:row>37</xdr:row>
      <xdr:rowOff>47625</xdr:rowOff>
    </xdr:to>
    <xdr:sp macro="" textlink="">
      <xdr:nvSpPr>
        <xdr:cNvPr id="13" name="角丸四角形吹き出し 12">
          <a:extLst>
            <a:ext uri="{FF2B5EF4-FFF2-40B4-BE49-F238E27FC236}">
              <a16:creationId xmlns:a16="http://schemas.microsoft.com/office/drawing/2014/main" id="{00000000-0008-0000-0D00-00000D000000}"/>
            </a:ext>
          </a:extLst>
        </xdr:cNvPr>
        <xdr:cNvSpPr/>
      </xdr:nvSpPr>
      <xdr:spPr>
        <a:xfrm>
          <a:off x="11884559" y="5356572"/>
          <a:ext cx="2212441" cy="564803"/>
        </a:xfrm>
        <a:prstGeom prst="wedgeRoundRectCallout">
          <a:avLst>
            <a:gd name="adj1" fmla="val -103117"/>
            <a:gd name="adj2" fmla="val 42455"/>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solidFill>
                <a:schemeClr val="bg1"/>
              </a:solidFill>
            </a:rPr>
            <a:t>業者票・報酬額表の掲示状況が分かるように撮影すること</a:t>
          </a:r>
        </a:p>
      </xdr:txBody>
    </xdr:sp>
    <xdr:clientData/>
  </xdr:twoCellAnchor>
  <xdr:twoCellAnchor>
    <xdr:from>
      <xdr:col>38</xdr:col>
      <xdr:colOff>197070</xdr:colOff>
      <xdr:row>9</xdr:row>
      <xdr:rowOff>144517</xdr:rowOff>
    </xdr:from>
    <xdr:to>
      <xdr:col>45</xdr:col>
      <xdr:colOff>123825</xdr:colOff>
      <xdr:row>13</xdr:row>
      <xdr:rowOff>11824</xdr:rowOff>
    </xdr:to>
    <xdr:sp macro="" textlink="">
      <xdr:nvSpPr>
        <xdr:cNvPr id="14" name="テキスト ボックス 13">
          <a:extLst>
            <a:ext uri="{FF2B5EF4-FFF2-40B4-BE49-F238E27FC236}">
              <a16:creationId xmlns:a16="http://schemas.microsoft.com/office/drawing/2014/main" id="{00000000-0008-0000-0D00-00000E000000}"/>
            </a:ext>
          </a:extLst>
        </xdr:cNvPr>
        <xdr:cNvSpPr txBox="1"/>
      </xdr:nvSpPr>
      <xdr:spPr>
        <a:xfrm>
          <a:off x="8740995" y="1516117"/>
          <a:ext cx="1460280" cy="4769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u="sng"/>
            <a:t>業　者　看　板</a:t>
          </a:r>
        </a:p>
      </xdr:txBody>
    </xdr:sp>
    <xdr:clientData/>
  </xdr:twoCellAnchor>
</xdr:wsDr>
</file>

<file path=xl/drawings/drawing17.xml><?xml version="1.0" encoding="utf-8"?>
<xdr:wsDr xmlns:xdr="http://schemas.openxmlformats.org/drawingml/2006/spreadsheetDrawing" xmlns:a="http://schemas.openxmlformats.org/drawingml/2006/main">
  <xdr:oneCellAnchor>
    <xdr:from>
      <xdr:col>32</xdr:col>
      <xdr:colOff>0</xdr:colOff>
      <xdr:row>5</xdr:row>
      <xdr:rowOff>0</xdr:rowOff>
    </xdr:from>
    <xdr:ext cx="5715798" cy="3486637"/>
    <xdr:pic>
      <xdr:nvPicPr>
        <xdr:cNvPr id="2" name="図 1">
          <a:extLst>
            <a:ext uri="{FF2B5EF4-FFF2-40B4-BE49-F238E27FC236}">
              <a16:creationId xmlns:a16="http://schemas.microsoft.com/office/drawing/2014/main" id="{795FFE82-AA3D-4E92-BEAB-1A873C39730E}"/>
            </a:ext>
          </a:extLst>
        </xdr:cNvPr>
        <xdr:cNvPicPr>
          <a:picLocks noChangeAspect="1"/>
        </xdr:cNvPicPr>
      </xdr:nvPicPr>
      <xdr:blipFill>
        <a:blip xmlns:r="http://schemas.openxmlformats.org/officeDocument/2006/relationships" r:embed="rId1"/>
        <a:stretch>
          <a:fillRect/>
        </a:stretch>
      </xdr:blipFill>
      <xdr:spPr>
        <a:xfrm>
          <a:off x="7010400" y="857250"/>
          <a:ext cx="5715798" cy="3486637"/>
        </a:xfrm>
        <a:prstGeom prst="rect">
          <a:avLst/>
        </a:prstGeom>
      </xdr:spPr>
    </xdr:pic>
    <xdr:clientData/>
  </xdr:oneCellAnchor>
  <xdr:oneCellAnchor>
    <xdr:from>
      <xdr:col>32</xdr:col>
      <xdr:colOff>0</xdr:colOff>
      <xdr:row>32</xdr:row>
      <xdr:rowOff>0</xdr:rowOff>
    </xdr:from>
    <xdr:ext cx="5725324" cy="3477110"/>
    <xdr:pic>
      <xdr:nvPicPr>
        <xdr:cNvPr id="3" name="図 2">
          <a:extLst>
            <a:ext uri="{FF2B5EF4-FFF2-40B4-BE49-F238E27FC236}">
              <a16:creationId xmlns:a16="http://schemas.microsoft.com/office/drawing/2014/main" id="{251E92CE-93B4-4D1E-9CDB-8CE93DCCA2CC}"/>
            </a:ext>
          </a:extLst>
        </xdr:cNvPr>
        <xdr:cNvPicPr>
          <a:picLocks noChangeAspect="1"/>
        </xdr:cNvPicPr>
      </xdr:nvPicPr>
      <xdr:blipFill>
        <a:blip xmlns:r="http://schemas.openxmlformats.org/officeDocument/2006/relationships" r:embed="rId2"/>
        <a:stretch>
          <a:fillRect/>
        </a:stretch>
      </xdr:blipFill>
      <xdr:spPr>
        <a:xfrm>
          <a:off x="7010400" y="5486400"/>
          <a:ext cx="5725324" cy="3477110"/>
        </a:xfrm>
        <a:prstGeom prst="rect">
          <a:avLst/>
        </a:prstGeom>
      </xdr:spPr>
    </xdr:pic>
    <xdr:clientData/>
  </xdr:oneCellAnchor>
  <xdr:twoCellAnchor>
    <xdr:from>
      <xdr:col>32</xdr:col>
      <xdr:colOff>0</xdr:colOff>
      <xdr:row>0</xdr:row>
      <xdr:rowOff>0</xdr:rowOff>
    </xdr:from>
    <xdr:to>
      <xdr:col>54</xdr:col>
      <xdr:colOff>124109</xdr:colOff>
      <xdr:row>4</xdr:row>
      <xdr:rowOff>100274</xdr:rowOff>
    </xdr:to>
    <xdr:sp macro="" textlink="">
      <xdr:nvSpPr>
        <xdr:cNvPr id="4" name="テキスト ボックス 3">
          <a:extLst>
            <a:ext uri="{FF2B5EF4-FFF2-40B4-BE49-F238E27FC236}">
              <a16:creationId xmlns:a16="http://schemas.microsoft.com/office/drawing/2014/main" id="{483C043A-0F86-4381-8499-E8DB565FF0A8}"/>
            </a:ext>
          </a:extLst>
        </xdr:cNvPr>
        <xdr:cNvSpPr txBox="1"/>
      </xdr:nvSpPr>
      <xdr:spPr>
        <a:xfrm>
          <a:off x="7010400" y="0"/>
          <a:ext cx="4943759" cy="786074"/>
        </a:xfrm>
        <a:prstGeom prst="rect">
          <a:avLst/>
        </a:prstGeom>
        <a:solidFill>
          <a:srgbClr val="EF2F4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↓撮影年月日を太枠内に入力してください↓</a:t>
          </a:r>
          <a:endParaRPr kumimoji="1" lang="en-US" altLang="ja-JP"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（左側に自動的に反映されます）</a:t>
          </a:r>
        </a:p>
      </xdr:txBody>
    </xdr:sp>
    <xdr:clientData/>
  </xdr:twoCellAnchor>
  <xdr:twoCellAnchor>
    <xdr:from>
      <xdr:col>53</xdr:col>
      <xdr:colOff>195322</xdr:colOff>
      <xdr:row>5</xdr:row>
      <xdr:rowOff>128575</xdr:rowOff>
    </xdr:from>
    <xdr:to>
      <xdr:col>57</xdr:col>
      <xdr:colOff>105677</xdr:colOff>
      <xdr:row>7</xdr:row>
      <xdr:rowOff>143094</xdr:rowOff>
    </xdr:to>
    <xdr:sp macro="" textlink="">
      <xdr:nvSpPr>
        <xdr:cNvPr id="5" name="角丸四角形 3">
          <a:extLst>
            <a:ext uri="{FF2B5EF4-FFF2-40B4-BE49-F238E27FC236}">
              <a16:creationId xmlns:a16="http://schemas.microsoft.com/office/drawing/2014/main" id="{3A390DE2-C410-428B-A55F-D202D05290A3}"/>
            </a:ext>
          </a:extLst>
        </xdr:cNvPr>
        <xdr:cNvSpPr/>
      </xdr:nvSpPr>
      <xdr:spPr>
        <a:xfrm>
          <a:off x="11806297" y="985825"/>
          <a:ext cx="786655" cy="357419"/>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100" b="0" cap="none" spc="0">
              <a:ln w="0"/>
              <a:solidFill>
                <a:schemeClr val="tx1"/>
              </a:solidFill>
              <a:effectLst>
                <a:outerShdw blurRad="38100" dist="19050" dir="2700000" algn="tl" rotWithShape="0">
                  <a:schemeClr val="dk1">
                    <a:alpha val="40000"/>
                  </a:schemeClr>
                </a:outerShdw>
              </a:effectLst>
            </a:rPr>
            <a:t>作成例</a:t>
          </a:r>
        </a:p>
      </xdr:txBody>
    </xdr:sp>
    <xdr:clientData/>
  </xdr:twoCellAnchor>
  <xdr:twoCellAnchor>
    <xdr:from>
      <xdr:col>56</xdr:col>
      <xdr:colOff>44100</xdr:colOff>
      <xdr:row>39</xdr:row>
      <xdr:rowOff>57978</xdr:rowOff>
    </xdr:from>
    <xdr:to>
      <xdr:col>67</xdr:col>
      <xdr:colOff>178951</xdr:colOff>
      <xdr:row>41</xdr:row>
      <xdr:rowOff>73818</xdr:rowOff>
    </xdr:to>
    <xdr:sp macro="" textlink="">
      <xdr:nvSpPr>
        <xdr:cNvPr id="6" name="角丸四角形吹き出し 4">
          <a:extLst>
            <a:ext uri="{FF2B5EF4-FFF2-40B4-BE49-F238E27FC236}">
              <a16:creationId xmlns:a16="http://schemas.microsoft.com/office/drawing/2014/main" id="{5E21D0CB-C08A-4AAC-899F-928070D79F06}"/>
            </a:ext>
          </a:extLst>
        </xdr:cNvPr>
        <xdr:cNvSpPr/>
      </xdr:nvSpPr>
      <xdr:spPr>
        <a:xfrm>
          <a:off x="12312300" y="6744528"/>
          <a:ext cx="2544676" cy="358740"/>
        </a:xfrm>
        <a:custGeom>
          <a:avLst/>
          <a:gdLst>
            <a:gd name="connsiteX0" fmla="*/ 0 w 2557773"/>
            <a:gd name="connsiteY0" fmla="*/ 54235 h 325402"/>
            <a:gd name="connsiteX1" fmla="*/ 54235 w 2557773"/>
            <a:gd name="connsiteY1" fmla="*/ 0 h 325402"/>
            <a:gd name="connsiteX2" fmla="*/ 426296 w 2557773"/>
            <a:gd name="connsiteY2" fmla="*/ 0 h 325402"/>
            <a:gd name="connsiteX3" fmla="*/ 426296 w 2557773"/>
            <a:gd name="connsiteY3" fmla="*/ 0 h 325402"/>
            <a:gd name="connsiteX4" fmla="*/ 1065739 w 2557773"/>
            <a:gd name="connsiteY4" fmla="*/ 0 h 325402"/>
            <a:gd name="connsiteX5" fmla="*/ 2503538 w 2557773"/>
            <a:gd name="connsiteY5" fmla="*/ 0 h 325402"/>
            <a:gd name="connsiteX6" fmla="*/ 2557773 w 2557773"/>
            <a:gd name="connsiteY6" fmla="*/ 54235 h 325402"/>
            <a:gd name="connsiteX7" fmla="*/ 2557773 w 2557773"/>
            <a:gd name="connsiteY7" fmla="*/ 54234 h 325402"/>
            <a:gd name="connsiteX8" fmla="*/ 2557773 w 2557773"/>
            <a:gd name="connsiteY8" fmla="*/ 54234 h 325402"/>
            <a:gd name="connsiteX9" fmla="*/ 2557773 w 2557773"/>
            <a:gd name="connsiteY9" fmla="*/ 135584 h 325402"/>
            <a:gd name="connsiteX10" fmla="*/ 2557773 w 2557773"/>
            <a:gd name="connsiteY10" fmla="*/ 271167 h 325402"/>
            <a:gd name="connsiteX11" fmla="*/ 2503538 w 2557773"/>
            <a:gd name="connsiteY11" fmla="*/ 325402 h 325402"/>
            <a:gd name="connsiteX12" fmla="*/ 1065739 w 2557773"/>
            <a:gd name="connsiteY12" fmla="*/ 325402 h 325402"/>
            <a:gd name="connsiteX13" fmla="*/ 426296 w 2557773"/>
            <a:gd name="connsiteY13" fmla="*/ 325402 h 325402"/>
            <a:gd name="connsiteX14" fmla="*/ 426296 w 2557773"/>
            <a:gd name="connsiteY14" fmla="*/ 325402 h 325402"/>
            <a:gd name="connsiteX15" fmla="*/ 54235 w 2557773"/>
            <a:gd name="connsiteY15" fmla="*/ 325402 h 325402"/>
            <a:gd name="connsiteX16" fmla="*/ 0 w 2557773"/>
            <a:gd name="connsiteY16" fmla="*/ 271167 h 325402"/>
            <a:gd name="connsiteX17" fmla="*/ 0 w 2557773"/>
            <a:gd name="connsiteY17" fmla="*/ 135584 h 325402"/>
            <a:gd name="connsiteX18" fmla="*/ -1367513 w 2557773"/>
            <a:gd name="connsiteY18" fmla="*/ 11841 h 325402"/>
            <a:gd name="connsiteX19" fmla="*/ 0 w 2557773"/>
            <a:gd name="connsiteY19" fmla="*/ 54234 h 325402"/>
            <a:gd name="connsiteX20" fmla="*/ 0 w 2557773"/>
            <a:gd name="connsiteY20" fmla="*/ 54235 h 325402"/>
            <a:gd name="connsiteX0" fmla="*/ 0 w 2557773"/>
            <a:gd name="connsiteY0" fmla="*/ 54235 h 325402"/>
            <a:gd name="connsiteX1" fmla="*/ 54235 w 2557773"/>
            <a:gd name="connsiteY1" fmla="*/ 0 h 325402"/>
            <a:gd name="connsiteX2" fmla="*/ 426296 w 2557773"/>
            <a:gd name="connsiteY2" fmla="*/ 0 h 325402"/>
            <a:gd name="connsiteX3" fmla="*/ 426296 w 2557773"/>
            <a:gd name="connsiteY3" fmla="*/ 0 h 325402"/>
            <a:gd name="connsiteX4" fmla="*/ 1065739 w 2557773"/>
            <a:gd name="connsiteY4" fmla="*/ 0 h 325402"/>
            <a:gd name="connsiteX5" fmla="*/ 2503538 w 2557773"/>
            <a:gd name="connsiteY5" fmla="*/ 0 h 325402"/>
            <a:gd name="connsiteX6" fmla="*/ 2557773 w 2557773"/>
            <a:gd name="connsiteY6" fmla="*/ 54235 h 325402"/>
            <a:gd name="connsiteX7" fmla="*/ 2557773 w 2557773"/>
            <a:gd name="connsiteY7" fmla="*/ 54234 h 325402"/>
            <a:gd name="connsiteX8" fmla="*/ 2557773 w 2557773"/>
            <a:gd name="connsiteY8" fmla="*/ 54234 h 325402"/>
            <a:gd name="connsiteX9" fmla="*/ 2557773 w 2557773"/>
            <a:gd name="connsiteY9" fmla="*/ 135584 h 325402"/>
            <a:gd name="connsiteX10" fmla="*/ 2557773 w 2557773"/>
            <a:gd name="connsiteY10" fmla="*/ 271167 h 325402"/>
            <a:gd name="connsiteX11" fmla="*/ 2503538 w 2557773"/>
            <a:gd name="connsiteY11" fmla="*/ 325402 h 325402"/>
            <a:gd name="connsiteX12" fmla="*/ 1065739 w 2557773"/>
            <a:gd name="connsiteY12" fmla="*/ 325402 h 325402"/>
            <a:gd name="connsiteX13" fmla="*/ 426296 w 2557773"/>
            <a:gd name="connsiteY13" fmla="*/ 325402 h 325402"/>
            <a:gd name="connsiteX14" fmla="*/ 426296 w 2557773"/>
            <a:gd name="connsiteY14" fmla="*/ 325402 h 325402"/>
            <a:gd name="connsiteX15" fmla="*/ 54235 w 2557773"/>
            <a:gd name="connsiteY15" fmla="*/ 325402 h 325402"/>
            <a:gd name="connsiteX16" fmla="*/ 0 w 2557773"/>
            <a:gd name="connsiteY16" fmla="*/ 271167 h 325402"/>
            <a:gd name="connsiteX17" fmla="*/ 0 w 2557773"/>
            <a:gd name="connsiteY17" fmla="*/ 135584 h 325402"/>
            <a:gd name="connsiteX18" fmla="*/ 0 w 2557773"/>
            <a:gd name="connsiteY18" fmla="*/ 54234 h 325402"/>
            <a:gd name="connsiteX19" fmla="*/ 0 w 2557773"/>
            <a:gd name="connsiteY19" fmla="*/ 54235 h 32540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557773" h="325402">
              <a:moveTo>
                <a:pt x="0" y="54235"/>
              </a:moveTo>
              <a:cubicBezTo>
                <a:pt x="0" y="24282"/>
                <a:pt x="24282" y="0"/>
                <a:pt x="54235" y="0"/>
              </a:cubicBezTo>
              <a:lnTo>
                <a:pt x="426296" y="0"/>
              </a:lnTo>
              <a:lnTo>
                <a:pt x="426296" y="0"/>
              </a:lnTo>
              <a:lnTo>
                <a:pt x="1065739" y="0"/>
              </a:lnTo>
              <a:lnTo>
                <a:pt x="2503538" y="0"/>
              </a:lnTo>
              <a:cubicBezTo>
                <a:pt x="2533491" y="0"/>
                <a:pt x="2557773" y="24282"/>
                <a:pt x="2557773" y="54235"/>
              </a:cubicBezTo>
              <a:lnTo>
                <a:pt x="2557773" y="54234"/>
              </a:lnTo>
              <a:lnTo>
                <a:pt x="2557773" y="54234"/>
              </a:lnTo>
              <a:lnTo>
                <a:pt x="2557773" y="135584"/>
              </a:lnTo>
              <a:lnTo>
                <a:pt x="2557773" y="271167"/>
              </a:lnTo>
              <a:cubicBezTo>
                <a:pt x="2557773" y="301120"/>
                <a:pt x="2533491" y="325402"/>
                <a:pt x="2503538" y="325402"/>
              </a:cubicBezTo>
              <a:lnTo>
                <a:pt x="1065739" y="325402"/>
              </a:lnTo>
              <a:lnTo>
                <a:pt x="426296" y="325402"/>
              </a:lnTo>
              <a:lnTo>
                <a:pt x="426296" y="325402"/>
              </a:lnTo>
              <a:lnTo>
                <a:pt x="54235" y="325402"/>
              </a:lnTo>
              <a:cubicBezTo>
                <a:pt x="24282" y="325402"/>
                <a:pt x="0" y="301120"/>
                <a:pt x="0" y="271167"/>
              </a:cubicBezTo>
              <a:lnTo>
                <a:pt x="0" y="135584"/>
              </a:lnTo>
              <a:lnTo>
                <a:pt x="0" y="54234"/>
              </a:lnTo>
              <a:lnTo>
                <a:pt x="0" y="54235"/>
              </a:lnTo>
              <a:close/>
            </a:path>
          </a:pathLst>
        </a:cu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solidFill>
                <a:schemeClr val="tx1"/>
              </a:solidFill>
            </a:rPr>
            <a:t>文字が判読できる写真としてください</a:t>
          </a:r>
        </a:p>
      </xdr:txBody>
    </xdr:sp>
    <xdr:clientData/>
  </xdr:twoCellAnchor>
  <xdr:twoCellAnchor>
    <xdr:from>
      <xdr:col>54</xdr:col>
      <xdr:colOff>23312</xdr:colOff>
      <xdr:row>32</xdr:row>
      <xdr:rowOff>16516</xdr:rowOff>
    </xdr:from>
    <xdr:to>
      <xdr:col>57</xdr:col>
      <xdr:colOff>152743</xdr:colOff>
      <xdr:row>34</xdr:row>
      <xdr:rowOff>35518</xdr:rowOff>
    </xdr:to>
    <xdr:sp macro="" textlink="">
      <xdr:nvSpPr>
        <xdr:cNvPr id="7" name="角丸四角形 12">
          <a:extLst>
            <a:ext uri="{FF2B5EF4-FFF2-40B4-BE49-F238E27FC236}">
              <a16:creationId xmlns:a16="http://schemas.microsoft.com/office/drawing/2014/main" id="{91E425E4-80F7-44D8-BA8D-85DF6C8F5168}"/>
            </a:ext>
          </a:extLst>
        </xdr:cNvPr>
        <xdr:cNvSpPr/>
      </xdr:nvSpPr>
      <xdr:spPr>
        <a:xfrm>
          <a:off x="11853362" y="5502916"/>
          <a:ext cx="786656" cy="361902"/>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100" b="0" cap="none" spc="0">
              <a:ln w="0"/>
              <a:solidFill>
                <a:schemeClr val="tx1"/>
              </a:solidFill>
              <a:effectLst>
                <a:outerShdw blurRad="38100" dist="19050" dir="2700000" algn="tl" rotWithShape="0">
                  <a:schemeClr val="dk1">
                    <a:alpha val="40000"/>
                  </a:schemeClr>
                </a:outerShdw>
              </a:effectLst>
            </a:rPr>
            <a:t>作成例</a:t>
          </a:r>
        </a:p>
      </xdr:txBody>
    </xdr:sp>
    <xdr:clientData/>
  </xdr:twoCellAnchor>
  <xdr:twoCellAnchor>
    <xdr:from>
      <xdr:col>56</xdr:col>
      <xdr:colOff>44100</xdr:colOff>
      <xdr:row>35</xdr:row>
      <xdr:rowOff>73546</xdr:rowOff>
    </xdr:from>
    <xdr:to>
      <xdr:col>67</xdr:col>
      <xdr:colOff>176892</xdr:colOff>
      <xdr:row>37</xdr:row>
      <xdr:rowOff>40822</xdr:rowOff>
    </xdr:to>
    <xdr:sp macro="" textlink="">
      <xdr:nvSpPr>
        <xdr:cNvPr id="8" name="角丸四角形吹き出し 4">
          <a:extLst>
            <a:ext uri="{FF2B5EF4-FFF2-40B4-BE49-F238E27FC236}">
              <a16:creationId xmlns:a16="http://schemas.microsoft.com/office/drawing/2014/main" id="{8032AB5E-AD18-467F-B72C-EA22CD05AEBE}"/>
            </a:ext>
          </a:extLst>
        </xdr:cNvPr>
        <xdr:cNvSpPr/>
      </xdr:nvSpPr>
      <xdr:spPr>
        <a:xfrm>
          <a:off x="11474100" y="5312296"/>
          <a:ext cx="2377971" cy="266633"/>
        </a:xfrm>
        <a:custGeom>
          <a:avLst/>
          <a:gdLst>
            <a:gd name="connsiteX0" fmla="*/ 0 w 2557773"/>
            <a:gd name="connsiteY0" fmla="*/ 54235 h 325402"/>
            <a:gd name="connsiteX1" fmla="*/ 54235 w 2557773"/>
            <a:gd name="connsiteY1" fmla="*/ 0 h 325402"/>
            <a:gd name="connsiteX2" fmla="*/ 426296 w 2557773"/>
            <a:gd name="connsiteY2" fmla="*/ 0 h 325402"/>
            <a:gd name="connsiteX3" fmla="*/ 426296 w 2557773"/>
            <a:gd name="connsiteY3" fmla="*/ 0 h 325402"/>
            <a:gd name="connsiteX4" fmla="*/ 1065739 w 2557773"/>
            <a:gd name="connsiteY4" fmla="*/ 0 h 325402"/>
            <a:gd name="connsiteX5" fmla="*/ 2503538 w 2557773"/>
            <a:gd name="connsiteY5" fmla="*/ 0 h 325402"/>
            <a:gd name="connsiteX6" fmla="*/ 2557773 w 2557773"/>
            <a:gd name="connsiteY6" fmla="*/ 54235 h 325402"/>
            <a:gd name="connsiteX7" fmla="*/ 2557773 w 2557773"/>
            <a:gd name="connsiteY7" fmla="*/ 54234 h 325402"/>
            <a:gd name="connsiteX8" fmla="*/ 2557773 w 2557773"/>
            <a:gd name="connsiteY8" fmla="*/ 54234 h 325402"/>
            <a:gd name="connsiteX9" fmla="*/ 2557773 w 2557773"/>
            <a:gd name="connsiteY9" fmla="*/ 135584 h 325402"/>
            <a:gd name="connsiteX10" fmla="*/ 2557773 w 2557773"/>
            <a:gd name="connsiteY10" fmla="*/ 271167 h 325402"/>
            <a:gd name="connsiteX11" fmla="*/ 2503538 w 2557773"/>
            <a:gd name="connsiteY11" fmla="*/ 325402 h 325402"/>
            <a:gd name="connsiteX12" fmla="*/ 1065739 w 2557773"/>
            <a:gd name="connsiteY12" fmla="*/ 325402 h 325402"/>
            <a:gd name="connsiteX13" fmla="*/ 426296 w 2557773"/>
            <a:gd name="connsiteY13" fmla="*/ 325402 h 325402"/>
            <a:gd name="connsiteX14" fmla="*/ 426296 w 2557773"/>
            <a:gd name="connsiteY14" fmla="*/ 325402 h 325402"/>
            <a:gd name="connsiteX15" fmla="*/ 54235 w 2557773"/>
            <a:gd name="connsiteY15" fmla="*/ 325402 h 325402"/>
            <a:gd name="connsiteX16" fmla="*/ 0 w 2557773"/>
            <a:gd name="connsiteY16" fmla="*/ 271167 h 325402"/>
            <a:gd name="connsiteX17" fmla="*/ 0 w 2557773"/>
            <a:gd name="connsiteY17" fmla="*/ 135584 h 325402"/>
            <a:gd name="connsiteX18" fmla="*/ -1367513 w 2557773"/>
            <a:gd name="connsiteY18" fmla="*/ 11841 h 325402"/>
            <a:gd name="connsiteX19" fmla="*/ 0 w 2557773"/>
            <a:gd name="connsiteY19" fmla="*/ 54234 h 325402"/>
            <a:gd name="connsiteX20" fmla="*/ 0 w 2557773"/>
            <a:gd name="connsiteY20" fmla="*/ 54235 h 325402"/>
            <a:gd name="connsiteX0" fmla="*/ 0 w 2557773"/>
            <a:gd name="connsiteY0" fmla="*/ 54235 h 325402"/>
            <a:gd name="connsiteX1" fmla="*/ 54235 w 2557773"/>
            <a:gd name="connsiteY1" fmla="*/ 0 h 325402"/>
            <a:gd name="connsiteX2" fmla="*/ 426296 w 2557773"/>
            <a:gd name="connsiteY2" fmla="*/ 0 h 325402"/>
            <a:gd name="connsiteX3" fmla="*/ 426296 w 2557773"/>
            <a:gd name="connsiteY3" fmla="*/ 0 h 325402"/>
            <a:gd name="connsiteX4" fmla="*/ 1065739 w 2557773"/>
            <a:gd name="connsiteY4" fmla="*/ 0 h 325402"/>
            <a:gd name="connsiteX5" fmla="*/ 2503538 w 2557773"/>
            <a:gd name="connsiteY5" fmla="*/ 0 h 325402"/>
            <a:gd name="connsiteX6" fmla="*/ 2557773 w 2557773"/>
            <a:gd name="connsiteY6" fmla="*/ 54235 h 325402"/>
            <a:gd name="connsiteX7" fmla="*/ 2557773 w 2557773"/>
            <a:gd name="connsiteY7" fmla="*/ 54234 h 325402"/>
            <a:gd name="connsiteX8" fmla="*/ 2557773 w 2557773"/>
            <a:gd name="connsiteY8" fmla="*/ 54234 h 325402"/>
            <a:gd name="connsiteX9" fmla="*/ 2557773 w 2557773"/>
            <a:gd name="connsiteY9" fmla="*/ 135584 h 325402"/>
            <a:gd name="connsiteX10" fmla="*/ 2557773 w 2557773"/>
            <a:gd name="connsiteY10" fmla="*/ 271167 h 325402"/>
            <a:gd name="connsiteX11" fmla="*/ 2503538 w 2557773"/>
            <a:gd name="connsiteY11" fmla="*/ 325402 h 325402"/>
            <a:gd name="connsiteX12" fmla="*/ 1065739 w 2557773"/>
            <a:gd name="connsiteY12" fmla="*/ 325402 h 325402"/>
            <a:gd name="connsiteX13" fmla="*/ 426296 w 2557773"/>
            <a:gd name="connsiteY13" fmla="*/ 325402 h 325402"/>
            <a:gd name="connsiteX14" fmla="*/ 426296 w 2557773"/>
            <a:gd name="connsiteY14" fmla="*/ 325402 h 325402"/>
            <a:gd name="connsiteX15" fmla="*/ 54235 w 2557773"/>
            <a:gd name="connsiteY15" fmla="*/ 325402 h 325402"/>
            <a:gd name="connsiteX16" fmla="*/ 0 w 2557773"/>
            <a:gd name="connsiteY16" fmla="*/ 271167 h 325402"/>
            <a:gd name="connsiteX17" fmla="*/ 0 w 2557773"/>
            <a:gd name="connsiteY17" fmla="*/ 135584 h 325402"/>
            <a:gd name="connsiteX18" fmla="*/ 0 w 2557773"/>
            <a:gd name="connsiteY18" fmla="*/ 54234 h 325402"/>
            <a:gd name="connsiteX19" fmla="*/ 0 w 2557773"/>
            <a:gd name="connsiteY19" fmla="*/ 54235 h 32540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557773" h="325402">
              <a:moveTo>
                <a:pt x="0" y="54235"/>
              </a:moveTo>
              <a:cubicBezTo>
                <a:pt x="0" y="24282"/>
                <a:pt x="24282" y="0"/>
                <a:pt x="54235" y="0"/>
              </a:cubicBezTo>
              <a:lnTo>
                <a:pt x="426296" y="0"/>
              </a:lnTo>
              <a:lnTo>
                <a:pt x="426296" y="0"/>
              </a:lnTo>
              <a:lnTo>
                <a:pt x="1065739" y="0"/>
              </a:lnTo>
              <a:lnTo>
                <a:pt x="2503538" y="0"/>
              </a:lnTo>
              <a:cubicBezTo>
                <a:pt x="2533491" y="0"/>
                <a:pt x="2557773" y="24282"/>
                <a:pt x="2557773" y="54235"/>
              </a:cubicBezTo>
              <a:lnTo>
                <a:pt x="2557773" y="54234"/>
              </a:lnTo>
              <a:lnTo>
                <a:pt x="2557773" y="54234"/>
              </a:lnTo>
              <a:lnTo>
                <a:pt x="2557773" y="135584"/>
              </a:lnTo>
              <a:lnTo>
                <a:pt x="2557773" y="271167"/>
              </a:lnTo>
              <a:cubicBezTo>
                <a:pt x="2557773" y="301120"/>
                <a:pt x="2533491" y="325402"/>
                <a:pt x="2503538" y="325402"/>
              </a:cubicBezTo>
              <a:lnTo>
                <a:pt x="1065739" y="325402"/>
              </a:lnTo>
              <a:lnTo>
                <a:pt x="426296" y="325402"/>
              </a:lnTo>
              <a:lnTo>
                <a:pt x="426296" y="325402"/>
              </a:lnTo>
              <a:lnTo>
                <a:pt x="54235" y="325402"/>
              </a:lnTo>
              <a:cubicBezTo>
                <a:pt x="24282" y="325402"/>
                <a:pt x="0" y="301120"/>
                <a:pt x="0" y="271167"/>
              </a:cubicBezTo>
              <a:lnTo>
                <a:pt x="0" y="135584"/>
              </a:lnTo>
              <a:lnTo>
                <a:pt x="0" y="54234"/>
              </a:lnTo>
              <a:lnTo>
                <a:pt x="0" y="54235"/>
              </a:lnTo>
              <a:close/>
            </a:path>
          </a:pathLst>
        </a:cu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solidFill>
                <a:schemeClr val="tx1"/>
              </a:solidFill>
            </a:rPr>
            <a:t>最新の報酬額表を掲示してください</a:t>
          </a:r>
        </a:p>
      </xdr:txBody>
    </xdr:sp>
    <xdr:clientData/>
  </xdr:twoCellAnchor>
  <xdr:twoCellAnchor>
    <xdr:from>
      <xdr:col>55</xdr:col>
      <xdr:colOff>85725</xdr:colOff>
      <xdr:row>23</xdr:row>
      <xdr:rowOff>123825</xdr:rowOff>
    </xdr:from>
    <xdr:to>
      <xdr:col>69</xdr:col>
      <xdr:colOff>122464</xdr:colOff>
      <xdr:row>26</xdr:row>
      <xdr:rowOff>13607</xdr:rowOff>
    </xdr:to>
    <xdr:sp macro="" textlink="">
      <xdr:nvSpPr>
        <xdr:cNvPr id="9" name="角丸四角形吹き出し 4">
          <a:extLst>
            <a:ext uri="{FF2B5EF4-FFF2-40B4-BE49-F238E27FC236}">
              <a16:creationId xmlns:a16="http://schemas.microsoft.com/office/drawing/2014/main" id="{CA99DEA6-1362-48D4-AB7B-C3C1346B2B9E}"/>
            </a:ext>
          </a:extLst>
        </xdr:cNvPr>
        <xdr:cNvSpPr/>
      </xdr:nvSpPr>
      <xdr:spPr>
        <a:xfrm>
          <a:off x="11311618" y="3566432"/>
          <a:ext cx="2894239" cy="338818"/>
        </a:xfrm>
        <a:prstGeom prst="wedgeRoundRectCallout">
          <a:avLst>
            <a:gd name="adj1" fmla="val -59524"/>
            <a:gd name="adj2" fmla="val -25636"/>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solidFill>
                <a:schemeClr val="tx1"/>
              </a:solidFill>
            </a:rPr>
            <a:t>主たる事務所の電話番号を記載してください</a:t>
          </a:r>
        </a:p>
      </xdr:txBody>
    </xdr:sp>
    <xdr:clientData/>
  </xdr:twoCellAnchor>
  <xdr:twoCellAnchor>
    <xdr:from>
      <xdr:col>53</xdr:col>
      <xdr:colOff>141039</xdr:colOff>
      <xdr:row>12</xdr:row>
      <xdr:rowOff>88407</xdr:rowOff>
    </xdr:from>
    <xdr:to>
      <xdr:col>65</xdr:col>
      <xdr:colOff>56083</xdr:colOff>
      <xdr:row>14</xdr:row>
      <xdr:rowOff>107264</xdr:rowOff>
    </xdr:to>
    <xdr:sp macro="" textlink="">
      <xdr:nvSpPr>
        <xdr:cNvPr id="10" name="角丸四角形吹き出し 4">
          <a:extLst>
            <a:ext uri="{FF2B5EF4-FFF2-40B4-BE49-F238E27FC236}">
              <a16:creationId xmlns:a16="http://schemas.microsoft.com/office/drawing/2014/main" id="{05DB5214-47C4-47EA-98E0-23DA0F7B7C03}"/>
            </a:ext>
          </a:extLst>
        </xdr:cNvPr>
        <xdr:cNvSpPr/>
      </xdr:nvSpPr>
      <xdr:spPr>
        <a:xfrm>
          <a:off x="11752014" y="2145807"/>
          <a:ext cx="2543944" cy="361757"/>
        </a:xfrm>
        <a:custGeom>
          <a:avLst/>
          <a:gdLst>
            <a:gd name="connsiteX0" fmla="*/ 0 w 2557773"/>
            <a:gd name="connsiteY0" fmla="*/ 54235 h 325402"/>
            <a:gd name="connsiteX1" fmla="*/ 54235 w 2557773"/>
            <a:gd name="connsiteY1" fmla="*/ 0 h 325402"/>
            <a:gd name="connsiteX2" fmla="*/ 426296 w 2557773"/>
            <a:gd name="connsiteY2" fmla="*/ 0 h 325402"/>
            <a:gd name="connsiteX3" fmla="*/ 426296 w 2557773"/>
            <a:gd name="connsiteY3" fmla="*/ 0 h 325402"/>
            <a:gd name="connsiteX4" fmla="*/ 1065739 w 2557773"/>
            <a:gd name="connsiteY4" fmla="*/ 0 h 325402"/>
            <a:gd name="connsiteX5" fmla="*/ 2503538 w 2557773"/>
            <a:gd name="connsiteY5" fmla="*/ 0 h 325402"/>
            <a:gd name="connsiteX6" fmla="*/ 2557773 w 2557773"/>
            <a:gd name="connsiteY6" fmla="*/ 54235 h 325402"/>
            <a:gd name="connsiteX7" fmla="*/ 2557773 w 2557773"/>
            <a:gd name="connsiteY7" fmla="*/ 54234 h 325402"/>
            <a:gd name="connsiteX8" fmla="*/ 2557773 w 2557773"/>
            <a:gd name="connsiteY8" fmla="*/ 54234 h 325402"/>
            <a:gd name="connsiteX9" fmla="*/ 2557773 w 2557773"/>
            <a:gd name="connsiteY9" fmla="*/ 135584 h 325402"/>
            <a:gd name="connsiteX10" fmla="*/ 2557773 w 2557773"/>
            <a:gd name="connsiteY10" fmla="*/ 271167 h 325402"/>
            <a:gd name="connsiteX11" fmla="*/ 2503538 w 2557773"/>
            <a:gd name="connsiteY11" fmla="*/ 325402 h 325402"/>
            <a:gd name="connsiteX12" fmla="*/ 1065739 w 2557773"/>
            <a:gd name="connsiteY12" fmla="*/ 325402 h 325402"/>
            <a:gd name="connsiteX13" fmla="*/ 426296 w 2557773"/>
            <a:gd name="connsiteY13" fmla="*/ 325402 h 325402"/>
            <a:gd name="connsiteX14" fmla="*/ 426296 w 2557773"/>
            <a:gd name="connsiteY14" fmla="*/ 325402 h 325402"/>
            <a:gd name="connsiteX15" fmla="*/ 54235 w 2557773"/>
            <a:gd name="connsiteY15" fmla="*/ 325402 h 325402"/>
            <a:gd name="connsiteX16" fmla="*/ 0 w 2557773"/>
            <a:gd name="connsiteY16" fmla="*/ 271167 h 325402"/>
            <a:gd name="connsiteX17" fmla="*/ 0 w 2557773"/>
            <a:gd name="connsiteY17" fmla="*/ 135584 h 325402"/>
            <a:gd name="connsiteX18" fmla="*/ -1367513 w 2557773"/>
            <a:gd name="connsiteY18" fmla="*/ 11841 h 325402"/>
            <a:gd name="connsiteX19" fmla="*/ 0 w 2557773"/>
            <a:gd name="connsiteY19" fmla="*/ 54234 h 325402"/>
            <a:gd name="connsiteX20" fmla="*/ 0 w 2557773"/>
            <a:gd name="connsiteY20" fmla="*/ 54235 h 325402"/>
            <a:gd name="connsiteX0" fmla="*/ 0 w 2557773"/>
            <a:gd name="connsiteY0" fmla="*/ 54235 h 325402"/>
            <a:gd name="connsiteX1" fmla="*/ 54235 w 2557773"/>
            <a:gd name="connsiteY1" fmla="*/ 0 h 325402"/>
            <a:gd name="connsiteX2" fmla="*/ 426296 w 2557773"/>
            <a:gd name="connsiteY2" fmla="*/ 0 h 325402"/>
            <a:gd name="connsiteX3" fmla="*/ 426296 w 2557773"/>
            <a:gd name="connsiteY3" fmla="*/ 0 h 325402"/>
            <a:gd name="connsiteX4" fmla="*/ 1065739 w 2557773"/>
            <a:gd name="connsiteY4" fmla="*/ 0 h 325402"/>
            <a:gd name="connsiteX5" fmla="*/ 2503538 w 2557773"/>
            <a:gd name="connsiteY5" fmla="*/ 0 h 325402"/>
            <a:gd name="connsiteX6" fmla="*/ 2557773 w 2557773"/>
            <a:gd name="connsiteY6" fmla="*/ 54235 h 325402"/>
            <a:gd name="connsiteX7" fmla="*/ 2557773 w 2557773"/>
            <a:gd name="connsiteY7" fmla="*/ 54234 h 325402"/>
            <a:gd name="connsiteX8" fmla="*/ 2557773 w 2557773"/>
            <a:gd name="connsiteY8" fmla="*/ 54234 h 325402"/>
            <a:gd name="connsiteX9" fmla="*/ 2557773 w 2557773"/>
            <a:gd name="connsiteY9" fmla="*/ 135584 h 325402"/>
            <a:gd name="connsiteX10" fmla="*/ 2557773 w 2557773"/>
            <a:gd name="connsiteY10" fmla="*/ 271167 h 325402"/>
            <a:gd name="connsiteX11" fmla="*/ 2503538 w 2557773"/>
            <a:gd name="connsiteY11" fmla="*/ 325402 h 325402"/>
            <a:gd name="connsiteX12" fmla="*/ 1065739 w 2557773"/>
            <a:gd name="connsiteY12" fmla="*/ 325402 h 325402"/>
            <a:gd name="connsiteX13" fmla="*/ 426296 w 2557773"/>
            <a:gd name="connsiteY13" fmla="*/ 325402 h 325402"/>
            <a:gd name="connsiteX14" fmla="*/ 426296 w 2557773"/>
            <a:gd name="connsiteY14" fmla="*/ 325402 h 325402"/>
            <a:gd name="connsiteX15" fmla="*/ 54235 w 2557773"/>
            <a:gd name="connsiteY15" fmla="*/ 325402 h 325402"/>
            <a:gd name="connsiteX16" fmla="*/ 0 w 2557773"/>
            <a:gd name="connsiteY16" fmla="*/ 271167 h 325402"/>
            <a:gd name="connsiteX17" fmla="*/ 0 w 2557773"/>
            <a:gd name="connsiteY17" fmla="*/ 135584 h 325402"/>
            <a:gd name="connsiteX18" fmla="*/ 0 w 2557773"/>
            <a:gd name="connsiteY18" fmla="*/ 54234 h 325402"/>
            <a:gd name="connsiteX19" fmla="*/ 0 w 2557773"/>
            <a:gd name="connsiteY19" fmla="*/ 54235 h 32540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557773" h="325402">
              <a:moveTo>
                <a:pt x="0" y="54235"/>
              </a:moveTo>
              <a:cubicBezTo>
                <a:pt x="0" y="24282"/>
                <a:pt x="24282" y="0"/>
                <a:pt x="54235" y="0"/>
              </a:cubicBezTo>
              <a:lnTo>
                <a:pt x="426296" y="0"/>
              </a:lnTo>
              <a:lnTo>
                <a:pt x="426296" y="0"/>
              </a:lnTo>
              <a:lnTo>
                <a:pt x="1065739" y="0"/>
              </a:lnTo>
              <a:lnTo>
                <a:pt x="2503538" y="0"/>
              </a:lnTo>
              <a:cubicBezTo>
                <a:pt x="2533491" y="0"/>
                <a:pt x="2557773" y="24282"/>
                <a:pt x="2557773" y="54235"/>
              </a:cubicBezTo>
              <a:lnTo>
                <a:pt x="2557773" y="54234"/>
              </a:lnTo>
              <a:lnTo>
                <a:pt x="2557773" y="54234"/>
              </a:lnTo>
              <a:lnTo>
                <a:pt x="2557773" y="135584"/>
              </a:lnTo>
              <a:lnTo>
                <a:pt x="2557773" y="271167"/>
              </a:lnTo>
              <a:cubicBezTo>
                <a:pt x="2557773" y="301120"/>
                <a:pt x="2533491" y="325402"/>
                <a:pt x="2503538" y="325402"/>
              </a:cubicBezTo>
              <a:lnTo>
                <a:pt x="1065739" y="325402"/>
              </a:lnTo>
              <a:lnTo>
                <a:pt x="426296" y="325402"/>
              </a:lnTo>
              <a:lnTo>
                <a:pt x="426296" y="325402"/>
              </a:lnTo>
              <a:lnTo>
                <a:pt x="54235" y="325402"/>
              </a:lnTo>
              <a:cubicBezTo>
                <a:pt x="24282" y="325402"/>
                <a:pt x="0" y="301120"/>
                <a:pt x="0" y="271167"/>
              </a:cubicBezTo>
              <a:lnTo>
                <a:pt x="0" y="135584"/>
              </a:lnTo>
              <a:lnTo>
                <a:pt x="0" y="54234"/>
              </a:lnTo>
              <a:lnTo>
                <a:pt x="0" y="54235"/>
              </a:lnTo>
              <a:close/>
            </a:path>
          </a:pathLst>
        </a:cu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solidFill>
                <a:schemeClr val="tx1"/>
              </a:solidFill>
            </a:rPr>
            <a:t>文字が判読できる写真としてください</a:t>
          </a:r>
        </a:p>
      </xdr:txBody>
    </xdr:sp>
    <xdr:clientData/>
  </xdr:twoCellAnchor>
  <xdr:twoCellAnchor>
    <xdr:from>
      <xdr:col>53</xdr:col>
      <xdr:colOff>133349</xdr:colOff>
      <xdr:row>16</xdr:row>
      <xdr:rowOff>57150</xdr:rowOff>
    </xdr:from>
    <xdr:to>
      <xdr:col>67</xdr:col>
      <xdr:colOff>152400</xdr:colOff>
      <xdr:row>21</xdr:row>
      <xdr:rowOff>0</xdr:rowOff>
    </xdr:to>
    <xdr:sp macro="" textlink="">
      <xdr:nvSpPr>
        <xdr:cNvPr id="11" name="角丸四角形吹き出し 4">
          <a:extLst>
            <a:ext uri="{FF2B5EF4-FFF2-40B4-BE49-F238E27FC236}">
              <a16:creationId xmlns:a16="http://schemas.microsoft.com/office/drawing/2014/main" id="{2B433964-51AD-48D4-8DD6-2592F0AE33FA}"/>
            </a:ext>
          </a:extLst>
        </xdr:cNvPr>
        <xdr:cNvSpPr/>
      </xdr:nvSpPr>
      <xdr:spPr>
        <a:xfrm>
          <a:off x="11744324" y="2495550"/>
          <a:ext cx="3086101" cy="704850"/>
        </a:xfrm>
        <a:custGeom>
          <a:avLst/>
          <a:gdLst>
            <a:gd name="connsiteX0" fmla="*/ 0 w 2557773"/>
            <a:gd name="connsiteY0" fmla="*/ 54235 h 325402"/>
            <a:gd name="connsiteX1" fmla="*/ 54235 w 2557773"/>
            <a:gd name="connsiteY1" fmla="*/ 0 h 325402"/>
            <a:gd name="connsiteX2" fmla="*/ 426296 w 2557773"/>
            <a:gd name="connsiteY2" fmla="*/ 0 h 325402"/>
            <a:gd name="connsiteX3" fmla="*/ 426296 w 2557773"/>
            <a:gd name="connsiteY3" fmla="*/ 0 h 325402"/>
            <a:gd name="connsiteX4" fmla="*/ 1065739 w 2557773"/>
            <a:gd name="connsiteY4" fmla="*/ 0 h 325402"/>
            <a:gd name="connsiteX5" fmla="*/ 2503538 w 2557773"/>
            <a:gd name="connsiteY5" fmla="*/ 0 h 325402"/>
            <a:gd name="connsiteX6" fmla="*/ 2557773 w 2557773"/>
            <a:gd name="connsiteY6" fmla="*/ 54235 h 325402"/>
            <a:gd name="connsiteX7" fmla="*/ 2557773 w 2557773"/>
            <a:gd name="connsiteY7" fmla="*/ 54234 h 325402"/>
            <a:gd name="connsiteX8" fmla="*/ 2557773 w 2557773"/>
            <a:gd name="connsiteY8" fmla="*/ 54234 h 325402"/>
            <a:gd name="connsiteX9" fmla="*/ 2557773 w 2557773"/>
            <a:gd name="connsiteY9" fmla="*/ 135584 h 325402"/>
            <a:gd name="connsiteX10" fmla="*/ 2557773 w 2557773"/>
            <a:gd name="connsiteY10" fmla="*/ 271167 h 325402"/>
            <a:gd name="connsiteX11" fmla="*/ 2503538 w 2557773"/>
            <a:gd name="connsiteY11" fmla="*/ 325402 h 325402"/>
            <a:gd name="connsiteX12" fmla="*/ 1065739 w 2557773"/>
            <a:gd name="connsiteY12" fmla="*/ 325402 h 325402"/>
            <a:gd name="connsiteX13" fmla="*/ 426296 w 2557773"/>
            <a:gd name="connsiteY13" fmla="*/ 325402 h 325402"/>
            <a:gd name="connsiteX14" fmla="*/ 426296 w 2557773"/>
            <a:gd name="connsiteY14" fmla="*/ 325402 h 325402"/>
            <a:gd name="connsiteX15" fmla="*/ 54235 w 2557773"/>
            <a:gd name="connsiteY15" fmla="*/ 325402 h 325402"/>
            <a:gd name="connsiteX16" fmla="*/ 0 w 2557773"/>
            <a:gd name="connsiteY16" fmla="*/ 271167 h 325402"/>
            <a:gd name="connsiteX17" fmla="*/ 0 w 2557773"/>
            <a:gd name="connsiteY17" fmla="*/ 135584 h 325402"/>
            <a:gd name="connsiteX18" fmla="*/ -1367513 w 2557773"/>
            <a:gd name="connsiteY18" fmla="*/ 11841 h 325402"/>
            <a:gd name="connsiteX19" fmla="*/ 0 w 2557773"/>
            <a:gd name="connsiteY19" fmla="*/ 54234 h 325402"/>
            <a:gd name="connsiteX20" fmla="*/ 0 w 2557773"/>
            <a:gd name="connsiteY20" fmla="*/ 54235 h 325402"/>
            <a:gd name="connsiteX0" fmla="*/ 0 w 2557773"/>
            <a:gd name="connsiteY0" fmla="*/ 54235 h 325402"/>
            <a:gd name="connsiteX1" fmla="*/ 54235 w 2557773"/>
            <a:gd name="connsiteY1" fmla="*/ 0 h 325402"/>
            <a:gd name="connsiteX2" fmla="*/ 426296 w 2557773"/>
            <a:gd name="connsiteY2" fmla="*/ 0 h 325402"/>
            <a:gd name="connsiteX3" fmla="*/ 426296 w 2557773"/>
            <a:gd name="connsiteY3" fmla="*/ 0 h 325402"/>
            <a:gd name="connsiteX4" fmla="*/ 1065739 w 2557773"/>
            <a:gd name="connsiteY4" fmla="*/ 0 h 325402"/>
            <a:gd name="connsiteX5" fmla="*/ 2503538 w 2557773"/>
            <a:gd name="connsiteY5" fmla="*/ 0 h 325402"/>
            <a:gd name="connsiteX6" fmla="*/ 2557773 w 2557773"/>
            <a:gd name="connsiteY6" fmla="*/ 54235 h 325402"/>
            <a:gd name="connsiteX7" fmla="*/ 2557773 w 2557773"/>
            <a:gd name="connsiteY7" fmla="*/ 54234 h 325402"/>
            <a:gd name="connsiteX8" fmla="*/ 2557773 w 2557773"/>
            <a:gd name="connsiteY8" fmla="*/ 54234 h 325402"/>
            <a:gd name="connsiteX9" fmla="*/ 2557773 w 2557773"/>
            <a:gd name="connsiteY9" fmla="*/ 135584 h 325402"/>
            <a:gd name="connsiteX10" fmla="*/ 2557773 w 2557773"/>
            <a:gd name="connsiteY10" fmla="*/ 271167 h 325402"/>
            <a:gd name="connsiteX11" fmla="*/ 2503538 w 2557773"/>
            <a:gd name="connsiteY11" fmla="*/ 325402 h 325402"/>
            <a:gd name="connsiteX12" fmla="*/ 1065739 w 2557773"/>
            <a:gd name="connsiteY12" fmla="*/ 325402 h 325402"/>
            <a:gd name="connsiteX13" fmla="*/ 426296 w 2557773"/>
            <a:gd name="connsiteY13" fmla="*/ 325402 h 325402"/>
            <a:gd name="connsiteX14" fmla="*/ 426296 w 2557773"/>
            <a:gd name="connsiteY14" fmla="*/ 325402 h 325402"/>
            <a:gd name="connsiteX15" fmla="*/ 54235 w 2557773"/>
            <a:gd name="connsiteY15" fmla="*/ 325402 h 325402"/>
            <a:gd name="connsiteX16" fmla="*/ 0 w 2557773"/>
            <a:gd name="connsiteY16" fmla="*/ 271167 h 325402"/>
            <a:gd name="connsiteX17" fmla="*/ 0 w 2557773"/>
            <a:gd name="connsiteY17" fmla="*/ 135584 h 325402"/>
            <a:gd name="connsiteX18" fmla="*/ 0 w 2557773"/>
            <a:gd name="connsiteY18" fmla="*/ 54234 h 325402"/>
            <a:gd name="connsiteX19" fmla="*/ 0 w 2557773"/>
            <a:gd name="connsiteY19" fmla="*/ 54235 h 32540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557773" h="325402">
              <a:moveTo>
                <a:pt x="0" y="54235"/>
              </a:moveTo>
              <a:cubicBezTo>
                <a:pt x="0" y="24282"/>
                <a:pt x="24282" y="0"/>
                <a:pt x="54235" y="0"/>
              </a:cubicBezTo>
              <a:lnTo>
                <a:pt x="426296" y="0"/>
              </a:lnTo>
              <a:lnTo>
                <a:pt x="426296" y="0"/>
              </a:lnTo>
              <a:lnTo>
                <a:pt x="1065739" y="0"/>
              </a:lnTo>
              <a:lnTo>
                <a:pt x="2503538" y="0"/>
              </a:lnTo>
              <a:cubicBezTo>
                <a:pt x="2533491" y="0"/>
                <a:pt x="2557773" y="24282"/>
                <a:pt x="2557773" y="54235"/>
              </a:cubicBezTo>
              <a:lnTo>
                <a:pt x="2557773" y="54234"/>
              </a:lnTo>
              <a:lnTo>
                <a:pt x="2557773" y="54234"/>
              </a:lnTo>
              <a:lnTo>
                <a:pt x="2557773" y="135584"/>
              </a:lnTo>
              <a:lnTo>
                <a:pt x="2557773" y="271167"/>
              </a:lnTo>
              <a:cubicBezTo>
                <a:pt x="2557773" y="301120"/>
                <a:pt x="2533491" y="325402"/>
                <a:pt x="2503538" y="325402"/>
              </a:cubicBezTo>
              <a:lnTo>
                <a:pt x="1065739" y="325402"/>
              </a:lnTo>
              <a:lnTo>
                <a:pt x="426296" y="325402"/>
              </a:lnTo>
              <a:lnTo>
                <a:pt x="426296" y="325402"/>
              </a:lnTo>
              <a:lnTo>
                <a:pt x="54235" y="325402"/>
              </a:lnTo>
              <a:cubicBezTo>
                <a:pt x="24282" y="325402"/>
                <a:pt x="0" y="301120"/>
                <a:pt x="0" y="271167"/>
              </a:cubicBezTo>
              <a:lnTo>
                <a:pt x="0" y="135584"/>
              </a:lnTo>
              <a:lnTo>
                <a:pt x="0" y="54234"/>
              </a:lnTo>
              <a:lnTo>
                <a:pt x="0" y="54235"/>
              </a:lnTo>
              <a:close/>
            </a:path>
          </a:pathLst>
        </a:cu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solidFill>
                <a:schemeClr val="tx1"/>
              </a:solidFill>
            </a:rPr>
            <a:t>「この事務所の代表者氏名」は掲示する事務所の責任者（代表者又は政令使用人）の氏名を記載してください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42</xdr:col>
      <xdr:colOff>2318</xdr:colOff>
      <xdr:row>0</xdr:row>
      <xdr:rowOff>56031</xdr:rowOff>
    </xdr:from>
    <xdr:to>
      <xdr:col>64</xdr:col>
      <xdr:colOff>224970</xdr:colOff>
      <xdr:row>4</xdr:row>
      <xdr:rowOff>190500</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7060343" y="56031"/>
          <a:ext cx="6775852" cy="915519"/>
        </a:xfrm>
        <a:prstGeom prst="rect">
          <a:avLst/>
        </a:prstGeom>
        <a:solidFill>
          <a:srgbClr val="EF2F4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↓こちらの太枠内の着色部分に入力してください↓</a:t>
          </a:r>
          <a:endParaRPr kumimoji="1" lang="en-US" altLang="ja-JP" sz="24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a:p>
          <a:pPr algn="ctr"/>
          <a:r>
            <a:rPr kumimoji="1" lang="ja-JP" altLang="en-US" sz="24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（左側に自動的に反映されます）</a:t>
          </a:r>
        </a:p>
      </xdr:txBody>
    </xdr:sp>
    <xdr:clientData/>
  </xdr:twoCellAnchor>
  <xdr:twoCellAnchor>
    <xdr:from>
      <xdr:col>10</xdr:col>
      <xdr:colOff>140339</xdr:colOff>
      <xdr:row>25</xdr:row>
      <xdr:rowOff>54124</xdr:rowOff>
    </xdr:from>
    <xdr:to>
      <xdr:col>11</xdr:col>
      <xdr:colOff>37172</xdr:colOff>
      <xdr:row>25</xdr:row>
      <xdr:rowOff>195639</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1996353" y="4588024"/>
          <a:ext cx="147205" cy="1415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r>
            <a:rPr kumimoji="1" lang="ja-JP" altLang="en-US" sz="1000"/>
            <a:t>＊</a:t>
          </a:r>
        </a:p>
      </xdr:txBody>
    </xdr:sp>
    <xdr:clientData/>
  </xdr:twoCellAnchor>
  <xdr:twoCellAnchor>
    <xdr:from>
      <xdr:col>0</xdr:col>
      <xdr:colOff>154036</xdr:colOff>
      <xdr:row>25</xdr:row>
      <xdr:rowOff>46443</xdr:rowOff>
    </xdr:from>
    <xdr:to>
      <xdr:col>0</xdr:col>
      <xdr:colOff>247333</xdr:colOff>
      <xdr:row>25</xdr:row>
      <xdr:rowOff>187958</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54036" y="4639951"/>
          <a:ext cx="93297" cy="1415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r>
            <a:rPr kumimoji="1" lang="ja-JP" altLang="en-US" sz="1000"/>
            <a:t>＊</a:t>
          </a:r>
        </a:p>
      </xdr:txBody>
    </xdr:sp>
    <xdr:clientData/>
  </xdr:twoCellAnchor>
  <xdr:twoCellAnchor>
    <xdr:from>
      <xdr:col>38</xdr:col>
      <xdr:colOff>116032</xdr:colOff>
      <xdr:row>33</xdr:row>
      <xdr:rowOff>246783</xdr:rowOff>
    </xdr:from>
    <xdr:to>
      <xdr:col>39</xdr:col>
      <xdr:colOff>51955</xdr:colOff>
      <xdr:row>34</xdr:row>
      <xdr:rowOff>224160</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6571384" y="6611215"/>
          <a:ext cx="174048" cy="2241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r>
            <a:rPr kumimoji="1" lang="ja-JP" altLang="en-US" sz="1000"/>
            <a:t>＊</a:t>
          </a:r>
        </a:p>
      </xdr:txBody>
    </xdr:sp>
    <xdr:clientData/>
  </xdr:twoCellAnchor>
  <xdr:twoCellAnchor editAs="absolute">
    <xdr:from>
      <xdr:col>0</xdr:col>
      <xdr:colOff>146438</xdr:colOff>
      <xdr:row>14</xdr:row>
      <xdr:rowOff>46871</xdr:rowOff>
    </xdr:from>
    <xdr:to>
      <xdr:col>40</xdr:col>
      <xdr:colOff>70727</xdr:colOff>
      <xdr:row>36</xdr:row>
      <xdr:rowOff>95066</xdr:rowOff>
    </xdr:to>
    <xdr:pic>
      <xdr:nvPicPr>
        <xdr:cNvPr id="35" name="図 34" descr="無題" hidden="1">
          <a:extLst>
            <a:ext uri="{FF2B5EF4-FFF2-40B4-BE49-F238E27FC236}">
              <a16:creationId xmlns:a16="http://schemas.microsoft.com/office/drawing/2014/main" id="{00000000-0008-0000-0100-000023000000}"/>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duotone>
            <a:schemeClr val="accent2">
              <a:shade val="45000"/>
              <a:satMod val="135000"/>
            </a:schemeClr>
            <a:prstClr val="white"/>
          </a:duotone>
          <a:extLst>
            <a:ext uri="{28A0092B-C50C-407E-A947-70E740481C1C}">
              <a14:useLocalDpi xmlns:a14="http://schemas.microsoft.com/office/drawing/2010/main" val="0"/>
            </a:ext>
          </a:extLst>
        </a:blip>
        <a:srcRect l="2813"/>
        <a:stretch/>
      </xdr:blipFill>
      <xdr:spPr bwMode="auto">
        <a:xfrm>
          <a:off x="146438" y="2365818"/>
          <a:ext cx="6279273" cy="44417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9525</xdr:colOff>
      <xdr:row>0</xdr:row>
      <xdr:rowOff>19050</xdr:rowOff>
    </xdr:from>
    <xdr:to>
      <xdr:col>39</xdr:col>
      <xdr:colOff>8367</xdr:colOff>
      <xdr:row>470</xdr:row>
      <xdr:rowOff>162575</xdr:rowOff>
    </xdr:to>
    <xdr:sp macro="" textlink="">
      <xdr:nvSpPr>
        <xdr:cNvPr id="2" name="正方形/長方形 1" hidden="1">
          <a:extLst>
            <a:ext uri="{FF2B5EF4-FFF2-40B4-BE49-F238E27FC236}">
              <a16:creationId xmlns:a16="http://schemas.microsoft.com/office/drawing/2014/main" id="{00000000-0008-0000-0100-000002000000}"/>
            </a:ext>
          </a:extLst>
        </xdr:cNvPr>
        <xdr:cNvSpPr>
          <a:spLocks noChangeAspect="1"/>
        </xdr:cNvSpPr>
      </xdr:nvSpPr>
      <xdr:spPr>
        <a:xfrm>
          <a:off x="9525" y="19050"/>
          <a:ext cx="6120000" cy="93240000"/>
        </a:xfrm>
        <a:prstGeom prst="rect">
          <a:avLst/>
        </a:prstGeom>
        <a:no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6</xdr:col>
      <xdr:colOff>153664</xdr:colOff>
      <xdr:row>30</xdr:row>
      <xdr:rowOff>17356</xdr:rowOff>
    </xdr:from>
    <xdr:to>
      <xdr:col>32</xdr:col>
      <xdr:colOff>23188</xdr:colOff>
      <xdr:row>34</xdr:row>
      <xdr:rowOff>45242</xdr:rowOff>
    </xdr:to>
    <xdr:sp macro="" textlink="">
      <xdr:nvSpPr>
        <xdr:cNvPr id="4" name="正方形/長方形 3" hidden="1">
          <a:extLst>
            <a:ext uri="{FF2B5EF4-FFF2-40B4-BE49-F238E27FC236}">
              <a16:creationId xmlns:a16="http://schemas.microsoft.com/office/drawing/2014/main" id="{00000000-0008-0000-0100-000004000000}"/>
            </a:ext>
          </a:extLst>
        </xdr:cNvPr>
        <xdr:cNvSpPr>
          <a:spLocks noChangeAspect="1"/>
        </xdr:cNvSpPr>
      </xdr:nvSpPr>
      <xdr:spPr>
        <a:xfrm>
          <a:off x="1001159" y="5471813"/>
          <a:ext cx="4320000" cy="900000"/>
        </a:xfrm>
        <a:prstGeom prst="rect">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105102</xdr:colOff>
      <xdr:row>32</xdr:row>
      <xdr:rowOff>65689</xdr:rowOff>
    </xdr:from>
    <xdr:to>
      <xdr:col>3</xdr:col>
      <xdr:colOff>232869</xdr:colOff>
      <xdr:row>33</xdr:row>
      <xdr:rowOff>247650</xdr:rowOff>
    </xdr:to>
    <xdr:grpSp>
      <xdr:nvGrpSpPr>
        <xdr:cNvPr id="14" name="グループ化 13">
          <a:extLst>
            <a:ext uri="{FF2B5EF4-FFF2-40B4-BE49-F238E27FC236}">
              <a16:creationId xmlns:a16="http://schemas.microsoft.com/office/drawing/2014/main" id="{00000000-0008-0000-0100-00000E000000}"/>
            </a:ext>
          </a:extLst>
        </xdr:cNvPr>
        <xdr:cNvGrpSpPr/>
      </xdr:nvGrpSpPr>
      <xdr:grpSpPr>
        <a:xfrm>
          <a:off x="552777" y="6056914"/>
          <a:ext cx="127767" cy="324836"/>
          <a:chOff x="561975" y="6296025"/>
          <a:chExt cx="238125" cy="400050"/>
        </a:xfrm>
      </xdr:grpSpPr>
      <xdr:cxnSp macro="">
        <xdr:nvCxnSpPr>
          <xdr:cNvPr id="10" name="直線矢印コネクタ 9">
            <a:extLst>
              <a:ext uri="{FF2B5EF4-FFF2-40B4-BE49-F238E27FC236}">
                <a16:creationId xmlns:a16="http://schemas.microsoft.com/office/drawing/2014/main" id="{00000000-0008-0000-0100-00000A000000}"/>
              </a:ext>
            </a:extLst>
          </xdr:cNvPr>
          <xdr:cNvCxnSpPr/>
        </xdr:nvCxnSpPr>
        <xdr:spPr>
          <a:xfrm flipV="1">
            <a:off x="561975" y="6296025"/>
            <a:ext cx="0" cy="4000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3" name="直線コネクタ 12">
            <a:extLst>
              <a:ext uri="{FF2B5EF4-FFF2-40B4-BE49-F238E27FC236}">
                <a16:creationId xmlns:a16="http://schemas.microsoft.com/office/drawing/2014/main" id="{00000000-0008-0000-0100-00000D000000}"/>
              </a:ext>
            </a:extLst>
          </xdr:cNvPr>
          <xdr:cNvCxnSpPr/>
        </xdr:nvCxnSpPr>
        <xdr:spPr>
          <a:xfrm>
            <a:off x="561975" y="6696075"/>
            <a:ext cx="238125"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38</xdr:col>
      <xdr:colOff>103386</xdr:colOff>
      <xdr:row>49</xdr:row>
      <xdr:rowOff>11413</xdr:rowOff>
    </xdr:from>
    <xdr:to>
      <xdr:col>39</xdr:col>
      <xdr:colOff>81327</xdr:colOff>
      <xdr:row>49</xdr:row>
      <xdr:rowOff>249115</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6470482" y="10195836"/>
          <a:ext cx="219730" cy="237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r>
            <a:rPr kumimoji="1" lang="ja-JP" altLang="en-US" sz="1000"/>
            <a:t>＊</a:t>
          </a:r>
        </a:p>
      </xdr:txBody>
    </xdr:sp>
    <xdr:clientData/>
  </xdr:twoCellAnchor>
  <xdr:twoCellAnchor>
    <xdr:from>
      <xdr:col>3</xdr:col>
      <xdr:colOff>117231</xdr:colOff>
      <xdr:row>43</xdr:row>
      <xdr:rowOff>21980</xdr:rowOff>
    </xdr:from>
    <xdr:to>
      <xdr:col>3</xdr:col>
      <xdr:colOff>232869</xdr:colOff>
      <xdr:row>47</xdr:row>
      <xdr:rowOff>93784</xdr:rowOff>
    </xdr:to>
    <xdr:grpSp>
      <xdr:nvGrpSpPr>
        <xdr:cNvPr id="41" name="グループ化 40">
          <a:extLst>
            <a:ext uri="{FF2B5EF4-FFF2-40B4-BE49-F238E27FC236}">
              <a16:creationId xmlns:a16="http://schemas.microsoft.com/office/drawing/2014/main" id="{00000000-0008-0000-0100-000029000000}"/>
            </a:ext>
          </a:extLst>
        </xdr:cNvPr>
        <xdr:cNvGrpSpPr/>
      </xdr:nvGrpSpPr>
      <xdr:grpSpPr>
        <a:xfrm>
          <a:off x="564906" y="8442080"/>
          <a:ext cx="115638" cy="1024304"/>
          <a:chOff x="561975" y="6296025"/>
          <a:chExt cx="238125" cy="400050"/>
        </a:xfrm>
      </xdr:grpSpPr>
      <xdr:cxnSp macro="">
        <xdr:nvCxnSpPr>
          <xdr:cNvPr id="43" name="直線矢印コネクタ 42">
            <a:extLst>
              <a:ext uri="{FF2B5EF4-FFF2-40B4-BE49-F238E27FC236}">
                <a16:creationId xmlns:a16="http://schemas.microsoft.com/office/drawing/2014/main" id="{00000000-0008-0000-0100-00002B000000}"/>
              </a:ext>
            </a:extLst>
          </xdr:cNvPr>
          <xdr:cNvCxnSpPr/>
        </xdr:nvCxnSpPr>
        <xdr:spPr>
          <a:xfrm flipV="1">
            <a:off x="561975" y="6296025"/>
            <a:ext cx="0" cy="4000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561975" y="6696075"/>
            <a:ext cx="238125"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30</xdr:col>
      <xdr:colOff>244078</xdr:colOff>
      <xdr:row>36</xdr:row>
      <xdr:rowOff>114191</xdr:rowOff>
    </xdr:from>
    <xdr:to>
      <xdr:col>35</xdr:col>
      <xdr:colOff>82261</xdr:colOff>
      <xdr:row>38</xdr:row>
      <xdr:rowOff>42753</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378919" y="7270930"/>
          <a:ext cx="669456" cy="335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l"/>
          <a:r>
            <a:rPr kumimoji="1" lang="en-US" altLang="ja-JP" sz="700">
              <a:latin typeface="ＭＳ 明朝" panose="02020609040205080304" pitchFamily="17" charset="-128"/>
              <a:ea typeface="ＭＳ 明朝" panose="02020609040205080304" pitchFamily="17" charset="-128"/>
            </a:rPr>
            <a:t>1</a:t>
          </a:r>
          <a:r>
            <a:rPr kumimoji="1" lang="ja-JP" altLang="en-US" sz="700">
              <a:latin typeface="ＭＳ 明朝" panose="02020609040205080304" pitchFamily="17" charset="-128"/>
              <a:ea typeface="ＭＳ 明朝" panose="02020609040205080304" pitchFamily="17" charset="-128"/>
            </a:rPr>
            <a:t>．就退任</a:t>
          </a:r>
          <a:endParaRPr kumimoji="1" lang="en-US" altLang="ja-JP" sz="700">
            <a:latin typeface="ＭＳ 明朝" panose="02020609040205080304" pitchFamily="17" charset="-128"/>
            <a:ea typeface="ＭＳ 明朝" panose="02020609040205080304" pitchFamily="17" charset="-128"/>
          </a:endParaRPr>
        </a:p>
        <a:p>
          <a:pPr algn="l"/>
          <a:r>
            <a:rPr kumimoji="1" lang="en-US" altLang="ja-JP" sz="700">
              <a:latin typeface="ＭＳ 明朝" panose="02020609040205080304" pitchFamily="17" charset="-128"/>
              <a:ea typeface="ＭＳ 明朝" panose="02020609040205080304" pitchFamily="17" charset="-128"/>
            </a:rPr>
            <a:t>2</a:t>
          </a:r>
          <a:r>
            <a:rPr kumimoji="1" lang="ja-JP" altLang="en-US" sz="700">
              <a:latin typeface="ＭＳ 明朝" panose="02020609040205080304" pitchFamily="17" charset="-128"/>
              <a:ea typeface="ＭＳ 明朝" panose="02020609040205080304" pitchFamily="17" charset="-128"/>
            </a:rPr>
            <a:t>．氏  名</a:t>
          </a:r>
          <a:r>
            <a:rPr kumimoji="1" lang="en-US" altLang="ja-JP" sz="1100"/>
            <a:t>	</a:t>
          </a:r>
          <a:endParaRPr kumimoji="1" lang="ja-JP" altLang="en-US" sz="1100"/>
        </a:p>
      </xdr:txBody>
    </xdr:sp>
    <xdr:clientData/>
  </xdr:twoCellAnchor>
  <xdr:twoCellAnchor>
    <xdr:from>
      <xdr:col>43</xdr:col>
      <xdr:colOff>1069122</xdr:colOff>
      <xdr:row>5</xdr:row>
      <xdr:rowOff>39951</xdr:rowOff>
    </xdr:from>
    <xdr:to>
      <xdr:col>62</xdr:col>
      <xdr:colOff>179805</xdr:colOff>
      <xdr:row>10</xdr:row>
      <xdr:rowOff>121478</xdr:rowOff>
    </xdr:to>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8308122" y="1021026"/>
          <a:ext cx="5120958" cy="805427"/>
          <a:chOff x="8438378" y="1023264"/>
          <a:chExt cx="5199026" cy="755933"/>
        </a:xfrm>
      </xdr:grpSpPr>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8438378" y="1023264"/>
            <a:ext cx="5199026" cy="755933"/>
          </a:xfrm>
          <a:prstGeom prst="rect">
            <a:avLst/>
          </a:prstGeom>
          <a:solidFill>
            <a:srgbClr val="FFFF99"/>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mc:AlternateContent xmlns:mc="http://schemas.openxmlformats.org/markup-compatibility/2006">
        <mc:Choice xmlns:a14="http://schemas.microsoft.com/office/drawing/2010/main" Requires="a14">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8483180" y="1135990"/>
                <a:ext cx="1232139" cy="218357"/>
              </a:xfrm>
              <a:prstGeom prst="rect">
                <a:avLst/>
              </a:prstGeom>
              <a:solidFill>
                <a:srgbClr val="FFFF99"/>
              </a:solidFill>
              <a:ln>
                <a:noFill/>
              </a:ln>
              <a:extLst>
                <a:ext uri="{91240B29-F687-4F45-9708-019B960494DF}">
                  <a14:hiddenLine w="12700">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(1)商号又は名称</a:t>
                </a:r>
              </a:p>
            </xdr:txBody>
          </xdr:sp>
        </mc:Choice>
        <mc:Fallback/>
      </mc:AlternateContent>
      <mc:AlternateContent xmlns:mc="http://schemas.openxmlformats.org/markup-compatibility/2006">
        <mc:Choice xmlns:a14="http://schemas.microsoft.com/office/drawing/2010/main" Requires="a14">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9772470" y="1135990"/>
                <a:ext cx="1298816" cy="218357"/>
              </a:xfrm>
              <a:prstGeom prst="rect">
                <a:avLst/>
              </a:prstGeom>
              <a:solidFill>
                <a:srgbClr val="FFFF99"/>
              </a:solidFill>
              <a:ln>
                <a:noFill/>
              </a:ln>
              <a:extLst>
                <a:ext uri="{91240B29-F687-4F45-9708-019B960494DF}">
                  <a14:hiddenLine w="12700">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(2)代表者又は個人</a:t>
                </a:r>
              </a:p>
            </xdr:txBody>
          </xdr:sp>
        </mc:Choice>
        <mc:Fallback/>
      </mc:AlternateContent>
      <mc:AlternateContent xmlns:mc="http://schemas.openxmlformats.org/markup-compatibility/2006">
        <mc:Choice xmlns:a14="http://schemas.microsoft.com/office/drawing/2010/main" Requires="a14">
          <xdr:sp macro="" textlink="">
            <xdr:nvSpPr>
              <xdr:cNvPr id="1028" name="Check Box 4" descr="(3)役員"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11142453" y="1135990"/>
                <a:ext cx="880254" cy="218357"/>
              </a:xfrm>
              <a:prstGeom prst="rect">
                <a:avLst/>
              </a:prstGeom>
              <a:solidFill>
                <a:srgbClr val="FFFF99"/>
              </a:solidFill>
              <a:ln>
                <a:noFill/>
              </a:ln>
              <a:extLst>
                <a:ext uri="{91240B29-F687-4F45-9708-019B960494DF}">
                  <a14:hiddenLine w="12700">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(3)役員</a:t>
                </a:r>
              </a:p>
            </xdr:txBody>
          </xdr:sp>
        </mc:Choice>
        <mc:Fallback/>
      </mc:AlternateContent>
      <mc:AlternateContent xmlns:mc="http://schemas.openxmlformats.org/markup-compatibility/2006">
        <mc:Choice xmlns:a14="http://schemas.microsoft.com/office/drawing/2010/main" Requires="a14">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12112924" y="1135990"/>
                <a:ext cx="1374835" cy="218357"/>
              </a:xfrm>
              <a:prstGeom prst="rect">
                <a:avLst/>
              </a:prstGeom>
              <a:solidFill>
                <a:srgbClr val="FFFF99"/>
              </a:solidFill>
              <a:ln>
                <a:noFill/>
              </a:ln>
              <a:extLst>
                <a:ext uri="{91240B29-F687-4F45-9708-019B960494DF}">
                  <a14:hiddenLine w="12700">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(4)事務所・電話番号</a:t>
                </a:r>
              </a:p>
            </xdr:txBody>
          </xdr:sp>
        </mc:Choice>
        <mc:Fallback/>
      </mc:AlternateContent>
      <mc:AlternateContent xmlns:mc="http://schemas.openxmlformats.org/markup-compatibility/2006">
        <mc:Choice xmlns:a14="http://schemas.microsoft.com/office/drawing/2010/main" Requires="a14">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8483180" y="1410994"/>
                <a:ext cx="1907875" cy="218860"/>
              </a:xfrm>
              <a:prstGeom prst="rect">
                <a:avLst/>
              </a:prstGeom>
              <a:solidFill>
                <a:srgbClr val="FFFF99"/>
              </a:solidFill>
              <a:ln>
                <a:noFill/>
              </a:ln>
              <a:extLst>
                <a:ext uri="{91240B29-F687-4F45-9708-019B960494DF}">
                  <a14:hiddenLine w="12700">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(5)政令第2条の2で定める使用人</a:t>
                </a:r>
              </a:p>
            </xdr:txBody>
          </xdr:sp>
        </mc:Choice>
        <mc:Fallback/>
      </mc:AlternateContent>
      <mc:AlternateContent xmlns:mc="http://schemas.openxmlformats.org/markup-compatibility/2006">
        <mc:Choice xmlns:a14="http://schemas.microsoft.com/office/drawing/2010/main" Requires="a14">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10452699" y="1410779"/>
                <a:ext cx="1726900" cy="219074"/>
              </a:xfrm>
              <a:prstGeom prst="rect">
                <a:avLst/>
              </a:prstGeom>
              <a:solidFill>
                <a:srgbClr val="FFFF99"/>
              </a:solidFill>
              <a:ln>
                <a:noFill/>
              </a:ln>
              <a:extLst>
                <a:ext uri="{91240B29-F687-4F45-9708-019B960494DF}">
                  <a14:hiddenLine w="12700">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(6)専任の宅地建物取引士</a:t>
                </a:r>
              </a:p>
            </xdr:txBody>
          </xdr:sp>
        </mc:Choice>
        <mc:Fallback/>
      </mc:AlternateContent>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31878</xdr:colOff>
      <xdr:row>3</xdr:row>
      <xdr:rowOff>64115</xdr:rowOff>
    </xdr:from>
    <xdr:to>
      <xdr:col>2</xdr:col>
      <xdr:colOff>29529</xdr:colOff>
      <xdr:row>3</xdr:row>
      <xdr:rowOff>205630</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295824" y="890380"/>
          <a:ext cx="100934" cy="1415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r>
            <a:rPr kumimoji="1" lang="ja-JP" altLang="en-US" sz="1000"/>
            <a:t>＊</a:t>
          </a:r>
        </a:p>
      </xdr:txBody>
    </xdr:sp>
    <xdr:clientData/>
  </xdr:twoCellAnchor>
  <xdr:twoCellAnchor>
    <xdr:from>
      <xdr:col>27</xdr:col>
      <xdr:colOff>131934</xdr:colOff>
      <xdr:row>19</xdr:row>
      <xdr:rowOff>11413</xdr:rowOff>
    </xdr:from>
    <xdr:to>
      <xdr:col>28</xdr:col>
      <xdr:colOff>151565</xdr:colOff>
      <xdr:row>20</xdr:row>
      <xdr:rowOff>5952</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5899486" y="1903275"/>
          <a:ext cx="216700" cy="2047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r>
            <a:rPr kumimoji="1" lang="ja-JP" altLang="en-US" sz="1000"/>
            <a:t>＊</a:t>
          </a:r>
        </a:p>
      </xdr:txBody>
    </xdr:sp>
    <xdr:clientData/>
  </xdr:twoCellAnchor>
  <xdr:twoCellAnchor>
    <xdr:from>
      <xdr:col>27</xdr:col>
      <xdr:colOff>131934</xdr:colOff>
      <xdr:row>28</xdr:row>
      <xdr:rowOff>11413</xdr:rowOff>
    </xdr:from>
    <xdr:to>
      <xdr:col>28</xdr:col>
      <xdr:colOff>151565</xdr:colOff>
      <xdr:row>29</xdr:row>
      <xdr:rowOff>5952</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5899486" y="1903275"/>
          <a:ext cx="216700" cy="2047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r>
            <a:rPr kumimoji="1" lang="ja-JP" altLang="en-US" sz="1000"/>
            <a:t>＊</a:t>
          </a:r>
        </a:p>
      </xdr:txBody>
    </xdr:sp>
    <xdr:clientData/>
  </xdr:twoCellAnchor>
  <xdr:twoCellAnchor>
    <xdr:from>
      <xdr:col>27</xdr:col>
      <xdr:colOff>131934</xdr:colOff>
      <xdr:row>36</xdr:row>
      <xdr:rowOff>11413</xdr:rowOff>
    </xdr:from>
    <xdr:to>
      <xdr:col>28</xdr:col>
      <xdr:colOff>151565</xdr:colOff>
      <xdr:row>37</xdr:row>
      <xdr:rowOff>5952</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5899486" y="1903275"/>
          <a:ext cx="216700" cy="2047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r>
            <a:rPr kumimoji="1" lang="ja-JP" altLang="en-US" sz="1000"/>
            <a:t>＊</a:t>
          </a:r>
        </a:p>
      </xdr:txBody>
    </xdr:sp>
    <xdr:clientData/>
  </xdr:twoCellAnchor>
  <xdr:twoCellAnchor>
    <xdr:from>
      <xdr:col>31</xdr:col>
      <xdr:colOff>65942</xdr:colOff>
      <xdr:row>1</xdr:row>
      <xdr:rowOff>131885</xdr:rowOff>
    </xdr:from>
    <xdr:to>
      <xdr:col>51</xdr:col>
      <xdr:colOff>165493</xdr:colOff>
      <xdr:row>5</xdr:row>
      <xdr:rowOff>38354</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8081596" y="410308"/>
          <a:ext cx="6942897" cy="741738"/>
        </a:xfrm>
        <a:prstGeom prst="rect">
          <a:avLst/>
        </a:prstGeom>
        <a:solidFill>
          <a:srgbClr val="EF2F4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↓こちらの太枠内の着色部分に入力してください↓</a:t>
          </a:r>
          <a:endParaRPr kumimoji="1" lang="en-US" altLang="ja-JP"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（左側に自動的に反映されます）</a:t>
          </a:r>
        </a:p>
      </xdr:txBody>
    </xdr:sp>
    <xdr:clientData/>
  </xdr:twoCellAnchor>
  <xdr:twoCellAnchor>
    <xdr:from>
      <xdr:col>31</xdr:col>
      <xdr:colOff>65942</xdr:colOff>
      <xdr:row>0</xdr:row>
      <xdr:rowOff>65942</xdr:rowOff>
    </xdr:from>
    <xdr:to>
      <xdr:col>51</xdr:col>
      <xdr:colOff>165493</xdr:colOff>
      <xdr:row>1</xdr:row>
      <xdr:rowOff>118949</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8081596" y="65942"/>
          <a:ext cx="6942897" cy="331430"/>
        </a:xfrm>
        <a:prstGeom prst="rect">
          <a:avLst/>
        </a:prstGeom>
        <a:solidFill>
          <a:schemeClr val="accent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必要に応じてシートをコピーしてください</a:t>
          </a:r>
          <a:endParaRPr kumimoji="1" lang="en-US" altLang="ja-JP"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xdr:txBody>
    </xdr:sp>
    <xdr:clientData/>
  </xdr:twoCellAnchor>
  <xdr:twoCellAnchor>
    <xdr:from>
      <xdr:col>27</xdr:col>
      <xdr:colOff>131934</xdr:colOff>
      <xdr:row>19</xdr:row>
      <xdr:rowOff>11413</xdr:rowOff>
    </xdr:from>
    <xdr:to>
      <xdr:col>28</xdr:col>
      <xdr:colOff>151565</xdr:colOff>
      <xdr:row>20</xdr:row>
      <xdr:rowOff>5952</xdr:rowOff>
    </xdr:to>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7437609" y="2773663"/>
          <a:ext cx="295856" cy="2707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r>
            <a:rPr kumimoji="1" lang="ja-JP" altLang="en-US" sz="1000"/>
            <a:t>＊</a:t>
          </a:r>
        </a:p>
      </xdr:txBody>
    </xdr:sp>
    <xdr:clientData/>
  </xdr:twoCellAnchor>
  <xdr:twoCellAnchor>
    <xdr:from>
      <xdr:col>2</xdr:col>
      <xdr:colOff>160587</xdr:colOff>
      <xdr:row>12</xdr:row>
      <xdr:rowOff>276531</xdr:rowOff>
    </xdr:from>
    <xdr:to>
      <xdr:col>3</xdr:col>
      <xdr:colOff>0</xdr:colOff>
      <xdr:row>17</xdr:row>
      <xdr:rowOff>152400</xdr:rowOff>
    </xdr:to>
    <xdr:grpSp>
      <xdr:nvGrpSpPr>
        <xdr:cNvPr id="16" name="グループ化 15">
          <a:extLst>
            <a:ext uri="{FF2B5EF4-FFF2-40B4-BE49-F238E27FC236}">
              <a16:creationId xmlns:a16="http://schemas.microsoft.com/office/drawing/2014/main" id="{00000000-0008-0000-0200-000010000000}"/>
            </a:ext>
          </a:extLst>
        </xdr:cNvPr>
        <xdr:cNvGrpSpPr/>
      </xdr:nvGrpSpPr>
      <xdr:grpSpPr>
        <a:xfrm>
          <a:off x="560637" y="3591231"/>
          <a:ext cx="115638" cy="1256994"/>
          <a:chOff x="561975" y="6315725"/>
          <a:chExt cx="238125" cy="380350"/>
        </a:xfrm>
      </xdr:grpSpPr>
      <xdr:cxnSp macro="">
        <xdr:nvCxnSpPr>
          <xdr:cNvPr id="17" name="直線矢印コネクタ 16">
            <a:extLst>
              <a:ext uri="{FF2B5EF4-FFF2-40B4-BE49-F238E27FC236}">
                <a16:creationId xmlns:a16="http://schemas.microsoft.com/office/drawing/2014/main" id="{00000000-0008-0000-0200-000011000000}"/>
              </a:ext>
            </a:extLst>
          </xdr:cNvPr>
          <xdr:cNvCxnSpPr/>
        </xdr:nvCxnSpPr>
        <xdr:spPr>
          <a:xfrm flipV="1">
            <a:off x="561975" y="6315725"/>
            <a:ext cx="0" cy="3803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8" name="直線コネクタ 17">
            <a:extLst>
              <a:ext uri="{FF2B5EF4-FFF2-40B4-BE49-F238E27FC236}">
                <a16:creationId xmlns:a16="http://schemas.microsoft.com/office/drawing/2014/main" id="{00000000-0008-0000-0200-000012000000}"/>
              </a:ext>
            </a:extLst>
          </xdr:cNvPr>
          <xdr:cNvCxnSpPr/>
        </xdr:nvCxnSpPr>
        <xdr:spPr>
          <a:xfrm>
            <a:off x="561975" y="6696075"/>
            <a:ext cx="238125"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27</xdr:col>
      <xdr:colOff>131934</xdr:colOff>
      <xdr:row>30</xdr:row>
      <xdr:rowOff>11413</xdr:rowOff>
    </xdr:from>
    <xdr:to>
      <xdr:col>28</xdr:col>
      <xdr:colOff>151565</xdr:colOff>
      <xdr:row>31</xdr:row>
      <xdr:rowOff>5952</xdr:rowOff>
    </xdr:to>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7495492" y="2795644"/>
          <a:ext cx="298054" cy="2729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r>
            <a:rPr kumimoji="1" lang="ja-JP" altLang="en-US" sz="1000"/>
            <a:t>＊</a:t>
          </a:r>
        </a:p>
      </xdr:txBody>
    </xdr:sp>
    <xdr:clientData/>
  </xdr:twoCellAnchor>
  <xdr:twoCellAnchor>
    <xdr:from>
      <xdr:col>27</xdr:col>
      <xdr:colOff>131934</xdr:colOff>
      <xdr:row>38</xdr:row>
      <xdr:rowOff>11413</xdr:rowOff>
    </xdr:from>
    <xdr:to>
      <xdr:col>28</xdr:col>
      <xdr:colOff>151565</xdr:colOff>
      <xdr:row>39</xdr:row>
      <xdr:rowOff>5952</xdr:rowOff>
    </xdr:to>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7495492" y="4744605"/>
          <a:ext cx="298054" cy="2729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r>
            <a:rPr kumimoji="1" lang="ja-JP" altLang="en-US" sz="1000"/>
            <a:t>＊</a:t>
          </a:r>
        </a:p>
      </xdr:txBody>
    </xdr:sp>
    <xdr:clientData/>
  </xdr:twoCellAnchor>
  <xdr:twoCellAnchor>
    <xdr:from>
      <xdr:col>27</xdr:col>
      <xdr:colOff>131934</xdr:colOff>
      <xdr:row>38</xdr:row>
      <xdr:rowOff>11413</xdr:rowOff>
    </xdr:from>
    <xdr:to>
      <xdr:col>28</xdr:col>
      <xdr:colOff>151565</xdr:colOff>
      <xdr:row>39</xdr:row>
      <xdr:rowOff>5952</xdr:rowOff>
    </xdr:to>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7495492" y="4744605"/>
          <a:ext cx="298054" cy="2729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r>
            <a:rPr kumimoji="1" lang="ja-JP" altLang="en-US" sz="1000"/>
            <a:t>＊</a:t>
          </a:r>
        </a:p>
      </xdr:txBody>
    </xdr:sp>
    <xdr:clientData/>
  </xdr:twoCellAnchor>
  <xdr:twoCellAnchor>
    <xdr:from>
      <xdr:col>2</xdr:col>
      <xdr:colOff>160587</xdr:colOff>
      <xdr:row>31</xdr:row>
      <xdr:rowOff>276531</xdr:rowOff>
    </xdr:from>
    <xdr:to>
      <xdr:col>3</xdr:col>
      <xdr:colOff>0</xdr:colOff>
      <xdr:row>36</xdr:row>
      <xdr:rowOff>152400</xdr:rowOff>
    </xdr:to>
    <xdr:grpSp>
      <xdr:nvGrpSpPr>
        <xdr:cNvPr id="22" name="グループ化 21">
          <a:extLst>
            <a:ext uri="{FF2B5EF4-FFF2-40B4-BE49-F238E27FC236}">
              <a16:creationId xmlns:a16="http://schemas.microsoft.com/office/drawing/2014/main" id="{00000000-0008-0000-0200-000016000000}"/>
            </a:ext>
          </a:extLst>
        </xdr:cNvPr>
        <xdr:cNvGrpSpPr/>
      </xdr:nvGrpSpPr>
      <xdr:grpSpPr>
        <a:xfrm>
          <a:off x="560637" y="8839506"/>
          <a:ext cx="115638" cy="1256994"/>
          <a:chOff x="561975" y="6315725"/>
          <a:chExt cx="238125" cy="380350"/>
        </a:xfrm>
      </xdr:grpSpPr>
      <xdr:cxnSp macro="">
        <xdr:nvCxnSpPr>
          <xdr:cNvPr id="23" name="直線矢印コネクタ 22">
            <a:extLst>
              <a:ext uri="{FF2B5EF4-FFF2-40B4-BE49-F238E27FC236}">
                <a16:creationId xmlns:a16="http://schemas.microsoft.com/office/drawing/2014/main" id="{00000000-0008-0000-0200-000017000000}"/>
              </a:ext>
            </a:extLst>
          </xdr:cNvPr>
          <xdr:cNvCxnSpPr/>
        </xdr:nvCxnSpPr>
        <xdr:spPr>
          <a:xfrm flipV="1">
            <a:off x="561975" y="6315725"/>
            <a:ext cx="0" cy="3803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24" name="直線コネクタ 23">
            <a:extLst>
              <a:ext uri="{FF2B5EF4-FFF2-40B4-BE49-F238E27FC236}">
                <a16:creationId xmlns:a16="http://schemas.microsoft.com/office/drawing/2014/main" id="{00000000-0008-0000-0200-000018000000}"/>
              </a:ext>
            </a:extLst>
          </xdr:cNvPr>
          <xdr:cNvCxnSpPr/>
        </xdr:nvCxnSpPr>
        <xdr:spPr>
          <a:xfrm>
            <a:off x="561975" y="6696075"/>
            <a:ext cx="238125"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23</xdr:col>
      <xdr:colOff>39414</xdr:colOff>
      <xdr:row>5</xdr:row>
      <xdr:rowOff>249621</xdr:rowOff>
    </xdr:from>
    <xdr:to>
      <xdr:col>25</xdr:col>
      <xdr:colOff>215141</xdr:colOff>
      <xdr:row>7</xdr:row>
      <xdr:rowOff>36697</xdr:rowOff>
    </xdr:to>
    <xdr:sp macro="" textlink="">
      <xdr:nvSpPr>
        <xdr:cNvPr id="26" name="テキスト ボックス 25">
          <a:extLst>
            <a:ext uri="{FF2B5EF4-FFF2-40B4-BE49-F238E27FC236}">
              <a16:creationId xmlns:a16="http://schemas.microsoft.com/office/drawing/2014/main" id="{00000000-0008-0000-0200-00001A000000}"/>
            </a:ext>
          </a:extLst>
        </xdr:cNvPr>
        <xdr:cNvSpPr txBox="1"/>
      </xdr:nvSpPr>
      <xdr:spPr>
        <a:xfrm>
          <a:off x="5793828" y="1353207"/>
          <a:ext cx="688106" cy="3388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l"/>
          <a:r>
            <a:rPr kumimoji="1" lang="en-US" altLang="ja-JP" sz="700">
              <a:latin typeface="ＭＳ 明朝" panose="02020609040205080304" pitchFamily="17" charset="-128"/>
              <a:ea typeface="ＭＳ 明朝" panose="02020609040205080304" pitchFamily="17" charset="-128"/>
            </a:rPr>
            <a:t>1</a:t>
          </a:r>
          <a:r>
            <a:rPr kumimoji="1" lang="ja-JP" altLang="en-US" sz="700">
              <a:latin typeface="ＭＳ 明朝" panose="02020609040205080304" pitchFamily="17" charset="-128"/>
              <a:ea typeface="ＭＳ 明朝" panose="02020609040205080304" pitchFamily="17" charset="-128"/>
            </a:rPr>
            <a:t>．就退任</a:t>
          </a:r>
          <a:endParaRPr kumimoji="1" lang="en-US" altLang="ja-JP" sz="700">
            <a:latin typeface="ＭＳ 明朝" panose="02020609040205080304" pitchFamily="17" charset="-128"/>
            <a:ea typeface="ＭＳ 明朝" panose="02020609040205080304" pitchFamily="17" charset="-128"/>
          </a:endParaRPr>
        </a:p>
        <a:p>
          <a:pPr algn="l"/>
          <a:r>
            <a:rPr kumimoji="1" lang="en-US" altLang="ja-JP" sz="700">
              <a:latin typeface="ＭＳ 明朝" panose="02020609040205080304" pitchFamily="17" charset="-128"/>
              <a:ea typeface="ＭＳ 明朝" panose="02020609040205080304" pitchFamily="17" charset="-128"/>
            </a:rPr>
            <a:t>2</a:t>
          </a:r>
          <a:r>
            <a:rPr kumimoji="1" lang="ja-JP" altLang="en-US" sz="700">
              <a:latin typeface="ＭＳ 明朝" panose="02020609040205080304" pitchFamily="17" charset="-128"/>
              <a:ea typeface="ＭＳ 明朝" panose="02020609040205080304" pitchFamily="17" charset="-128"/>
            </a:rPr>
            <a:t>．氏  名</a:t>
          </a:r>
          <a:r>
            <a:rPr kumimoji="1" lang="en-US" altLang="ja-JP" sz="1100"/>
            <a:t>	</a:t>
          </a:r>
          <a:endParaRPr kumimoji="1" lang="ja-JP" altLang="en-US" sz="1100"/>
        </a:p>
      </xdr:txBody>
    </xdr:sp>
    <xdr:clientData/>
  </xdr:twoCellAnchor>
  <xdr:twoCellAnchor>
    <xdr:from>
      <xdr:col>23</xdr:col>
      <xdr:colOff>39414</xdr:colOff>
      <xdr:row>24</xdr:row>
      <xdr:rowOff>241499</xdr:rowOff>
    </xdr:from>
    <xdr:to>
      <xdr:col>25</xdr:col>
      <xdr:colOff>215141</xdr:colOff>
      <xdr:row>26</xdr:row>
      <xdr:rowOff>28575</xdr:rowOff>
    </xdr:to>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6240189" y="6870899"/>
          <a:ext cx="728177" cy="339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l"/>
          <a:r>
            <a:rPr kumimoji="1" lang="en-US" altLang="ja-JP" sz="700">
              <a:latin typeface="ＭＳ 明朝" panose="02020609040205080304" pitchFamily="17" charset="-128"/>
              <a:ea typeface="ＭＳ 明朝" panose="02020609040205080304" pitchFamily="17" charset="-128"/>
            </a:rPr>
            <a:t>1</a:t>
          </a:r>
          <a:r>
            <a:rPr kumimoji="1" lang="ja-JP" altLang="en-US" sz="700">
              <a:latin typeface="ＭＳ 明朝" panose="02020609040205080304" pitchFamily="17" charset="-128"/>
              <a:ea typeface="ＭＳ 明朝" panose="02020609040205080304" pitchFamily="17" charset="-128"/>
            </a:rPr>
            <a:t>．就退任</a:t>
          </a:r>
          <a:endParaRPr kumimoji="1" lang="en-US" altLang="ja-JP" sz="700">
            <a:latin typeface="ＭＳ 明朝" panose="02020609040205080304" pitchFamily="17" charset="-128"/>
            <a:ea typeface="ＭＳ 明朝" panose="02020609040205080304" pitchFamily="17" charset="-128"/>
          </a:endParaRPr>
        </a:p>
        <a:p>
          <a:pPr algn="l"/>
          <a:r>
            <a:rPr kumimoji="1" lang="en-US" altLang="ja-JP" sz="700">
              <a:latin typeface="ＭＳ 明朝" panose="02020609040205080304" pitchFamily="17" charset="-128"/>
              <a:ea typeface="ＭＳ 明朝" panose="02020609040205080304" pitchFamily="17" charset="-128"/>
            </a:rPr>
            <a:t>2</a:t>
          </a:r>
          <a:r>
            <a:rPr kumimoji="1" lang="ja-JP" altLang="en-US" sz="700">
              <a:latin typeface="ＭＳ 明朝" panose="02020609040205080304" pitchFamily="17" charset="-128"/>
              <a:ea typeface="ＭＳ 明朝" panose="02020609040205080304" pitchFamily="17" charset="-128"/>
            </a:rPr>
            <a:t>．氏  名</a:t>
          </a:r>
          <a:r>
            <a:rPr kumimoji="1" lang="en-US" altLang="ja-JP" sz="1100"/>
            <a:t>	</a:t>
          </a: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131934</xdr:colOff>
      <xdr:row>25</xdr:row>
      <xdr:rowOff>34642</xdr:rowOff>
    </xdr:from>
    <xdr:to>
      <xdr:col>28</xdr:col>
      <xdr:colOff>151565</xdr:colOff>
      <xdr:row>25</xdr:row>
      <xdr:rowOff>262711</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437609" y="3787492"/>
          <a:ext cx="295856" cy="2280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r>
            <a:rPr kumimoji="1" lang="ja-JP" altLang="en-US" sz="1000"/>
            <a:t>＊</a:t>
          </a:r>
        </a:p>
      </xdr:txBody>
    </xdr:sp>
    <xdr:clientData/>
  </xdr:twoCellAnchor>
  <xdr:twoCellAnchor>
    <xdr:from>
      <xdr:col>1</xdr:col>
      <xdr:colOff>31878</xdr:colOff>
      <xdr:row>4</xdr:row>
      <xdr:rowOff>64115</xdr:rowOff>
    </xdr:from>
    <xdr:to>
      <xdr:col>2</xdr:col>
      <xdr:colOff>29529</xdr:colOff>
      <xdr:row>4</xdr:row>
      <xdr:rowOff>205630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317628" y="892790"/>
          <a:ext cx="111951" cy="1415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r>
            <a:rPr kumimoji="1" lang="ja-JP" altLang="en-US" sz="1000"/>
            <a:t>＊</a:t>
          </a:r>
        </a:p>
      </xdr:txBody>
    </xdr:sp>
    <xdr:clientData/>
  </xdr:twoCellAnchor>
  <xdr:twoCellAnchor>
    <xdr:from>
      <xdr:col>31</xdr:col>
      <xdr:colOff>65942</xdr:colOff>
      <xdr:row>1</xdr:row>
      <xdr:rowOff>131885</xdr:rowOff>
    </xdr:from>
    <xdr:to>
      <xdr:col>52</xdr:col>
      <xdr:colOff>165493</xdr:colOff>
      <xdr:row>6</xdr:row>
      <xdr:rowOff>38354</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8019317" y="408110"/>
          <a:ext cx="7824326" cy="735144"/>
        </a:xfrm>
        <a:prstGeom prst="rect">
          <a:avLst/>
        </a:prstGeom>
        <a:solidFill>
          <a:srgbClr val="EF2F4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↓こちらの太枠内の着色部分に入力してください↓</a:t>
          </a:r>
          <a:endParaRPr kumimoji="1" lang="en-US" altLang="ja-JP"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（左側に自動的に反映されます）</a:t>
          </a:r>
        </a:p>
      </xdr:txBody>
    </xdr:sp>
    <xdr:clientData/>
  </xdr:twoCellAnchor>
  <xdr:twoCellAnchor>
    <xdr:from>
      <xdr:col>31</xdr:col>
      <xdr:colOff>65942</xdr:colOff>
      <xdr:row>0</xdr:row>
      <xdr:rowOff>65942</xdr:rowOff>
    </xdr:from>
    <xdr:to>
      <xdr:col>52</xdr:col>
      <xdr:colOff>165493</xdr:colOff>
      <xdr:row>1</xdr:row>
      <xdr:rowOff>118949</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8019317" y="65942"/>
          <a:ext cx="7824326" cy="329232"/>
        </a:xfrm>
        <a:prstGeom prst="rect">
          <a:avLst/>
        </a:prstGeom>
        <a:solidFill>
          <a:schemeClr val="accent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必要に応じてシートをコピーしてください</a:t>
          </a:r>
          <a:endParaRPr kumimoji="1" lang="en-US" altLang="ja-JP"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xdr:txBody>
    </xdr:sp>
    <xdr:clientData/>
  </xdr:twoCellAnchor>
  <xdr:twoCellAnchor>
    <xdr:from>
      <xdr:col>19</xdr:col>
      <xdr:colOff>131935</xdr:colOff>
      <xdr:row>7</xdr:row>
      <xdr:rowOff>3131</xdr:rowOff>
    </xdr:from>
    <xdr:to>
      <xdr:col>20</xdr:col>
      <xdr:colOff>151566</xdr:colOff>
      <xdr:row>7</xdr:row>
      <xdr:rowOff>270996</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5227810" y="1384256"/>
          <a:ext cx="295856" cy="2678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r>
            <a:rPr kumimoji="1" lang="ja-JP" altLang="en-US" sz="1000"/>
            <a:t>＊</a:t>
          </a:r>
        </a:p>
      </xdr:txBody>
    </xdr:sp>
    <xdr:clientData/>
  </xdr:twoCellAnchor>
  <xdr:twoCellAnchor>
    <xdr:from>
      <xdr:col>13</xdr:col>
      <xdr:colOff>30231</xdr:colOff>
      <xdr:row>17</xdr:row>
      <xdr:rowOff>235226</xdr:rowOff>
    </xdr:from>
    <xdr:to>
      <xdr:col>15</xdr:col>
      <xdr:colOff>236882</xdr:colOff>
      <xdr:row>17</xdr:row>
      <xdr:rowOff>235226</xdr:rowOff>
    </xdr:to>
    <xdr:cxnSp macro="">
      <xdr:nvCxnSpPr>
        <xdr:cNvPr id="11" name="直線コネクタ 10">
          <a:extLst>
            <a:ext uri="{FF2B5EF4-FFF2-40B4-BE49-F238E27FC236}">
              <a16:creationId xmlns:a16="http://schemas.microsoft.com/office/drawing/2014/main" id="{00000000-0008-0000-0300-00000B000000}"/>
            </a:ext>
          </a:extLst>
        </xdr:cNvPr>
        <xdr:cNvCxnSpPr/>
      </xdr:nvCxnSpPr>
      <xdr:spPr>
        <a:xfrm>
          <a:off x="3468756" y="3159401"/>
          <a:ext cx="75910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20292</xdr:colOff>
      <xdr:row>17</xdr:row>
      <xdr:rowOff>235226</xdr:rowOff>
    </xdr:from>
    <xdr:to>
      <xdr:col>20</xdr:col>
      <xdr:colOff>265640</xdr:colOff>
      <xdr:row>17</xdr:row>
      <xdr:rowOff>235226</xdr:rowOff>
    </xdr:to>
    <xdr:cxnSp macro="">
      <xdr:nvCxnSpPr>
        <xdr:cNvPr id="12" name="直線コネクタ 11">
          <a:extLst>
            <a:ext uri="{FF2B5EF4-FFF2-40B4-BE49-F238E27FC236}">
              <a16:creationId xmlns:a16="http://schemas.microsoft.com/office/drawing/2014/main" id="{00000000-0008-0000-0300-00000C000000}"/>
            </a:ext>
          </a:extLst>
        </xdr:cNvPr>
        <xdr:cNvCxnSpPr/>
      </xdr:nvCxnSpPr>
      <xdr:spPr>
        <a:xfrm>
          <a:off x="4839942" y="3159401"/>
          <a:ext cx="79779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20292</xdr:colOff>
      <xdr:row>17</xdr:row>
      <xdr:rowOff>235226</xdr:rowOff>
    </xdr:from>
    <xdr:to>
      <xdr:col>25</xdr:col>
      <xdr:colOff>265640</xdr:colOff>
      <xdr:row>17</xdr:row>
      <xdr:rowOff>235226</xdr:rowOff>
    </xdr:to>
    <xdr:cxnSp macro="">
      <xdr:nvCxnSpPr>
        <xdr:cNvPr id="13" name="直線コネクタ 12">
          <a:extLst>
            <a:ext uri="{FF2B5EF4-FFF2-40B4-BE49-F238E27FC236}">
              <a16:creationId xmlns:a16="http://schemas.microsoft.com/office/drawing/2014/main" id="{00000000-0008-0000-0300-00000D000000}"/>
            </a:ext>
          </a:extLst>
        </xdr:cNvPr>
        <xdr:cNvCxnSpPr/>
      </xdr:nvCxnSpPr>
      <xdr:spPr>
        <a:xfrm>
          <a:off x="6221067" y="3159401"/>
          <a:ext cx="79779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131934</xdr:colOff>
      <xdr:row>25</xdr:row>
      <xdr:rowOff>11413</xdr:rowOff>
    </xdr:from>
    <xdr:to>
      <xdr:col>28</xdr:col>
      <xdr:colOff>151565</xdr:colOff>
      <xdr:row>26</xdr:row>
      <xdr:rowOff>5952</xdr:rowOff>
    </xdr:to>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7437609" y="3764263"/>
          <a:ext cx="295856" cy="2707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r>
            <a:rPr kumimoji="1" lang="ja-JP" altLang="en-US" sz="1000"/>
            <a:t>＊</a:t>
          </a:r>
        </a:p>
      </xdr:txBody>
    </xdr:sp>
    <xdr:clientData/>
  </xdr:twoCellAnchor>
  <xdr:twoCellAnchor>
    <xdr:from>
      <xdr:col>23</xdr:col>
      <xdr:colOff>55980</xdr:colOff>
      <xdr:row>12</xdr:row>
      <xdr:rowOff>207065</xdr:rowOff>
    </xdr:from>
    <xdr:to>
      <xdr:col>27</xdr:col>
      <xdr:colOff>173936</xdr:colOff>
      <xdr:row>14</xdr:row>
      <xdr:rowOff>63931</xdr:rowOff>
    </xdr:to>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6201676" y="3238500"/>
          <a:ext cx="1211260" cy="403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l"/>
          <a:r>
            <a:rPr kumimoji="1" lang="en-US" altLang="ja-JP" sz="900">
              <a:latin typeface="ＭＳ 明朝" panose="02020609040205080304" pitchFamily="17" charset="-128"/>
              <a:ea typeface="ＭＳ 明朝" panose="02020609040205080304" pitchFamily="17" charset="-128"/>
            </a:rPr>
            <a:t>1</a:t>
          </a:r>
          <a:r>
            <a:rPr kumimoji="1" lang="ja-JP" altLang="en-US" sz="900">
              <a:latin typeface="ＭＳ 明朝" panose="02020609040205080304" pitchFamily="17" charset="-128"/>
              <a:ea typeface="ＭＳ 明朝" panose="02020609040205080304" pitchFamily="17" charset="-128"/>
            </a:rPr>
            <a:t>．新設・廃止</a:t>
          </a:r>
        </a:p>
        <a:p>
          <a:pPr algn="l"/>
          <a:r>
            <a:rPr kumimoji="1" lang="en-US" altLang="ja-JP" sz="900">
              <a:latin typeface="ＭＳ 明朝" panose="02020609040205080304" pitchFamily="17" charset="-128"/>
              <a:ea typeface="ＭＳ 明朝" panose="02020609040205080304" pitchFamily="17" charset="-128"/>
            </a:rPr>
            <a:t>2</a:t>
          </a:r>
          <a:r>
            <a:rPr kumimoji="1" lang="ja-JP" altLang="en-US" sz="900">
              <a:latin typeface="ＭＳ 明朝" panose="02020609040205080304" pitchFamily="17" charset="-128"/>
              <a:ea typeface="ＭＳ 明朝" panose="02020609040205080304" pitchFamily="17" charset="-128"/>
            </a:rPr>
            <a:t>．名称・所在地</a:t>
          </a:r>
          <a:endParaRPr kumimoji="1" lang="ja-JP" altLang="en-US" sz="1400">
            <a:latin typeface="ＭＳ 明朝" panose="02020609040205080304" pitchFamily="17" charset="-128"/>
            <a:ea typeface="ＭＳ 明朝" panose="02020609040205080304" pitchFamily="17" charset="-128"/>
          </a:endParaRPr>
        </a:p>
      </xdr:txBody>
    </xdr:sp>
    <xdr:clientData/>
  </xdr:twoCellAnchor>
  <xdr:twoCellAnchor>
    <xdr:from>
      <xdr:col>19</xdr:col>
      <xdr:colOff>142068</xdr:colOff>
      <xdr:row>14</xdr:row>
      <xdr:rowOff>5460</xdr:rowOff>
    </xdr:from>
    <xdr:to>
      <xdr:col>20</xdr:col>
      <xdr:colOff>161699</xdr:colOff>
      <xdr:row>14</xdr:row>
      <xdr:rowOff>277678</xdr:rowOff>
    </xdr:to>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5262966" y="3221358"/>
          <a:ext cx="297309" cy="2722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r>
            <a:rPr kumimoji="1" lang="ja-JP" altLang="en-US" sz="1000"/>
            <a:t>＊</a:t>
          </a:r>
        </a:p>
      </xdr:txBody>
    </xdr:sp>
    <xdr:clientData/>
  </xdr:twoCellAnchor>
  <xdr:twoCellAnchor>
    <xdr:from>
      <xdr:col>27</xdr:col>
      <xdr:colOff>131934</xdr:colOff>
      <xdr:row>42</xdr:row>
      <xdr:rowOff>11413</xdr:rowOff>
    </xdr:from>
    <xdr:to>
      <xdr:col>28</xdr:col>
      <xdr:colOff>151565</xdr:colOff>
      <xdr:row>43</xdr:row>
      <xdr:rowOff>5952</xdr:rowOff>
    </xdr:to>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437609" y="10507963"/>
          <a:ext cx="295856" cy="2707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r>
            <a:rPr kumimoji="1" lang="ja-JP" altLang="en-US" sz="1000"/>
            <a:t>＊</a:t>
          </a:r>
        </a:p>
      </xdr:txBody>
    </xdr:sp>
    <xdr:clientData/>
  </xdr:twoCellAnchor>
  <xdr:twoCellAnchor>
    <xdr:from>
      <xdr:col>2</xdr:col>
      <xdr:colOff>160587</xdr:colOff>
      <xdr:row>37</xdr:row>
      <xdr:rowOff>306</xdr:rowOff>
    </xdr:from>
    <xdr:to>
      <xdr:col>3</xdr:col>
      <xdr:colOff>0</xdr:colOff>
      <xdr:row>40</xdr:row>
      <xdr:rowOff>152400</xdr:rowOff>
    </xdr:to>
    <xdr:grpSp>
      <xdr:nvGrpSpPr>
        <xdr:cNvPr id="31" name="グループ化 30">
          <a:extLst>
            <a:ext uri="{FF2B5EF4-FFF2-40B4-BE49-F238E27FC236}">
              <a16:creationId xmlns:a16="http://schemas.microsoft.com/office/drawing/2014/main" id="{00000000-0008-0000-0300-00001F000000}"/>
            </a:ext>
          </a:extLst>
        </xdr:cNvPr>
        <xdr:cNvGrpSpPr/>
      </xdr:nvGrpSpPr>
      <xdr:grpSpPr>
        <a:xfrm>
          <a:off x="560637" y="10249206"/>
          <a:ext cx="115638" cy="1056969"/>
          <a:chOff x="561975" y="6315725"/>
          <a:chExt cx="238125" cy="380350"/>
        </a:xfrm>
      </xdr:grpSpPr>
      <xdr:cxnSp macro="">
        <xdr:nvCxnSpPr>
          <xdr:cNvPr id="32" name="直線矢印コネクタ 31">
            <a:extLst>
              <a:ext uri="{FF2B5EF4-FFF2-40B4-BE49-F238E27FC236}">
                <a16:creationId xmlns:a16="http://schemas.microsoft.com/office/drawing/2014/main" id="{00000000-0008-0000-0300-000020000000}"/>
              </a:ext>
            </a:extLst>
          </xdr:cNvPr>
          <xdr:cNvCxnSpPr/>
        </xdr:nvCxnSpPr>
        <xdr:spPr>
          <a:xfrm flipV="1">
            <a:off x="561975" y="6315725"/>
            <a:ext cx="0" cy="3803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33" name="直線コネクタ 32">
            <a:extLst>
              <a:ext uri="{FF2B5EF4-FFF2-40B4-BE49-F238E27FC236}">
                <a16:creationId xmlns:a16="http://schemas.microsoft.com/office/drawing/2014/main" id="{00000000-0008-0000-0300-000021000000}"/>
              </a:ext>
            </a:extLst>
          </xdr:cNvPr>
          <xdr:cNvCxnSpPr/>
        </xdr:nvCxnSpPr>
        <xdr:spPr>
          <a:xfrm>
            <a:off x="561975" y="6696075"/>
            <a:ext cx="238125"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23</xdr:col>
      <xdr:colOff>39414</xdr:colOff>
      <xdr:row>30</xdr:row>
      <xdr:rowOff>266346</xdr:rowOff>
    </xdr:from>
    <xdr:to>
      <xdr:col>25</xdr:col>
      <xdr:colOff>215141</xdr:colOff>
      <xdr:row>32</xdr:row>
      <xdr:rowOff>24847</xdr:rowOff>
    </xdr:to>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6185110" y="8432998"/>
          <a:ext cx="722379" cy="305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l"/>
          <a:r>
            <a:rPr kumimoji="1" lang="en-US" altLang="ja-JP" sz="800">
              <a:latin typeface="ＭＳ 明朝" panose="02020609040205080304" pitchFamily="17" charset="-128"/>
              <a:ea typeface="ＭＳ 明朝" panose="02020609040205080304" pitchFamily="17" charset="-128"/>
            </a:rPr>
            <a:t>1</a:t>
          </a:r>
          <a:r>
            <a:rPr kumimoji="1" lang="ja-JP" altLang="en-US" sz="800">
              <a:latin typeface="ＭＳ 明朝" panose="02020609040205080304" pitchFamily="17" charset="-128"/>
              <a:ea typeface="ＭＳ 明朝" panose="02020609040205080304" pitchFamily="17" charset="-128"/>
            </a:rPr>
            <a:t>．就退任</a:t>
          </a:r>
          <a:endParaRPr kumimoji="1" lang="en-US" altLang="ja-JP" sz="800">
            <a:latin typeface="ＭＳ 明朝" panose="02020609040205080304" pitchFamily="17" charset="-128"/>
            <a:ea typeface="ＭＳ 明朝" panose="02020609040205080304" pitchFamily="17" charset="-128"/>
          </a:endParaRPr>
        </a:p>
        <a:p>
          <a:pPr algn="l"/>
          <a:r>
            <a:rPr kumimoji="1" lang="en-US" altLang="ja-JP" sz="800">
              <a:latin typeface="ＭＳ 明朝" panose="02020609040205080304" pitchFamily="17" charset="-128"/>
              <a:ea typeface="ＭＳ 明朝" panose="02020609040205080304" pitchFamily="17" charset="-128"/>
            </a:rPr>
            <a:t>2</a:t>
          </a:r>
          <a:r>
            <a:rPr kumimoji="1" lang="ja-JP" altLang="en-US" sz="800">
              <a:latin typeface="ＭＳ 明朝" panose="02020609040205080304" pitchFamily="17" charset="-128"/>
              <a:ea typeface="ＭＳ 明朝" panose="02020609040205080304" pitchFamily="17" charset="-128"/>
            </a:rPr>
            <a:t>．氏  名</a:t>
          </a:r>
          <a:endParaRPr kumimoji="1" lang="ja-JP" altLang="en-US" sz="1200"/>
        </a:p>
      </xdr:txBody>
    </xdr:sp>
    <xdr:clientData/>
  </xdr:twoCellAnchor>
  <xdr:twoCellAnchor>
    <xdr:from>
      <xdr:col>2</xdr:col>
      <xdr:colOff>140804</xdr:colOff>
      <xdr:row>22</xdr:row>
      <xdr:rowOff>132521</xdr:rowOff>
    </xdr:from>
    <xdr:to>
      <xdr:col>3</xdr:col>
      <xdr:colOff>1</xdr:colOff>
      <xdr:row>25</xdr:row>
      <xdr:rowOff>3312</xdr:rowOff>
    </xdr:to>
    <xdr:grpSp>
      <xdr:nvGrpSpPr>
        <xdr:cNvPr id="35" name="グループ化 34">
          <a:extLst>
            <a:ext uri="{FF2B5EF4-FFF2-40B4-BE49-F238E27FC236}">
              <a16:creationId xmlns:a16="http://schemas.microsoft.com/office/drawing/2014/main" id="{00000000-0008-0000-0300-000023000000}"/>
            </a:ext>
          </a:extLst>
        </xdr:cNvPr>
        <xdr:cNvGrpSpPr/>
      </xdr:nvGrpSpPr>
      <xdr:grpSpPr>
        <a:xfrm>
          <a:off x="540854" y="6057071"/>
          <a:ext cx="135422" cy="804241"/>
          <a:chOff x="561975" y="6315725"/>
          <a:chExt cx="238125" cy="380350"/>
        </a:xfrm>
      </xdr:grpSpPr>
      <xdr:cxnSp macro="">
        <xdr:nvCxnSpPr>
          <xdr:cNvPr id="36" name="直線矢印コネクタ 35">
            <a:extLst>
              <a:ext uri="{FF2B5EF4-FFF2-40B4-BE49-F238E27FC236}">
                <a16:creationId xmlns:a16="http://schemas.microsoft.com/office/drawing/2014/main" id="{00000000-0008-0000-0300-000024000000}"/>
              </a:ext>
            </a:extLst>
          </xdr:cNvPr>
          <xdr:cNvCxnSpPr/>
        </xdr:nvCxnSpPr>
        <xdr:spPr>
          <a:xfrm flipV="1">
            <a:off x="561975" y="6315725"/>
            <a:ext cx="0" cy="3803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37" name="直線コネクタ 36">
            <a:extLst>
              <a:ext uri="{FF2B5EF4-FFF2-40B4-BE49-F238E27FC236}">
                <a16:creationId xmlns:a16="http://schemas.microsoft.com/office/drawing/2014/main" id="{00000000-0008-0000-0300-000025000000}"/>
              </a:ext>
            </a:extLst>
          </xdr:cNvPr>
          <xdr:cNvCxnSpPr/>
        </xdr:nvCxnSpPr>
        <xdr:spPr>
          <a:xfrm>
            <a:off x="561975" y="6696075"/>
            <a:ext cx="238125"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31878</xdr:colOff>
      <xdr:row>4</xdr:row>
      <xdr:rowOff>64115</xdr:rowOff>
    </xdr:from>
    <xdr:to>
      <xdr:col>2</xdr:col>
      <xdr:colOff>29529</xdr:colOff>
      <xdr:row>4</xdr:row>
      <xdr:rowOff>205630</xdr:rowOff>
    </xdr:to>
    <xdr:sp macro="" textlink="">
      <xdr:nvSpPr>
        <xdr:cNvPr id="2" name="テキスト ボックス 1">
          <a:extLst>
            <a:ext uri="{FF2B5EF4-FFF2-40B4-BE49-F238E27FC236}">
              <a16:creationId xmlns:a16="http://schemas.microsoft.com/office/drawing/2014/main" id="{CA9776F9-AB05-4B93-B29A-62D28B365D97}"/>
            </a:ext>
          </a:extLst>
        </xdr:cNvPr>
        <xdr:cNvSpPr txBox="1"/>
      </xdr:nvSpPr>
      <xdr:spPr>
        <a:xfrm>
          <a:off x="41403" y="749915"/>
          <a:ext cx="16701" cy="1034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r>
            <a:rPr kumimoji="1" lang="ja-JP" altLang="en-US" sz="1000"/>
            <a:t>＊</a:t>
          </a:r>
        </a:p>
      </xdr:txBody>
    </xdr:sp>
    <xdr:clientData/>
  </xdr:twoCellAnchor>
  <xdr:twoCellAnchor>
    <xdr:from>
      <xdr:col>31</xdr:col>
      <xdr:colOff>65942</xdr:colOff>
      <xdr:row>1</xdr:row>
      <xdr:rowOff>131885</xdr:rowOff>
    </xdr:from>
    <xdr:to>
      <xdr:col>52</xdr:col>
      <xdr:colOff>165493</xdr:colOff>
      <xdr:row>6</xdr:row>
      <xdr:rowOff>38354</xdr:rowOff>
    </xdr:to>
    <xdr:sp macro="" textlink="">
      <xdr:nvSpPr>
        <xdr:cNvPr id="3" name="テキスト ボックス 2">
          <a:extLst>
            <a:ext uri="{FF2B5EF4-FFF2-40B4-BE49-F238E27FC236}">
              <a16:creationId xmlns:a16="http://schemas.microsoft.com/office/drawing/2014/main" id="{A09D1AA1-2269-45B4-97A3-85723CDD06AA}"/>
            </a:ext>
          </a:extLst>
        </xdr:cNvPr>
        <xdr:cNvSpPr txBox="1"/>
      </xdr:nvSpPr>
      <xdr:spPr>
        <a:xfrm>
          <a:off x="608867" y="303335"/>
          <a:ext cx="404351" cy="763719"/>
        </a:xfrm>
        <a:prstGeom prst="rect">
          <a:avLst/>
        </a:prstGeom>
        <a:solidFill>
          <a:srgbClr val="EF2F4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↓こちらの太枠内の着色部分に入力してください↓</a:t>
          </a:r>
          <a:endParaRPr kumimoji="1" lang="en-US" altLang="ja-JP"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（左側に自動的に反映されます）</a:t>
          </a:r>
        </a:p>
      </xdr:txBody>
    </xdr:sp>
    <xdr:clientData/>
  </xdr:twoCellAnchor>
  <xdr:twoCellAnchor>
    <xdr:from>
      <xdr:col>31</xdr:col>
      <xdr:colOff>65942</xdr:colOff>
      <xdr:row>0</xdr:row>
      <xdr:rowOff>65942</xdr:rowOff>
    </xdr:from>
    <xdr:to>
      <xdr:col>52</xdr:col>
      <xdr:colOff>165493</xdr:colOff>
      <xdr:row>1</xdr:row>
      <xdr:rowOff>118949</xdr:rowOff>
    </xdr:to>
    <xdr:sp macro="" textlink="">
      <xdr:nvSpPr>
        <xdr:cNvPr id="4" name="テキスト ボックス 3">
          <a:extLst>
            <a:ext uri="{FF2B5EF4-FFF2-40B4-BE49-F238E27FC236}">
              <a16:creationId xmlns:a16="http://schemas.microsoft.com/office/drawing/2014/main" id="{0A36F302-0DA9-4CE4-AD5C-B3AA60A5061C}"/>
            </a:ext>
          </a:extLst>
        </xdr:cNvPr>
        <xdr:cNvSpPr txBox="1"/>
      </xdr:nvSpPr>
      <xdr:spPr>
        <a:xfrm>
          <a:off x="608867" y="65942"/>
          <a:ext cx="404351" cy="224457"/>
        </a:xfrm>
        <a:prstGeom prst="rect">
          <a:avLst/>
        </a:prstGeom>
        <a:solidFill>
          <a:schemeClr val="accent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必要に応じてシートをコピーしてください</a:t>
          </a:r>
          <a:endParaRPr kumimoji="1" lang="en-US" altLang="ja-JP"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xdr:txBody>
    </xdr:sp>
    <xdr:clientData/>
  </xdr:twoCellAnchor>
  <xdr:twoCellAnchor>
    <xdr:from>
      <xdr:col>19</xdr:col>
      <xdr:colOff>131935</xdr:colOff>
      <xdr:row>7</xdr:row>
      <xdr:rowOff>3131</xdr:rowOff>
    </xdr:from>
    <xdr:to>
      <xdr:col>20</xdr:col>
      <xdr:colOff>151566</xdr:colOff>
      <xdr:row>7</xdr:row>
      <xdr:rowOff>270996</xdr:rowOff>
    </xdr:to>
    <xdr:sp macro="" textlink="">
      <xdr:nvSpPr>
        <xdr:cNvPr id="5" name="テキスト ボックス 4">
          <a:extLst>
            <a:ext uri="{FF2B5EF4-FFF2-40B4-BE49-F238E27FC236}">
              <a16:creationId xmlns:a16="http://schemas.microsoft.com/office/drawing/2014/main" id="{EC8248CD-9D41-414D-87DB-5E62A4D3674F}"/>
            </a:ext>
          </a:extLst>
        </xdr:cNvPr>
        <xdr:cNvSpPr txBox="1"/>
      </xdr:nvSpPr>
      <xdr:spPr>
        <a:xfrm>
          <a:off x="379585" y="1203281"/>
          <a:ext cx="19631" cy="1726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r>
            <a:rPr kumimoji="1" lang="ja-JP" altLang="en-US" sz="1000"/>
            <a:t>＊</a:t>
          </a:r>
        </a:p>
      </xdr:txBody>
    </xdr:sp>
    <xdr:clientData/>
  </xdr:twoCellAnchor>
  <xdr:twoCellAnchor>
    <xdr:from>
      <xdr:col>27</xdr:col>
      <xdr:colOff>131934</xdr:colOff>
      <xdr:row>24</xdr:row>
      <xdr:rowOff>11413</xdr:rowOff>
    </xdr:from>
    <xdr:to>
      <xdr:col>28</xdr:col>
      <xdr:colOff>151565</xdr:colOff>
      <xdr:row>25</xdr:row>
      <xdr:rowOff>5952</xdr:rowOff>
    </xdr:to>
    <xdr:sp macro="" textlink="">
      <xdr:nvSpPr>
        <xdr:cNvPr id="6" name="テキスト ボックス 5">
          <a:extLst>
            <a:ext uri="{FF2B5EF4-FFF2-40B4-BE49-F238E27FC236}">
              <a16:creationId xmlns:a16="http://schemas.microsoft.com/office/drawing/2014/main" id="{5B656157-FB02-4D67-952E-0AB603964372}"/>
            </a:ext>
          </a:extLst>
        </xdr:cNvPr>
        <xdr:cNvSpPr txBox="1"/>
      </xdr:nvSpPr>
      <xdr:spPr>
        <a:xfrm>
          <a:off x="531984" y="4126213"/>
          <a:ext cx="19631" cy="1659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r>
            <a:rPr kumimoji="1" lang="ja-JP" altLang="en-US" sz="1000"/>
            <a:t>＊</a:t>
          </a:r>
        </a:p>
      </xdr:txBody>
    </xdr:sp>
    <xdr:clientData/>
  </xdr:twoCellAnchor>
  <xdr:twoCellAnchor>
    <xdr:from>
      <xdr:col>2</xdr:col>
      <xdr:colOff>160587</xdr:colOff>
      <xdr:row>19</xdr:row>
      <xdr:rowOff>306</xdr:rowOff>
    </xdr:from>
    <xdr:to>
      <xdr:col>3</xdr:col>
      <xdr:colOff>0</xdr:colOff>
      <xdr:row>22</xdr:row>
      <xdr:rowOff>152400</xdr:rowOff>
    </xdr:to>
    <xdr:grpSp>
      <xdr:nvGrpSpPr>
        <xdr:cNvPr id="7" name="グループ化 6">
          <a:extLst>
            <a:ext uri="{FF2B5EF4-FFF2-40B4-BE49-F238E27FC236}">
              <a16:creationId xmlns:a16="http://schemas.microsoft.com/office/drawing/2014/main" id="{AF9C6EDE-23CA-437B-A972-39DB88DA7852}"/>
            </a:ext>
          </a:extLst>
        </xdr:cNvPr>
        <xdr:cNvGrpSpPr/>
      </xdr:nvGrpSpPr>
      <xdr:grpSpPr>
        <a:xfrm>
          <a:off x="560637" y="5172381"/>
          <a:ext cx="115638" cy="1056969"/>
          <a:chOff x="561975" y="6315725"/>
          <a:chExt cx="238125" cy="380350"/>
        </a:xfrm>
      </xdr:grpSpPr>
      <xdr:cxnSp macro="">
        <xdr:nvCxnSpPr>
          <xdr:cNvPr id="8" name="直線矢印コネクタ 7">
            <a:extLst>
              <a:ext uri="{FF2B5EF4-FFF2-40B4-BE49-F238E27FC236}">
                <a16:creationId xmlns:a16="http://schemas.microsoft.com/office/drawing/2014/main" id="{A2ACBC52-9A40-896E-E2C1-0018C8F31CBA}"/>
              </a:ext>
            </a:extLst>
          </xdr:cNvPr>
          <xdr:cNvCxnSpPr/>
        </xdr:nvCxnSpPr>
        <xdr:spPr>
          <a:xfrm flipV="1">
            <a:off x="561975" y="6315725"/>
            <a:ext cx="0" cy="3803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9" name="直線コネクタ 8">
            <a:extLst>
              <a:ext uri="{FF2B5EF4-FFF2-40B4-BE49-F238E27FC236}">
                <a16:creationId xmlns:a16="http://schemas.microsoft.com/office/drawing/2014/main" id="{ECE3F97C-53FF-3802-FB6F-7585675A7D30}"/>
              </a:ext>
            </a:extLst>
          </xdr:cNvPr>
          <xdr:cNvCxnSpPr/>
        </xdr:nvCxnSpPr>
        <xdr:spPr>
          <a:xfrm>
            <a:off x="561975" y="6696075"/>
            <a:ext cx="238125"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23</xdr:col>
      <xdr:colOff>39414</xdr:colOff>
      <xdr:row>12</xdr:row>
      <xdr:rowOff>266346</xdr:rowOff>
    </xdr:from>
    <xdr:to>
      <xdr:col>25</xdr:col>
      <xdr:colOff>215141</xdr:colOff>
      <xdr:row>14</xdr:row>
      <xdr:rowOff>24847</xdr:rowOff>
    </xdr:to>
    <xdr:sp macro="" textlink="">
      <xdr:nvSpPr>
        <xdr:cNvPr id="10" name="テキスト ボックス 9">
          <a:extLst>
            <a:ext uri="{FF2B5EF4-FFF2-40B4-BE49-F238E27FC236}">
              <a16:creationId xmlns:a16="http://schemas.microsoft.com/office/drawing/2014/main" id="{A9DC5FE5-B3FE-4877-A66D-38D82464BA21}"/>
            </a:ext>
          </a:extLst>
        </xdr:cNvPr>
        <xdr:cNvSpPr txBox="1"/>
      </xdr:nvSpPr>
      <xdr:spPr>
        <a:xfrm>
          <a:off x="458514" y="2228496"/>
          <a:ext cx="32852" cy="196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l"/>
          <a:r>
            <a:rPr kumimoji="1" lang="en-US" altLang="ja-JP" sz="800">
              <a:latin typeface="ＭＳ 明朝" panose="02020609040205080304" pitchFamily="17" charset="-128"/>
              <a:ea typeface="ＭＳ 明朝" panose="02020609040205080304" pitchFamily="17" charset="-128"/>
            </a:rPr>
            <a:t>1</a:t>
          </a:r>
          <a:r>
            <a:rPr kumimoji="1" lang="ja-JP" altLang="en-US" sz="800">
              <a:latin typeface="ＭＳ 明朝" panose="02020609040205080304" pitchFamily="17" charset="-128"/>
              <a:ea typeface="ＭＳ 明朝" panose="02020609040205080304" pitchFamily="17" charset="-128"/>
            </a:rPr>
            <a:t>．就退任</a:t>
          </a:r>
          <a:endParaRPr kumimoji="1" lang="en-US" altLang="ja-JP" sz="800">
            <a:latin typeface="ＭＳ 明朝" panose="02020609040205080304" pitchFamily="17" charset="-128"/>
            <a:ea typeface="ＭＳ 明朝" panose="02020609040205080304" pitchFamily="17" charset="-128"/>
          </a:endParaRPr>
        </a:p>
        <a:p>
          <a:pPr algn="l"/>
          <a:r>
            <a:rPr kumimoji="1" lang="en-US" altLang="ja-JP" sz="800">
              <a:latin typeface="ＭＳ 明朝" panose="02020609040205080304" pitchFamily="17" charset="-128"/>
              <a:ea typeface="ＭＳ 明朝" panose="02020609040205080304" pitchFamily="17" charset="-128"/>
            </a:rPr>
            <a:t>2</a:t>
          </a:r>
          <a:r>
            <a:rPr kumimoji="1" lang="ja-JP" altLang="en-US" sz="800">
              <a:latin typeface="ＭＳ 明朝" panose="02020609040205080304" pitchFamily="17" charset="-128"/>
              <a:ea typeface="ＭＳ 明朝" panose="02020609040205080304" pitchFamily="17" charset="-128"/>
            </a:rPr>
            <a:t>．氏  名</a:t>
          </a:r>
          <a:endParaRPr kumimoji="1" lang="ja-JP" altLang="en-US" sz="1200"/>
        </a:p>
      </xdr:txBody>
    </xdr:sp>
    <xdr:clientData/>
  </xdr:twoCellAnchor>
  <xdr:twoCellAnchor>
    <xdr:from>
      <xdr:col>27</xdr:col>
      <xdr:colOff>131934</xdr:colOff>
      <xdr:row>42</xdr:row>
      <xdr:rowOff>11413</xdr:rowOff>
    </xdr:from>
    <xdr:to>
      <xdr:col>28</xdr:col>
      <xdr:colOff>151565</xdr:colOff>
      <xdr:row>43</xdr:row>
      <xdr:rowOff>5952</xdr:rowOff>
    </xdr:to>
    <xdr:sp macro="" textlink="">
      <xdr:nvSpPr>
        <xdr:cNvPr id="11" name="テキスト ボックス 10">
          <a:extLst>
            <a:ext uri="{FF2B5EF4-FFF2-40B4-BE49-F238E27FC236}">
              <a16:creationId xmlns:a16="http://schemas.microsoft.com/office/drawing/2014/main" id="{423C1295-2AE2-499A-8381-FAAFEE677346}"/>
            </a:ext>
          </a:extLst>
        </xdr:cNvPr>
        <xdr:cNvSpPr txBox="1"/>
      </xdr:nvSpPr>
      <xdr:spPr>
        <a:xfrm>
          <a:off x="531984" y="7212313"/>
          <a:ext cx="19631" cy="1659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r>
            <a:rPr kumimoji="1" lang="ja-JP" altLang="en-US" sz="1000"/>
            <a:t>＊</a:t>
          </a:r>
        </a:p>
      </xdr:txBody>
    </xdr:sp>
    <xdr:clientData/>
  </xdr:twoCellAnchor>
  <xdr:twoCellAnchor>
    <xdr:from>
      <xdr:col>2</xdr:col>
      <xdr:colOff>160587</xdr:colOff>
      <xdr:row>37</xdr:row>
      <xdr:rowOff>306</xdr:rowOff>
    </xdr:from>
    <xdr:to>
      <xdr:col>3</xdr:col>
      <xdr:colOff>0</xdr:colOff>
      <xdr:row>40</xdr:row>
      <xdr:rowOff>152400</xdr:rowOff>
    </xdr:to>
    <xdr:grpSp>
      <xdr:nvGrpSpPr>
        <xdr:cNvPr id="12" name="グループ化 11">
          <a:extLst>
            <a:ext uri="{FF2B5EF4-FFF2-40B4-BE49-F238E27FC236}">
              <a16:creationId xmlns:a16="http://schemas.microsoft.com/office/drawing/2014/main" id="{B05348DD-8BFA-4DA2-AE4C-84FEBE942A99}"/>
            </a:ext>
          </a:extLst>
        </xdr:cNvPr>
        <xdr:cNvGrpSpPr/>
      </xdr:nvGrpSpPr>
      <xdr:grpSpPr>
        <a:xfrm>
          <a:off x="560637" y="10296831"/>
          <a:ext cx="115638" cy="1056969"/>
          <a:chOff x="561975" y="6315725"/>
          <a:chExt cx="238125" cy="380350"/>
        </a:xfrm>
      </xdr:grpSpPr>
      <xdr:cxnSp macro="">
        <xdr:nvCxnSpPr>
          <xdr:cNvPr id="13" name="直線矢印コネクタ 12">
            <a:extLst>
              <a:ext uri="{FF2B5EF4-FFF2-40B4-BE49-F238E27FC236}">
                <a16:creationId xmlns:a16="http://schemas.microsoft.com/office/drawing/2014/main" id="{BED05DE5-DDE9-5BD7-83D8-D587B672CB61}"/>
              </a:ext>
            </a:extLst>
          </xdr:cNvPr>
          <xdr:cNvCxnSpPr/>
        </xdr:nvCxnSpPr>
        <xdr:spPr>
          <a:xfrm flipV="1">
            <a:off x="561975" y="6315725"/>
            <a:ext cx="0" cy="3803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4" name="直線コネクタ 13">
            <a:extLst>
              <a:ext uri="{FF2B5EF4-FFF2-40B4-BE49-F238E27FC236}">
                <a16:creationId xmlns:a16="http://schemas.microsoft.com/office/drawing/2014/main" id="{5A9EA2F5-DC17-BB36-CB14-340198F70227}"/>
              </a:ext>
            </a:extLst>
          </xdr:cNvPr>
          <xdr:cNvCxnSpPr/>
        </xdr:nvCxnSpPr>
        <xdr:spPr>
          <a:xfrm>
            <a:off x="561975" y="6696075"/>
            <a:ext cx="238125"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23</xdr:col>
      <xdr:colOff>39414</xdr:colOff>
      <xdr:row>30</xdr:row>
      <xdr:rowOff>266346</xdr:rowOff>
    </xdr:from>
    <xdr:to>
      <xdr:col>25</xdr:col>
      <xdr:colOff>215141</xdr:colOff>
      <xdr:row>32</xdr:row>
      <xdr:rowOff>24847</xdr:rowOff>
    </xdr:to>
    <xdr:sp macro="" textlink="">
      <xdr:nvSpPr>
        <xdr:cNvPr id="15" name="テキスト ボックス 14">
          <a:extLst>
            <a:ext uri="{FF2B5EF4-FFF2-40B4-BE49-F238E27FC236}">
              <a16:creationId xmlns:a16="http://schemas.microsoft.com/office/drawing/2014/main" id="{DDC6E936-E4F9-4D55-A3B2-6CFD50B14E02}"/>
            </a:ext>
          </a:extLst>
        </xdr:cNvPr>
        <xdr:cNvSpPr txBox="1"/>
      </xdr:nvSpPr>
      <xdr:spPr>
        <a:xfrm>
          <a:off x="458514" y="5314596"/>
          <a:ext cx="32852" cy="196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l"/>
          <a:r>
            <a:rPr kumimoji="1" lang="en-US" altLang="ja-JP" sz="800">
              <a:latin typeface="ＭＳ 明朝" panose="02020609040205080304" pitchFamily="17" charset="-128"/>
              <a:ea typeface="ＭＳ 明朝" panose="02020609040205080304" pitchFamily="17" charset="-128"/>
            </a:rPr>
            <a:t>1</a:t>
          </a:r>
          <a:r>
            <a:rPr kumimoji="1" lang="ja-JP" altLang="en-US" sz="800">
              <a:latin typeface="ＭＳ 明朝" panose="02020609040205080304" pitchFamily="17" charset="-128"/>
              <a:ea typeface="ＭＳ 明朝" panose="02020609040205080304" pitchFamily="17" charset="-128"/>
            </a:rPr>
            <a:t>．就退任</a:t>
          </a:r>
          <a:endParaRPr kumimoji="1" lang="en-US" altLang="ja-JP" sz="800">
            <a:latin typeface="ＭＳ 明朝" panose="02020609040205080304" pitchFamily="17" charset="-128"/>
            <a:ea typeface="ＭＳ 明朝" panose="02020609040205080304" pitchFamily="17" charset="-128"/>
          </a:endParaRPr>
        </a:p>
        <a:p>
          <a:pPr algn="l"/>
          <a:r>
            <a:rPr kumimoji="1" lang="en-US" altLang="ja-JP" sz="800">
              <a:latin typeface="ＭＳ 明朝" panose="02020609040205080304" pitchFamily="17" charset="-128"/>
              <a:ea typeface="ＭＳ 明朝" panose="02020609040205080304" pitchFamily="17" charset="-128"/>
            </a:rPr>
            <a:t>2</a:t>
          </a:r>
          <a:r>
            <a:rPr kumimoji="1" lang="ja-JP" altLang="en-US" sz="800">
              <a:latin typeface="ＭＳ 明朝" panose="02020609040205080304" pitchFamily="17" charset="-128"/>
              <a:ea typeface="ＭＳ 明朝" panose="02020609040205080304" pitchFamily="17" charset="-128"/>
            </a:rPr>
            <a:t>．氏  名</a:t>
          </a:r>
          <a:endParaRPr kumimoji="1" lang="ja-JP" altLang="en-US" sz="12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112576</xdr:colOff>
      <xdr:row>35</xdr:row>
      <xdr:rowOff>12112</xdr:rowOff>
    </xdr:from>
    <xdr:to>
      <xdr:col>28</xdr:col>
      <xdr:colOff>52064</xdr:colOff>
      <xdr:row>41</xdr:row>
      <xdr:rowOff>65943</xdr:rowOff>
    </xdr:to>
    <xdr:sp macro="" textlink="">
      <xdr:nvSpPr>
        <xdr:cNvPr id="2" name="大かっこ 1">
          <a:extLst>
            <a:ext uri="{FF2B5EF4-FFF2-40B4-BE49-F238E27FC236}">
              <a16:creationId xmlns:a16="http://schemas.microsoft.com/office/drawing/2014/main" id="{00000000-0008-0000-0500-000002000000}"/>
            </a:ext>
          </a:extLst>
        </xdr:cNvPr>
        <xdr:cNvSpPr/>
      </xdr:nvSpPr>
      <xdr:spPr>
        <a:xfrm>
          <a:off x="2360476" y="6108112"/>
          <a:ext cx="4054288" cy="1082531"/>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24849</xdr:colOff>
      <xdr:row>0</xdr:row>
      <xdr:rowOff>0</xdr:rowOff>
    </xdr:from>
    <xdr:to>
      <xdr:col>53</xdr:col>
      <xdr:colOff>40821</xdr:colOff>
      <xdr:row>4</xdr:row>
      <xdr:rowOff>42003</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6806649" y="0"/>
          <a:ext cx="5054697" cy="727803"/>
        </a:xfrm>
        <a:prstGeom prst="rect">
          <a:avLst/>
        </a:prstGeom>
        <a:solidFill>
          <a:srgbClr val="EF2F4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↓こちらの太枠内の着色部分に入力してください↓</a:t>
          </a:r>
          <a:endParaRPr kumimoji="1" lang="en-US" altLang="ja-JP"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（左側に自動的に反映されます）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30</xdr:col>
      <xdr:colOff>33146</xdr:colOff>
      <xdr:row>2</xdr:row>
      <xdr:rowOff>161689</xdr:rowOff>
    </xdr:from>
    <xdr:to>
      <xdr:col>60</xdr:col>
      <xdr:colOff>190500</xdr:colOff>
      <xdr:row>5</xdr:row>
      <xdr:rowOff>151339</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6907711" y="509559"/>
          <a:ext cx="6617789" cy="511454"/>
        </a:xfrm>
        <a:prstGeom prst="rect">
          <a:avLst/>
        </a:prstGeom>
        <a:solidFill>
          <a:srgbClr val="EF2F4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←直接左側の着色部分に入力してください</a:t>
          </a:r>
        </a:p>
      </xdr:txBody>
    </xdr:sp>
    <xdr:clientData/>
  </xdr:twoCellAnchor>
  <xdr:twoCellAnchor>
    <xdr:from>
      <xdr:col>30</xdr:col>
      <xdr:colOff>33131</xdr:colOff>
      <xdr:row>0</xdr:row>
      <xdr:rowOff>0</xdr:rowOff>
    </xdr:from>
    <xdr:to>
      <xdr:col>60</xdr:col>
      <xdr:colOff>187374</xdr:colOff>
      <xdr:row>2</xdr:row>
      <xdr:rowOff>161100</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6907696" y="0"/>
          <a:ext cx="6614678" cy="508970"/>
        </a:xfrm>
        <a:prstGeom prst="rect">
          <a:avLst/>
        </a:prstGeom>
        <a:solidFill>
          <a:schemeClr val="accent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必要に応じてシートをコピーしてください</a:t>
          </a:r>
          <a:endParaRPr kumimoji="1" lang="en-US" altLang="ja-JP"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xdr:txBody>
    </xdr:sp>
    <xdr:clientData/>
  </xdr:twoCellAnchor>
  <xdr:twoCellAnchor>
    <xdr:from>
      <xdr:col>0</xdr:col>
      <xdr:colOff>57150</xdr:colOff>
      <xdr:row>44</xdr:row>
      <xdr:rowOff>66675</xdr:rowOff>
    </xdr:from>
    <xdr:to>
      <xdr:col>7</xdr:col>
      <xdr:colOff>85725</xdr:colOff>
      <xdr:row>47</xdr:row>
      <xdr:rowOff>152400</xdr:rowOff>
    </xdr:to>
    <xdr:sp macro="" textlink="">
      <xdr:nvSpPr>
        <xdr:cNvPr id="6" name="角丸四角形吹き出し 5">
          <a:extLst>
            <a:ext uri="{FF2B5EF4-FFF2-40B4-BE49-F238E27FC236}">
              <a16:creationId xmlns:a16="http://schemas.microsoft.com/office/drawing/2014/main" id="{00000000-0008-0000-0600-000006000000}"/>
            </a:ext>
          </a:extLst>
        </xdr:cNvPr>
        <xdr:cNvSpPr/>
      </xdr:nvSpPr>
      <xdr:spPr>
        <a:xfrm>
          <a:off x="57150" y="8048625"/>
          <a:ext cx="1590675" cy="600075"/>
        </a:xfrm>
        <a:prstGeom prst="wedgeRoundRectCallout">
          <a:avLst>
            <a:gd name="adj1" fmla="val -20311"/>
            <a:gd name="adj2" fmla="val -75570"/>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solidFill>
                <a:schemeClr val="bg1"/>
              </a:solidFill>
            </a:rPr>
            <a:t>すべての本店・支店について記入すること</a:t>
          </a:r>
        </a:p>
      </xdr:txBody>
    </xdr:sp>
    <xdr:clientData fPrintsWithSheet="0"/>
  </xdr:twoCellAnchor>
  <xdr:twoCellAnchor>
    <xdr:from>
      <xdr:col>16</xdr:col>
      <xdr:colOff>200025</xdr:colOff>
      <xdr:row>44</xdr:row>
      <xdr:rowOff>142875</xdr:rowOff>
    </xdr:from>
    <xdr:to>
      <xdr:col>28</xdr:col>
      <xdr:colOff>75639</xdr:colOff>
      <xdr:row>48</xdr:row>
      <xdr:rowOff>57150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514725" y="8124825"/>
          <a:ext cx="2390214" cy="600075"/>
        </a:xfrm>
        <a:prstGeom prst="wedgeRoundRectCallout">
          <a:avLst>
            <a:gd name="adj1" fmla="val 32291"/>
            <a:gd name="adj2" fmla="val -88268"/>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ja-JP" altLang="ja-JP" sz="1100">
              <a:solidFill>
                <a:schemeClr val="lt1"/>
              </a:solidFill>
              <a:effectLst/>
              <a:latin typeface="+mn-lt"/>
              <a:ea typeface="+mn-ea"/>
              <a:cs typeface="+mn-cs"/>
            </a:rPr>
            <a:t>宅地建物取引業に従事する者の数は、専任の宅地建物取引士の数を含む</a:t>
          </a:r>
          <a:endParaRPr kumimoji="1" lang="ja-JP" altLang="en-US" sz="1100">
            <a:solidFill>
              <a:schemeClr val="bg1"/>
            </a:solidFill>
          </a:endParaRP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30</xdr:col>
      <xdr:colOff>24849</xdr:colOff>
      <xdr:row>3</xdr:row>
      <xdr:rowOff>38100</xdr:rowOff>
    </xdr:from>
    <xdr:to>
      <xdr:col>53</xdr:col>
      <xdr:colOff>40821</xdr:colOff>
      <xdr:row>7</xdr:row>
      <xdr:rowOff>80103</xdr:rowOff>
    </xdr:to>
    <xdr:sp macro="" textlink="">
      <xdr:nvSpPr>
        <xdr:cNvPr id="2" name="テキスト ボックス 1">
          <a:extLst>
            <a:ext uri="{FF2B5EF4-FFF2-40B4-BE49-F238E27FC236}">
              <a16:creationId xmlns:a16="http://schemas.microsoft.com/office/drawing/2014/main" id="{C222EA3C-4CE3-4BF6-8D74-C1CEFD41BEF5}"/>
            </a:ext>
          </a:extLst>
        </xdr:cNvPr>
        <xdr:cNvSpPr txBox="1"/>
      </xdr:nvSpPr>
      <xdr:spPr>
        <a:xfrm>
          <a:off x="6597099" y="552450"/>
          <a:ext cx="5054697" cy="727803"/>
        </a:xfrm>
        <a:prstGeom prst="rect">
          <a:avLst/>
        </a:prstGeom>
        <a:solidFill>
          <a:srgbClr val="EF2F4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↓こちらの太枠内の着色部分に入力してください↓</a:t>
          </a:r>
          <a:endParaRPr kumimoji="1" lang="en-US" altLang="ja-JP"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（左側に自動的に反映されます）</a:t>
          </a:r>
        </a:p>
      </xdr:txBody>
    </xdr:sp>
    <xdr:clientData/>
  </xdr:twoCellAnchor>
  <xdr:twoCellAnchor>
    <xdr:from>
      <xdr:col>30</xdr:col>
      <xdr:colOff>24849</xdr:colOff>
      <xdr:row>0</xdr:row>
      <xdr:rowOff>47625</xdr:rowOff>
    </xdr:from>
    <xdr:to>
      <xdr:col>53</xdr:col>
      <xdr:colOff>38100</xdr:colOff>
      <xdr:row>3</xdr:row>
      <xdr:rowOff>42245</xdr:rowOff>
    </xdr:to>
    <xdr:sp macro="" textlink="">
      <xdr:nvSpPr>
        <xdr:cNvPr id="3" name="テキスト ボックス 2">
          <a:extLst>
            <a:ext uri="{FF2B5EF4-FFF2-40B4-BE49-F238E27FC236}">
              <a16:creationId xmlns:a16="http://schemas.microsoft.com/office/drawing/2014/main" id="{A45EAED8-BA3A-4088-9DCD-86C54C87DF5F}"/>
            </a:ext>
          </a:extLst>
        </xdr:cNvPr>
        <xdr:cNvSpPr txBox="1"/>
      </xdr:nvSpPr>
      <xdr:spPr>
        <a:xfrm>
          <a:off x="6597099" y="47625"/>
          <a:ext cx="5051976" cy="508970"/>
        </a:xfrm>
        <a:prstGeom prst="rect">
          <a:avLst/>
        </a:prstGeom>
        <a:solidFill>
          <a:schemeClr val="accent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必要に応じてシートをコピーしてください</a:t>
          </a:r>
          <a:endParaRPr kumimoji="1" lang="en-US" altLang="ja-JP"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xdr:txBody>
    </xdr:sp>
    <xdr:clientData/>
  </xdr:twoCellAnchor>
  <xdr:twoCellAnchor>
    <xdr:from>
      <xdr:col>52</xdr:col>
      <xdr:colOff>175933</xdr:colOff>
      <xdr:row>44</xdr:row>
      <xdr:rowOff>35859</xdr:rowOff>
    </xdr:from>
    <xdr:to>
      <xdr:col>61</xdr:col>
      <xdr:colOff>123266</xdr:colOff>
      <xdr:row>49</xdr:row>
      <xdr:rowOff>67236</xdr:rowOff>
    </xdr:to>
    <xdr:sp macro="" textlink="">
      <xdr:nvSpPr>
        <xdr:cNvPr id="4" name="テキスト ボックス 3">
          <a:extLst>
            <a:ext uri="{FF2B5EF4-FFF2-40B4-BE49-F238E27FC236}">
              <a16:creationId xmlns:a16="http://schemas.microsoft.com/office/drawing/2014/main" id="{AF19B8B7-46C9-4374-B5DE-C726675CA589}"/>
            </a:ext>
          </a:extLst>
        </xdr:cNvPr>
        <xdr:cNvSpPr txBox="1"/>
      </xdr:nvSpPr>
      <xdr:spPr>
        <a:xfrm>
          <a:off x="11567833" y="7579659"/>
          <a:ext cx="1919008" cy="8886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備考欄に休日がわかるように記入してください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25</xdr:col>
      <xdr:colOff>85725</xdr:colOff>
      <xdr:row>1</xdr:row>
      <xdr:rowOff>99961</xdr:rowOff>
    </xdr:from>
    <xdr:to>
      <xdr:col>48</xdr:col>
      <xdr:colOff>212550</xdr:colOff>
      <xdr:row>4</xdr:row>
      <xdr:rowOff>108550</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7019925" y="376186"/>
          <a:ext cx="6480000" cy="837264"/>
        </a:xfrm>
        <a:prstGeom prst="rect">
          <a:avLst/>
        </a:prstGeom>
        <a:solidFill>
          <a:srgbClr val="EF2F4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氏名、住所、本籍地、従事先の変更があれば</a:t>
          </a:r>
          <a:endParaRPr kumimoji="1" lang="en-US" altLang="ja-JP"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変更登録申請書の提出が必要です。</a:t>
          </a:r>
        </a:p>
      </xdr:txBody>
    </xdr:sp>
    <xdr:clientData/>
  </xdr:twoCellAnchor>
  <xdr:twoCellAnchor>
    <xdr:from>
      <xdr:col>25</xdr:col>
      <xdr:colOff>85725</xdr:colOff>
      <xdr:row>0</xdr:row>
      <xdr:rowOff>38100</xdr:rowOff>
    </xdr:from>
    <xdr:to>
      <xdr:col>48</xdr:col>
      <xdr:colOff>212550</xdr:colOff>
      <xdr:row>1</xdr:row>
      <xdr:rowOff>87025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7019925" y="38100"/>
          <a:ext cx="6480000" cy="325150"/>
        </a:xfrm>
        <a:prstGeom prst="rect">
          <a:avLst/>
        </a:prstGeom>
        <a:solidFill>
          <a:schemeClr val="accent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必要に応じてシートをコピーしてください</a:t>
          </a:r>
          <a:endParaRPr kumimoji="1" lang="en-US" altLang="ja-JP"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090&#22303;&#26408;&#24314;&#31689;&#23616;\150&#24314;&#31689;&#35506;\005-&#23429;&#24314;&#26989;&#12464;&#12523;&#12540;&#12503;\919HP&#29992;\R7.2&#12288;&#27096;&#24335;&#25913;&#27491;\&#20813;&#35377;&#30003;&#35531;&#26360;.xlsx" TargetMode="External"/><Relationship Id="rId1" Type="http://schemas.openxmlformats.org/officeDocument/2006/relationships/externalLinkPath" Target="/090&#22303;&#26408;&#24314;&#31689;&#23616;/150&#24314;&#31689;&#35506;/005-&#23429;&#24314;&#26989;&#12464;&#12523;&#12540;&#12503;/919HP&#29992;/R7.2&#12288;&#27096;&#24335;&#25913;&#27491;/&#20813;&#35377;&#30003;&#35531;&#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73678\AppData\Local\Temp\MicrosoftEdgeDownloads\df262274-7565-4f85-bc3f-7d6386114900\49547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w-dce05filsv01\profil01\090&#22303;&#26408;&#24314;&#31689;&#23616;\150&#24314;&#31689;&#35506;\005-&#23429;&#24314;&#26989;&#12464;&#12523;&#12540;&#12503;\401&#23429;&#24314;&#20813;&#35377;&#38306;&#20418;\&#20813;&#35377;&#30003;&#35531;&#26360;(&#27096;&#24335;)\&#12304;&#23436;&#25104;&#12305;&#20813;&#35377;&#30003;&#35531;&#26360;(&#12456;&#12463;&#12475;&#12523;&#29256;)&#9733;&#19968;&#37096;&#20462;&#2749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w-dce05filsv01\profil01\090&#22303;&#26408;&#24314;&#31689;&#23616;\150&#24314;&#31689;&#35506;\005-&#23429;&#24314;&#26989;&#12464;&#12523;&#12540;&#12503;\&#12304;&#23436;&#25104;&#12305;&#20813;&#35377;&#30003;&#35531;&#26360;(&#12456;&#12463;&#12475;&#12523;&#29256;)&#9733;&#19968;&#37096;&#20462;&#2749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090&#22303;&#26408;&#24314;&#31689;&#23616;/150&#24314;&#31689;&#35506;/005-&#23429;&#24314;&#26989;&#12464;&#12523;&#12540;&#12503;/&#12304;&#23436;&#25104;&#12305;&#20813;&#35377;&#30003;&#35531;&#26360;(&#12456;&#12463;&#12475;&#12523;&#29256;)&#9733;&#19968;&#37096;&#20462;&#2749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90&#22303;&#26408;&#24314;&#31689;&#23616;/150&#24314;&#31689;&#35506;/005-&#23429;&#24314;&#26989;&#12464;&#12523;&#12540;&#12503;/401&#23429;&#24314;&#20813;&#35377;&#38306;&#20418;/&#20813;&#35377;&#30003;&#35531;&#26360;(&#27096;&#24335;)/&#12304;&#23436;&#25104;&#12305;&#20813;&#35377;&#30003;&#35531;&#26360;(&#12456;&#12463;&#12475;&#12523;&#29256;)&#9733;&#19968;&#37096;&#20462;&#274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HKms01"/>
      <sheetName val="表紙"/>
      <sheetName val="一面"/>
      <sheetName val="二面"/>
      <sheetName val="三面 "/>
      <sheetName val="四面"/>
      <sheetName val="五面 "/>
      <sheetName val="添1-1"/>
      <sheetName val="添1-2"/>
      <sheetName val="添2"/>
      <sheetName val="添3"/>
      <sheetName val="添4"/>
      <sheetName val="添5"/>
      <sheetName val="添6-1"/>
      <sheetName val="添6-2"/>
      <sheetName val="添7"/>
      <sheetName val="添8"/>
      <sheetName val="添9"/>
      <sheetName val="添10"/>
      <sheetName val="誓約書"/>
      <sheetName val="宅建士証"/>
      <sheetName val="住民票"/>
      <sheetName val="財務諸表"/>
      <sheetName val="納税証明書"/>
      <sheetName val="履歴事項全部証明書"/>
      <sheetName val="事務所所在地略図"/>
      <sheetName val="供託書の写し"/>
      <sheetName val="申立書"/>
      <sheetName val="事務所の写真"/>
      <sheetName val="事務所の写真 (2)"/>
      <sheetName val="コード１"/>
      <sheetName val="コード２"/>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13">
          <cell r="F13" t="str">
            <v>広島県</v>
          </cell>
        </row>
        <row r="14">
          <cell r="F14" t="str">
            <v>北海道</v>
          </cell>
        </row>
        <row r="15">
          <cell r="F15" t="str">
            <v>青森県</v>
          </cell>
        </row>
        <row r="16">
          <cell r="F16" t="str">
            <v>岩手県</v>
          </cell>
        </row>
        <row r="17">
          <cell r="F17" t="str">
            <v>宮城県</v>
          </cell>
        </row>
        <row r="18">
          <cell r="F18" t="str">
            <v>秋田県</v>
          </cell>
        </row>
        <row r="19">
          <cell r="F19" t="str">
            <v>山形県</v>
          </cell>
        </row>
        <row r="20">
          <cell r="F20" t="str">
            <v>福島県</v>
          </cell>
        </row>
        <row r="21">
          <cell r="F21" t="str">
            <v>茨城県</v>
          </cell>
        </row>
        <row r="22">
          <cell r="F22" t="str">
            <v>栃木県</v>
          </cell>
        </row>
        <row r="23">
          <cell r="F23" t="str">
            <v>群馬県</v>
          </cell>
        </row>
        <row r="24">
          <cell r="F24" t="str">
            <v>埼玉県</v>
          </cell>
        </row>
        <row r="25">
          <cell r="F25" t="str">
            <v>千葉県</v>
          </cell>
        </row>
        <row r="26">
          <cell r="F26" t="str">
            <v>東京都</v>
          </cell>
        </row>
        <row r="27">
          <cell r="F27" t="str">
            <v>神奈川県</v>
          </cell>
        </row>
        <row r="28">
          <cell r="F28" t="str">
            <v>新潟県</v>
          </cell>
        </row>
        <row r="29">
          <cell r="F29" t="str">
            <v>富山県</v>
          </cell>
        </row>
        <row r="30">
          <cell r="F30" t="str">
            <v>石川県</v>
          </cell>
        </row>
        <row r="31">
          <cell r="F31" t="str">
            <v>福井県</v>
          </cell>
        </row>
        <row r="32">
          <cell r="F32" t="str">
            <v>山梨県</v>
          </cell>
        </row>
        <row r="33">
          <cell r="F33" t="str">
            <v>長野県</v>
          </cell>
        </row>
        <row r="34">
          <cell r="F34" t="str">
            <v>岐阜県</v>
          </cell>
        </row>
        <row r="35">
          <cell r="F35" t="str">
            <v>静岡県</v>
          </cell>
        </row>
        <row r="36">
          <cell r="F36" t="str">
            <v>愛知県</v>
          </cell>
        </row>
        <row r="37">
          <cell r="F37" t="str">
            <v>三重県</v>
          </cell>
        </row>
        <row r="38">
          <cell r="F38" t="str">
            <v>滋賀県</v>
          </cell>
        </row>
        <row r="39">
          <cell r="F39" t="str">
            <v>京都府</v>
          </cell>
        </row>
        <row r="40">
          <cell r="F40" t="str">
            <v>大阪府</v>
          </cell>
        </row>
        <row r="41">
          <cell r="F41" t="str">
            <v>兵庫県</v>
          </cell>
        </row>
        <row r="42">
          <cell r="F42" t="str">
            <v>奈良県</v>
          </cell>
        </row>
        <row r="43">
          <cell r="F43" t="str">
            <v>和歌山県</v>
          </cell>
        </row>
        <row r="44">
          <cell r="F44" t="str">
            <v>鳥取県</v>
          </cell>
        </row>
        <row r="45">
          <cell r="F45" t="str">
            <v>島根県</v>
          </cell>
        </row>
        <row r="46">
          <cell r="F46" t="str">
            <v>岡山県</v>
          </cell>
        </row>
        <row r="47">
          <cell r="F47" t="str">
            <v>山口県</v>
          </cell>
        </row>
        <row r="48">
          <cell r="F48" t="str">
            <v>徳島県</v>
          </cell>
        </row>
        <row r="49">
          <cell r="F49" t="str">
            <v>香川県</v>
          </cell>
        </row>
        <row r="50">
          <cell r="F50" t="str">
            <v>愛媛県</v>
          </cell>
        </row>
        <row r="51">
          <cell r="F51" t="str">
            <v>高知県</v>
          </cell>
        </row>
        <row r="52">
          <cell r="F52" t="str">
            <v>福岡県</v>
          </cell>
        </row>
        <row r="53">
          <cell r="F53" t="str">
            <v>佐賀県</v>
          </cell>
        </row>
        <row r="54">
          <cell r="F54" t="str">
            <v>長崎県</v>
          </cell>
        </row>
        <row r="55">
          <cell r="F55" t="str">
            <v>熊本県</v>
          </cell>
        </row>
        <row r="56">
          <cell r="F56" t="str">
            <v>大分県</v>
          </cell>
        </row>
        <row r="57">
          <cell r="F57" t="str">
            <v>宮崎県</v>
          </cell>
        </row>
        <row r="58">
          <cell r="F58" t="str">
            <v>鹿児島県</v>
          </cell>
        </row>
        <row r="59">
          <cell r="F59" t="str">
            <v>沖縄県</v>
          </cell>
        </row>
      </sheetData>
      <sheetData sheetId="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Kms01"/>
      <sheetName val="表紙"/>
      <sheetName val="一面"/>
      <sheetName val="二面"/>
      <sheetName val="三面 "/>
      <sheetName val="四面"/>
      <sheetName val="五面 "/>
      <sheetName val="添1"/>
      <sheetName val="添1-1"/>
      <sheetName val="添2"/>
      <sheetName val="添３"/>
      <sheetName val="誓約書"/>
      <sheetName val="添４"/>
      <sheetName val="添４ (2)"/>
      <sheetName val="添８"/>
      <sheetName val="宅建士証"/>
      <sheetName val="添6"/>
      <sheetName val="住民票"/>
      <sheetName val="添7"/>
      <sheetName val="財務諸表"/>
      <sheetName val="納税証明書"/>
      <sheetName val="履歴事項全部証明書"/>
      <sheetName val="添5"/>
      <sheetName val="事務所所在地略図"/>
      <sheetName val="供託書の写し"/>
      <sheetName val="申立書"/>
      <sheetName val="事務所の写真"/>
      <sheetName val="事務所の写真 (2)"/>
      <sheetName val="コード１"/>
      <sheetName val="コード２"/>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13">
          <cell r="F13" t="str">
            <v>広島県</v>
          </cell>
        </row>
        <row r="14">
          <cell r="F14" t="str">
            <v>北海道</v>
          </cell>
        </row>
        <row r="15">
          <cell r="F15" t="str">
            <v>青森県</v>
          </cell>
        </row>
        <row r="16">
          <cell r="F16" t="str">
            <v>岩手県</v>
          </cell>
        </row>
        <row r="17">
          <cell r="F17" t="str">
            <v>宮城県</v>
          </cell>
        </row>
        <row r="18">
          <cell r="F18" t="str">
            <v>秋田県</v>
          </cell>
        </row>
        <row r="19">
          <cell r="F19" t="str">
            <v>山形県</v>
          </cell>
        </row>
        <row r="20">
          <cell r="F20" t="str">
            <v>福島県</v>
          </cell>
        </row>
        <row r="21">
          <cell r="F21" t="str">
            <v>茨城県</v>
          </cell>
        </row>
        <row r="22">
          <cell r="F22" t="str">
            <v>栃木県</v>
          </cell>
        </row>
        <row r="23">
          <cell r="F23" t="str">
            <v>群馬県</v>
          </cell>
        </row>
        <row r="24">
          <cell r="F24" t="str">
            <v>埼玉県</v>
          </cell>
        </row>
        <row r="25">
          <cell r="F25" t="str">
            <v>千葉県</v>
          </cell>
        </row>
        <row r="26">
          <cell r="F26" t="str">
            <v>東京都</v>
          </cell>
        </row>
        <row r="27">
          <cell r="F27" t="str">
            <v>神奈川県</v>
          </cell>
        </row>
        <row r="28">
          <cell r="F28" t="str">
            <v>新潟県</v>
          </cell>
        </row>
        <row r="29">
          <cell r="F29" t="str">
            <v>富山県</v>
          </cell>
        </row>
        <row r="30">
          <cell r="F30" t="str">
            <v>石川県</v>
          </cell>
        </row>
        <row r="31">
          <cell r="F31" t="str">
            <v>福井県</v>
          </cell>
        </row>
        <row r="32">
          <cell r="F32" t="str">
            <v>山梨県</v>
          </cell>
        </row>
        <row r="33">
          <cell r="F33" t="str">
            <v>長野県</v>
          </cell>
        </row>
        <row r="34">
          <cell r="F34" t="str">
            <v>岐阜県</v>
          </cell>
        </row>
        <row r="35">
          <cell r="F35" t="str">
            <v>静岡県</v>
          </cell>
        </row>
        <row r="36">
          <cell r="F36" t="str">
            <v>愛知県</v>
          </cell>
        </row>
        <row r="37">
          <cell r="F37" t="str">
            <v>三重県</v>
          </cell>
        </row>
        <row r="38">
          <cell r="F38" t="str">
            <v>滋賀県</v>
          </cell>
        </row>
        <row r="39">
          <cell r="F39" t="str">
            <v>京都府</v>
          </cell>
        </row>
        <row r="40">
          <cell r="F40" t="str">
            <v>大阪府</v>
          </cell>
        </row>
        <row r="41">
          <cell r="F41" t="str">
            <v>兵庫県</v>
          </cell>
        </row>
        <row r="42">
          <cell r="F42" t="str">
            <v>奈良県</v>
          </cell>
        </row>
        <row r="43">
          <cell r="F43" t="str">
            <v>和歌山県</v>
          </cell>
        </row>
        <row r="44">
          <cell r="F44" t="str">
            <v>鳥取県</v>
          </cell>
        </row>
        <row r="45">
          <cell r="F45" t="str">
            <v>島根県</v>
          </cell>
        </row>
        <row r="46">
          <cell r="F46" t="str">
            <v>岡山県</v>
          </cell>
        </row>
        <row r="47">
          <cell r="F47" t="str">
            <v>山口県</v>
          </cell>
        </row>
        <row r="48">
          <cell r="F48" t="str">
            <v>徳島県</v>
          </cell>
        </row>
        <row r="49">
          <cell r="F49" t="str">
            <v>香川県</v>
          </cell>
        </row>
        <row r="50">
          <cell r="F50" t="str">
            <v>愛媛県</v>
          </cell>
        </row>
        <row r="51">
          <cell r="F51" t="str">
            <v>高知県</v>
          </cell>
        </row>
        <row r="52">
          <cell r="F52" t="str">
            <v>福岡県</v>
          </cell>
        </row>
        <row r="53">
          <cell r="F53" t="str">
            <v>佐賀県</v>
          </cell>
        </row>
        <row r="54">
          <cell r="F54" t="str">
            <v>長崎県</v>
          </cell>
        </row>
        <row r="55">
          <cell r="F55" t="str">
            <v>熊本県</v>
          </cell>
        </row>
        <row r="56">
          <cell r="F56" t="str">
            <v>大分県</v>
          </cell>
        </row>
        <row r="57">
          <cell r="F57" t="str">
            <v>宮崎県</v>
          </cell>
        </row>
        <row r="58">
          <cell r="F58" t="str">
            <v>鹿児島県</v>
          </cell>
        </row>
        <row r="59">
          <cell r="F59" t="str">
            <v>沖縄県</v>
          </cell>
        </row>
      </sheetData>
      <sheetData sheetId="2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一面"/>
      <sheetName val="二面"/>
      <sheetName val="三面 "/>
      <sheetName val="四面"/>
      <sheetName val="五面 "/>
      <sheetName val="添1"/>
      <sheetName val="添1-1"/>
      <sheetName val="添2"/>
      <sheetName val="添３"/>
      <sheetName val="誓約書"/>
      <sheetName val="添４"/>
      <sheetName val="添４ (2)"/>
      <sheetName val="添８"/>
      <sheetName val="宅建士証"/>
      <sheetName val="添6"/>
      <sheetName val="住民票"/>
      <sheetName val="添7"/>
      <sheetName val="財務諸表"/>
      <sheetName val="納税証明書"/>
      <sheetName val="履歴事項全部証明書"/>
      <sheetName val="添5"/>
      <sheetName val="事務所所在地略図"/>
      <sheetName val="供託書の写し"/>
      <sheetName val="申立書"/>
      <sheetName val="事務所の写真"/>
      <sheetName val="事務所の写真 (2)"/>
      <sheetName val="コード１"/>
      <sheetName val="コード２"/>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13">
          <cell r="E13" t="str">
            <v>広島県</v>
          </cell>
        </row>
        <row r="14">
          <cell r="E14" t="str">
            <v>北海道</v>
          </cell>
        </row>
        <row r="15">
          <cell r="E15" t="str">
            <v>青森県</v>
          </cell>
        </row>
        <row r="16">
          <cell r="E16" t="str">
            <v>岩手県</v>
          </cell>
        </row>
        <row r="17">
          <cell r="E17" t="str">
            <v>宮城県</v>
          </cell>
        </row>
        <row r="18">
          <cell r="E18" t="str">
            <v>秋田県</v>
          </cell>
        </row>
        <row r="19">
          <cell r="E19" t="str">
            <v>山形県</v>
          </cell>
        </row>
        <row r="20">
          <cell r="E20" t="str">
            <v>福島県</v>
          </cell>
        </row>
        <row r="21">
          <cell r="E21" t="str">
            <v>茨城県</v>
          </cell>
        </row>
        <row r="22">
          <cell r="E22" t="str">
            <v>栃木県</v>
          </cell>
        </row>
        <row r="23">
          <cell r="E23" t="str">
            <v>群馬県</v>
          </cell>
        </row>
        <row r="24">
          <cell r="E24" t="str">
            <v>埼玉県</v>
          </cell>
        </row>
        <row r="25">
          <cell r="E25" t="str">
            <v>千葉県</v>
          </cell>
        </row>
        <row r="26">
          <cell r="E26" t="str">
            <v>東京都</v>
          </cell>
        </row>
        <row r="27">
          <cell r="E27" t="str">
            <v>神奈川県</v>
          </cell>
        </row>
        <row r="28">
          <cell r="E28" t="str">
            <v>新潟県</v>
          </cell>
        </row>
        <row r="29">
          <cell r="E29" t="str">
            <v>富山県</v>
          </cell>
        </row>
        <row r="30">
          <cell r="E30" t="str">
            <v>石川県</v>
          </cell>
        </row>
        <row r="31">
          <cell r="E31" t="str">
            <v>福井県</v>
          </cell>
        </row>
        <row r="32">
          <cell r="E32" t="str">
            <v>山梨県</v>
          </cell>
        </row>
        <row r="33">
          <cell r="E33" t="str">
            <v>長野県</v>
          </cell>
        </row>
        <row r="34">
          <cell r="E34" t="str">
            <v>岐阜県</v>
          </cell>
        </row>
        <row r="35">
          <cell r="E35" t="str">
            <v>静岡県</v>
          </cell>
        </row>
        <row r="36">
          <cell r="E36" t="str">
            <v>愛知県</v>
          </cell>
        </row>
        <row r="37">
          <cell r="E37" t="str">
            <v>三重県</v>
          </cell>
        </row>
        <row r="38">
          <cell r="E38" t="str">
            <v>滋賀県</v>
          </cell>
        </row>
        <row r="39">
          <cell r="E39" t="str">
            <v>京都府</v>
          </cell>
        </row>
        <row r="40">
          <cell r="E40" t="str">
            <v>大阪府</v>
          </cell>
        </row>
        <row r="41">
          <cell r="E41" t="str">
            <v>兵庫県</v>
          </cell>
        </row>
        <row r="42">
          <cell r="E42" t="str">
            <v>奈良県</v>
          </cell>
        </row>
        <row r="43">
          <cell r="E43" t="str">
            <v>和歌山県</v>
          </cell>
        </row>
        <row r="44">
          <cell r="E44" t="str">
            <v>鳥取県</v>
          </cell>
        </row>
        <row r="45">
          <cell r="E45" t="str">
            <v>島根県</v>
          </cell>
        </row>
        <row r="46">
          <cell r="E46" t="str">
            <v>岡山県</v>
          </cell>
        </row>
        <row r="47">
          <cell r="E47" t="str">
            <v>山口県</v>
          </cell>
        </row>
        <row r="48">
          <cell r="E48" t="str">
            <v>徳島県</v>
          </cell>
        </row>
        <row r="49">
          <cell r="E49" t="str">
            <v>香川県</v>
          </cell>
        </row>
        <row r="50">
          <cell r="E50" t="str">
            <v>愛媛県</v>
          </cell>
        </row>
        <row r="51">
          <cell r="E51" t="str">
            <v>高知県</v>
          </cell>
        </row>
        <row r="52">
          <cell r="E52" t="str">
            <v>福岡県</v>
          </cell>
        </row>
        <row r="53">
          <cell r="E53" t="str">
            <v>佐賀県</v>
          </cell>
        </row>
        <row r="54">
          <cell r="E54" t="str">
            <v>長崎県</v>
          </cell>
        </row>
        <row r="55">
          <cell r="E55" t="str">
            <v>熊本県</v>
          </cell>
        </row>
        <row r="56">
          <cell r="E56" t="str">
            <v>大分県</v>
          </cell>
        </row>
        <row r="57">
          <cell r="E57" t="str">
            <v>宮崎県</v>
          </cell>
        </row>
        <row r="58">
          <cell r="E58" t="str">
            <v>鹿児島県</v>
          </cell>
        </row>
        <row r="59">
          <cell r="E59" t="str">
            <v>沖縄県</v>
          </cell>
        </row>
      </sheetData>
      <sheetData sheetId="28">
        <row r="2">
          <cell r="A2" t="str">
            <v>北海道札幌市中央区</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一面"/>
      <sheetName val="二面"/>
      <sheetName val="三面 "/>
      <sheetName val="四面"/>
      <sheetName val="五面 "/>
      <sheetName val="添1"/>
      <sheetName val="添1-1"/>
      <sheetName val="添2"/>
      <sheetName val="添３"/>
      <sheetName val="誓約書"/>
      <sheetName val="添４"/>
      <sheetName val="添４ (2)"/>
      <sheetName val="添８"/>
      <sheetName val="宅建士証"/>
      <sheetName val="添6"/>
      <sheetName val="住民票"/>
      <sheetName val="添7"/>
      <sheetName val="財務諸表"/>
      <sheetName val="納税証明書"/>
      <sheetName val="履歴事項全部証明書"/>
      <sheetName val="添5"/>
      <sheetName val="事務所所在地略図"/>
      <sheetName val="供託書の写し"/>
      <sheetName val="申立書"/>
      <sheetName val="事務所の写真"/>
      <sheetName val="事務所の写真 (2)"/>
      <sheetName val="コード１"/>
      <sheetName val="コード２"/>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13">
          <cell r="E13" t="str">
            <v>広島県</v>
          </cell>
        </row>
        <row r="14">
          <cell r="E14" t="str">
            <v>北海道</v>
          </cell>
        </row>
        <row r="15">
          <cell r="E15" t="str">
            <v>青森県</v>
          </cell>
        </row>
        <row r="16">
          <cell r="E16" t="str">
            <v>岩手県</v>
          </cell>
        </row>
        <row r="17">
          <cell r="E17" t="str">
            <v>宮城県</v>
          </cell>
        </row>
        <row r="18">
          <cell r="E18" t="str">
            <v>秋田県</v>
          </cell>
        </row>
        <row r="19">
          <cell r="E19" t="str">
            <v>山形県</v>
          </cell>
        </row>
        <row r="20">
          <cell r="E20" t="str">
            <v>福島県</v>
          </cell>
        </row>
        <row r="21">
          <cell r="E21" t="str">
            <v>茨城県</v>
          </cell>
        </row>
        <row r="22">
          <cell r="E22" t="str">
            <v>栃木県</v>
          </cell>
        </row>
        <row r="23">
          <cell r="E23" t="str">
            <v>群馬県</v>
          </cell>
        </row>
        <row r="24">
          <cell r="E24" t="str">
            <v>埼玉県</v>
          </cell>
        </row>
        <row r="25">
          <cell r="E25" t="str">
            <v>千葉県</v>
          </cell>
        </row>
        <row r="26">
          <cell r="E26" t="str">
            <v>東京都</v>
          </cell>
        </row>
        <row r="27">
          <cell r="E27" t="str">
            <v>神奈川県</v>
          </cell>
        </row>
        <row r="28">
          <cell r="E28" t="str">
            <v>新潟県</v>
          </cell>
        </row>
        <row r="29">
          <cell r="E29" t="str">
            <v>富山県</v>
          </cell>
        </row>
        <row r="30">
          <cell r="E30" t="str">
            <v>石川県</v>
          </cell>
        </row>
        <row r="31">
          <cell r="E31" t="str">
            <v>福井県</v>
          </cell>
        </row>
        <row r="32">
          <cell r="E32" t="str">
            <v>山梨県</v>
          </cell>
        </row>
        <row r="33">
          <cell r="E33" t="str">
            <v>長野県</v>
          </cell>
        </row>
        <row r="34">
          <cell r="E34" t="str">
            <v>岐阜県</v>
          </cell>
        </row>
        <row r="35">
          <cell r="E35" t="str">
            <v>静岡県</v>
          </cell>
        </row>
        <row r="36">
          <cell r="E36" t="str">
            <v>愛知県</v>
          </cell>
        </row>
        <row r="37">
          <cell r="E37" t="str">
            <v>三重県</v>
          </cell>
        </row>
        <row r="38">
          <cell r="E38" t="str">
            <v>滋賀県</v>
          </cell>
        </row>
        <row r="39">
          <cell r="E39" t="str">
            <v>京都府</v>
          </cell>
        </row>
        <row r="40">
          <cell r="E40" t="str">
            <v>大阪府</v>
          </cell>
        </row>
        <row r="41">
          <cell r="E41" t="str">
            <v>兵庫県</v>
          </cell>
        </row>
        <row r="42">
          <cell r="E42" t="str">
            <v>奈良県</v>
          </cell>
        </row>
        <row r="43">
          <cell r="E43" t="str">
            <v>和歌山県</v>
          </cell>
        </row>
        <row r="44">
          <cell r="E44" t="str">
            <v>鳥取県</v>
          </cell>
        </row>
        <row r="45">
          <cell r="E45" t="str">
            <v>島根県</v>
          </cell>
        </row>
        <row r="46">
          <cell r="E46" t="str">
            <v>岡山県</v>
          </cell>
        </row>
        <row r="47">
          <cell r="E47" t="str">
            <v>山口県</v>
          </cell>
        </row>
        <row r="48">
          <cell r="E48" t="str">
            <v>徳島県</v>
          </cell>
        </row>
        <row r="49">
          <cell r="E49" t="str">
            <v>香川県</v>
          </cell>
        </row>
        <row r="50">
          <cell r="E50" t="str">
            <v>愛媛県</v>
          </cell>
        </row>
        <row r="51">
          <cell r="E51" t="str">
            <v>高知県</v>
          </cell>
        </row>
        <row r="52">
          <cell r="E52" t="str">
            <v>福岡県</v>
          </cell>
        </row>
        <row r="53">
          <cell r="E53" t="str">
            <v>佐賀県</v>
          </cell>
        </row>
        <row r="54">
          <cell r="E54" t="str">
            <v>長崎県</v>
          </cell>
        </row>
        <row r="55">
          <cell r="E55" t="str">
            <v>熊本県</v>
          </cell>
        </row>
        <row r="56">
          <cell r="E56" t="str">
            <v>大分県</v>
          </cell>
        </row>
        <row r="57">
          <cell r="E57" t="str">
            <v>宮崎県</v>
          </cell>
        </row>
        <row r="58">
          <cell r="E58" t="str">
            <v>鹿児島県</v>
          </cell>
        </row>
        <row r="59">
          <cell r="E59" t="str">
            <v>沖縄県</v>
          </cell>
        </row>
      </sheetData>
      <sheetData sheetId="28">
        <row r="2">
          <cell r="A2" t="str">
            <v>北海道札幌市中央区</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一面"/>
      <sheetName val="二面"/>
      <sheetName val="三面 "/>
      <sheetName val="四面"/>
      <sheetName val="五面 "/>
      <sheetName val="添1"/>
      <sheetName val="添1-1"/>
      <sheetName val="添2"/>
      <sheetName val="添３"/>
      <sheetName val="誓約書"/>
      <sheetName val="添４"/>
      <sheetName val="添４ (2)"/>
      <sheetName val="添８"/>
      <sheetName val="宅建士証"/>
      <sheetName val="添6"/>
      <sheetName val="住民票"/>
      <sheetName val="添7"/>
      <sheetName val="財務諸表"/>
      <sheetName val="納税証明書"/>
      <sheetName val="履歴事項全部証明書"/>
      <sheetName val="添5"/>
      <sheetName val="事務所所在地略図"/>
      <sheetName val="供託書の写し"/>
      <sheetName val="申立書"/>
      <sheetName val="事務所の写真"/>
      <sheetName val="事務所の写真 (2)"/>
      <sheetName val="コード１"/>
      <sheetName val="コード２"/>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13">
          <cell r="E13" t="str">
            <v>広島県</v>
          </cell>
        </row>
        <row r="14">
          <cell r="E14" t="str">
            <v>北海道</v>
          </cell>
        </row>
        <row r="15">
          <cell r="E15" t="str">
            <v>青森県</v>
          </cell>
        </row>
        <row r="16">
          <cell r="E16" t="str">
            <v>岩手県</v>
          </cell>
        </row>
        <row r="17">
          <cell r="E17" t="str">
            <v>宮城県</v>
          </cell>
        </row>
        <row r="18">
          <cell r="E18" t="str">
            <v>秋田県</v>
          </cell>
        </row>
        <row r="19">
          <cell r="E19" t="str">
            <v>山形県</v>
          </cell>
        </row>
        <row r="20">
          <cell r="E20" t="str">
            <v>福島県</v>
          </cell>
        </row>
        <row r="21">
          <cell r="E21" t="str">
            <v>茨城県</v>
          </cell>
        </row>
        <row r="22">
          <cell r="E22" t="str">
            <v>栃木県</v>
          </cell>
        </row>
        <row r="23">
          <cell r="E23" t="str">
            <v>群馬県</v>
          </cell>
        </row>
        <row r="24">
          <cell r="E24" t="str">
            <v>埼玉県</v>
          </cell>
        </row>
        <row r="25">
          <cell r="E25" t="str">
            <v>千葉県</v>
          </cell>
        </row>
        <row r="26">
          <cell r="E26" t="str">
            <v>東京都</v>
          </cell>
        </row>
        <row r="27">
          <cell r="E27" t="str">
            <v>神奈川県</v>
          </cell>
        </row>
        <row r="28">
          <cell r="E28" t="str">
            <v>新潟県</v>
          </cell>
        </row>
        <row r="29">
          <cell r="E29" t="str">
            <v>富山県</v>
          </cell>
        </row>
        <row r="30">
          <cell r="E30" t="str">
            <v>石川県</v>
          </cell>
        </row>
        <row r="31">
          <cell r="E31" t="str">
            <v>福井県</v>
          </cell>
        </row>
        <row r="32">
          <cell r="E32" t="str">
            <v>山梨県</v>
          </cell>
        </row>
        <row r="33">
          <cell r="E33" t="str">
            <v>長野県</v>
          </cell>
        </row>
        <row r="34">
          <cell r="E34" t="str">
            <v>岐阜県</v>
          </cell>
        </row>
        <row r="35">
          <cell r="E35" t="str">
            <v>静岡県</v>
          </cell>
        </row>
        <row r="36">
          <cell r="E36" t="str">
            <v>愛知県</v>
          </cell>
        </row>
        <row r="37">
          <cell r="E37" t="str">
            <v>三重県</v>
          </cell>
        </row>
        <row r="38">
          <cell r="E38" t="str">
            <v>滋賀県</v>
          </cell>
        </row>
        <row r="39">
          <cell r="E39" t="str">
            <v>京都府</v>
          </cell>
        </row>
        <row r="40">
          <cell r="E40" t="str">
            <v>大阪府</v>
          </cell>
        </row>
        <row r="41">
          <cell r="E41" t="str">
            <v>兵庫県</v>
          </cell>
        </row>
        <row r="42">
          <cell r="E42" t="str">
            <v>奈良県</v>
          </cell>
        </row>
        <row r="43">
          <cell r="E43" t="str">
            <v>和歌山県</v>
          </cell>
        </row>
        <row r="44">
          <cell r="E44" t="str">
            <v>鳥取県</v>
          </cell>
        </row>
        <row r="45">
          <cell r="E45" t="str">
            <v>島根県</v>
          </cell>
        </row>
        <row r="46">
          <cell r="E46" t="str">
            <v>岡山県</v>
          </cell>
        </row>
        <row r="47">
          <cell r="E47" t="str">
            <v>山口県</v>
          </cell>
        </row>
        <row r="48">
          <cell r="E48" t="str">
            <v>徳島県</v>
          </cell>
        </row>
        <row r="49">
          <cell r="E49" t="str">
            <v>香川県</v>
          </cell>
        </row>
        <row r="50">
          <cell r="E50" t="str">
            <v>愛媛県</v>
          </cell>
        </row>
        <row r="51">
          <cell r="E51" t="str">
            <v>高知県</v>
          </cell>
        </row>
        <row r="52">
          <cell r="E52" t="str">
            <v>福岡県</v>
          </cell>
        </row>
        <row r="53">
          <cell r="E53" t="str">
            <v>佐賀県</v>
          </cell>
        </row>
        <row r="54">
          <cell r="E54" t="str">
            <v>長崎県</v>
          </cell>
        </row>
        <row r="55">
          <cell r="E55" t="str">
            <v>熊本県</v>
          </cell>
        </row>
        <row r="56">
          <cell r="E56" t="str">
            <v>大分県</v>
          </cell>
        </row>
        <row r="57">
          <cell r="E57" t="str">
            <v>宮崎県</v>
          </cell>
        </row>
        <row r="58">
          <cell r="E58" t="str">
            <v>鹿児島県</v>
          </cell>
        </row>
        <row r="59">
          <cell r="E59" t="str">
            <v>沖縄県</v>
          </cell>
        </row>
      </sheetData>
      <sheetData sheetId="28">
        <row r="2">
          <cell r="A2" t="str">
            <v>北海道札幌市中央区</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一面"/>
      <sheetName val="二面"/>
      <sheetName val="三面 "/>
      <sheetName val="四面"/>
      <sheetName val="五面 "/>
      <sheetName val="添1"/>
      <sheetName val="添1-1"/>
      <sheetName val="添2"/>
      <sheetName val="添３"/>
      <sheetName val="誓約書"/>
      <sheetName val="添４"/>
      <sheetName val="添４ (2)"/>
      <sheetName val="添８"/>
      <sheetName val="宅建士証"/>
      <sheetName val="添6"/>
      <sheetName val="住民票"/>
      <sheetName val="添7"/>
      <sheetName val="財務諸表"/>
      <sheetName val="納税証明書"/>
      <sheetName val="履歴事項全部証明書"/>
      <sheetName val="添5"/>
      <sheetName val="事務所所在地略図"/>
      <sheetName val="供託書の写し"/>
      <sheetName val="申立書"/>
      <sheetName val="事務所の写真"/>
      <sheetName val="事務所の写真 (2)"/>
      <sheetName val="コード１"/>
      <sheetName val="コード２"/>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13">
          <cell r="E13" t="str">
            <v>広島県</v>
          </cell>
        </row>
        <row r="14">
          <cell r="E14" t="str">
            <v>北海道</v>
          </cell>
        </row>
        <row r="15">
          <cell r="E15" t="str">
            <v>青森県</v>
          </cell>
        </row>
        <row r="16">
          <cell r="E16" t="str">
            <v>岩手県</v>
          </cell>
        </row>
        <row r="17">
          <cell r="E17" t="str">
            <v>宮城県</v>
          </cell>
        </row>
        <row r="18">
          <cell r="E18" t="str">
            <v>秋田県</v>
          </cell>
        </row>
        <row r="19">
          <cell r="E19" t="str">
            <v>山形県</v>
          </cell>
        </row>
        <row r="20">
          <cell r="E20" t="str">
            <v>福島県</v>
          </cell>
        </row>
        <row r="21">
          <cell r="E21" t="str">
            <v>茨城県</v>
          </cell>
        </row>
        <row r="22">
          <cell r="E22" t="str">
            <v>栃木県</v>
          </cell>
        </row>
        <row r="23">
          <cell r="E23" t="str">
            <v>群馬県</v>
          </cell>
        </row>
        <row r="24">
          <cell r="E24" t="str">
            <v>埼玉県</v>
          </cell>
        </row>
        <row r="25">
          <cell r="E25" t="str">
            <v>千葉県</v>
          </cell>
        </row>
        <row r="26">
          <cell r="E26" t="str">
            <v>東京都</v>
          </cell>
        </row>
        <row r="27">
          <cell r="E27" t="str">
            <v>神奈川県</v>
          </cell>
        </row>
        <row r="28">
          <cell r="E28" t="str">
            <v>新潟県</v>
          </cell>
        </row>
        <row r="29">
          <cell r="E29" t="str">
            <v>富山県</v>
          </cell>
        </row>
        <row r="30">
          <cell r="E30" t="str">
            <v>石川県</v>
          </cell>
        </row>
        <row r="31">
          <cell r="E31" t="str">
            <v>福井県</v>
          </cell>
        </row>
        <row r="32">
          <cell r="E32" t="str">
            <v>山梨県</v>
          </cell>
        </row>
        <row r="33">
          <cell r="E33" t="str">
            <v>長野県</v>
          </cell>
        </row>
        <row r="34">
          <cell r="E34" t="str">
            <v>岐阜県</v>
          </cell>
        </row>
        <row r="35">
          <cell r="E35" t="str">
            <v>静岡県</v>
          </cell>
        </row>
        <row r="36">
          <cell r="E36" t="str">
            <v>愛知県</v>
          </cell>
        </row>
        <row r="37">
          <cell r="E37" t="str">
            <v>三重県</v>
          </cell>
        </row>
        <row r="38">
          <cell r="E38" t="str">
            <v>滋賀県</v>
          </cell>
        </row>
        <row r="39">
          <cell r="E39" t="str">
            <v>京都府</v>
          </cell>
        </row>
        <row r="40">
          <cell r="E40" t="str">
            <v>大阪府</v>
          </cell>
        </row>
        <row r="41">
          <cell r="E41" t="str">
            <v>兵庫県</v>
          </cell>
        </row>
        <row r="42">
          <cell r="E42" t="str">
            <v>奈良県</v>
          </cell>
        </row>
        <row r="43">
          <cell r="E43" t="str">
            <v>和歌山県</v>
          </cell>
        </row>
        <row r="44">
          <cell r="E44" t="str">
            <v>鳥取県</v>
          </cell>
        </row>
        <row r="45">
          <cell r="E45" t="str">
            <v>島根県</v>
          </cell>
        </row>
        <row r="46">
          <cell r="E46" t="str">
            <v>岡山県</v>
          </cell>
        </row>
        <row r="47">
          <cell r="E47" t="str">
            <v>山口県</v>
          </cell>
        </row>
        <row r="48">
          <cell r="E48" t="str">
            <v>徳島県</v>
          </cell>
        </row>
        <row r="49">
          <cell r="E49" t="str">
            <v>香川県</v>
          </cell>
        </row>
        <row r="50">
          <cell r="E50" t="str">
            <v>愛媛県</v>
          </cell>
        </row>
        <row r="51">
          <cell r="E51" t="str">
            <v>高知県</v>
          </cell>
        </row>
        <row r="52">
          <cell r="E52" t="str">
            <v>福岡県</v>
          </cell>
        </row>
        <row r="53">
          <cell r="E53" t="str">
            <v>佐賀県</v>
          </cell>
        </row>
        <row r="54">
          <cell r="E54" t="str">
            <v>長崎県</v>
          </cell>
        </row>
        <row r="55">
          <cell r="E55" t="str">
            <v>熊本県</v>
          </cell>
        </row>
        <row r="56">
          <cell r="E56" t="str">
            <v>大分県</v>
          </cell>
        </row>
        <row r="57">
          <cell r="E57" t="str">
            <v>宮崎県</v>
          </cell>
        </row>
        <row r="58">
          <cell r="E58" t="str">
            <v>鹿児島県</v>
          </cell>
        </row>
        <row r="59">
          <cell r="E59" t="str">
            <v>沖縄県</v>
          </cell>
        </row>
      </sheetData>
      <sheetData sheetId="28">
        <row r="2">
          <cell r="A2" t="str">
            <v>北海道札幌市中央区</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s://www.pref.hiroshima.lg.jp/uploaded/attachment/383297.pdf" TargetMode="External"/><Relationship Id="rId1" Type="http://schemas.openxmlformats.org/officeDocument/2006/relationships/printerSettings" Target="../printerSettings/printerSettings21.bin"/><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5.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2.xml"/><Relationship Id="rId7" Type="http://schemas.openxmlformats.org/officeDocument/2006/relationships/ctrlProp" Target="../ctrlProps/ctrlProp3.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ctrlProp" Target="../ctrlProps/ctrlProp2.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O52"/>
  <sheetViews>
    <sheetView topLeftCell="A13" zoomScaleNormal="100" zoomScaleSheetLayoutView="190" zoomScalePageLayoutView="106" workbookViewId="0">
      <selection activeCell="T4" sqref="T4"/>
    </sheetView>
  </sheetViews>
  <sheetFormatPr defaultColWidth="2.375" defaultRowHeight="16.350000000000001" customHeight="1" x14ac:dyDescent="0.15"/>
  <cols>
    <col min="1" max="1" width="2" style="135" customWidth="1"/>
    <col min="2" max="6" width="3.5" style="87" customWidth="1"/>
    <col min="7" max="7" width="2.625" style="87" customWidth="1"/>
    <col min="8" max="8" width="0.875" style="87" customWidth="1"/>
    <col min="9" max="9" width="3.375" style="87" customWidth="1"/>
    <col min="10" max="11" width="3.125" style="87" customWidth="1"/>
    <col min="12" max="12" width="3" style="87" customWidth="1"/>
    <col min="13" max="14" width="3.125" style="87" customWidth="1"/>
    <col min="15" max="15" width="3" style="87" customWidth="1"/>
    <col min="16" max="16" width="1.625" style="87" customWidth="1"/>
    <col min="17" max="17" width="1.5" style="87" customWidth="1"/>
    <col min="18" max="19" width="3.25" style="87" customWidth="1"/>
    <col min="20" max="21" width="3.375" style="87" customWidth="1"/>
    <col min="22" max="22" width="3.25" style="87" customWidth="1"/>
    <col min="23" max="23" width="4" style="87" customWidth="1"/>
    <col min="24" max="26" width="1.75" style="87" customWidth="1"/>
    <col min="27" max="31" width="3.5" style="87" customWidth="1"/>
    <col min="32" max="32" width="1.625" style="87" customWidth="1"/>
    <col min="33" max="33" width="3.25" style="87" customWidth="1"/>
    <col min="34" max="34" width="1.75" style="87" customWidth="1"/>
    <col min="35" max="35" width="2.375" style="87"/>
    <col min="36" max="36" width="14.125" style="87" customWidth="1"/>
    <col min="37" max="53" width="3.125" style="87" customWidth="1"/>
    <col min="54" max="54" width="11.625" style="87" bestFit="1" customWidth="1"/>
    <col min="55" max="56" width="2.375" style="87"/>
    <col min="57" max="57" width="3.5" style="87" customWidth="1"/>
    <col min="58" max="16384" width="2.375" style="87"/>
  </cols>
  <sheetData>
    <row r="1" spans="1:93" ht="16.350000000000001" customHeight="1" x14ac:dyDescent="0.15">
      <c r="A1" s="151"/>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row>
    <row r="2" spans="1:93" ht="16.350000000000001" customHeight="1" x14ac:dyDescent="0.15">
      <c r="A2" s="524" t="s">
        <v>4658</v>
      </c>
      <c r="B2" s="524"/>
      <c r="C2" s="524"/>
      <c r="D2" s="524"/>
      <c r="E2" s="524"/>
      <c r="F2" s="524"/>
      <c r="G2" s="524"/>
      <c r="H2" s="524"/>
      <c r="I2" s="524"/>
      <c r="J2" s="524"/>
      <c r="K2" s="524"/>
      <c r="L2" s="32"/>
      <c r="M2" s="32"/>
      <c r="N2" s="32"/>
      <c r="O2" s="32"/>
      <c r="P2" s="32"/>
      <c r="Q2" s="32"/>
      <c r="R2" s="32"/>
      <c r="S2" s="32"/>
      <c r="T2" s="32"/>
      <c r="U2" s="32"/>
      <c r="V2" s="32"/>
      <c r="W2" s="32"/>
      <c r="X2" s="32"/>
      <c r="Y2" s="32"/>
      <c r="Z2" s="32"/>
      <c r="AA2" s="32"/>
      <c r="AB2" s="32"/>
      <c r="AC2" s="32"/>
      <c r="AD2" s="32"/>
      <c r="AE2" s="32"/>
      <c r="AF2" s="32"/>
      <c r="AG2" s="32"/>
    </row>
    <row r="3" spans="1:93" ht="12" customHeight="1" x14ac:dyDescent="0.15">
      <c r="A3" s="53"/>
      <c r="B3" s="53"/>
      <c r="C3" s="53"/>
      <c r="D3" s="53"/>
      <c r="E3" s="53"/>
      <c r="F3" s="53"/>
      <c r="G3" s="53"/>
      <c r="H3" s="53"/>
      <c r="I3" s="53"/>
      <c r="J3" s="53"/>
      <c r="K3" s="53"/>
      <c r="L3" s="32"/>
      <c r="M3" s="32"/>
      <c r="N3" s="32"/>
      <c r="O3" s="32"/>
      <c r="P3" s="32"/>
      <c r="Q3" s="32"/>
      <c r="R3" s="32"/>
      <c r="S3" s="32"/>
      <c r="T3" s="32"/>
      <c r="U3" s="32"/>
      <c r="V3" s="32"/>
      <c r="W3" s="32"/>
      <c r="X3" s="32"/>
      <c r="Y3" s="32"/>
      <c r="Z3" s="32"/>
      <c r="AA3" s="32"/>
      <c r="AB3" s="32"/>
      <c r="AC3" s="529" t="s">
        <v>4666</v>
      </c>
      <c r="AD3" s="529"/>
      <c r="AE3" s="529"/>
      <c r="AF3" s="33"/>
      <c r="AG3" s="33"/>
    </row>
    <row r="4" spans="1:93" ht="18" customHeight="1" x14ac:dyDescent="0.15">
      <c r="A4" s="53"/>
      <c r="B4" s="53"/>
      <c r="C4" s="53"/>
      <c r="D4" s="53"/>
      <c r="E4" s="53"/>
      <c r="F4" s="53"/>
      <c r="G4" s="53"/>
      <c r="H4" s="53"/>
      <c r="I4" s="53"/>
      <c r="J4" s="53"/>
      <c r="K4" s="53"/>
      <c r="L4" s="32"/>
      <c r="M4" s="32"/>
      <c r="N4" s="32"/>
      <c r="O4" s="32"/>
      <c r="P4" s="32"/>
      <c r="Q4" s="32"/>
      <c r="R4" s="32"/>
      <c r="S4" s="32"/>
      <c r="T4" s="32"/>
      <c r="U4" s="32"/>
      <c r="V4" s="32"/>
      <c r="W4" s="32"/>
      <c r="X4" s="32"/>
      <c r="Y4" s="32"/>
      <c r="Z4" s="33"/>
      <c r="AA4" s="33"/>
      <c r="AB4" s="33"/>
      <c r="AC4" s="34">
        <v>2</v>
      </c>
      <c r="AD4" s="196">
        <v>1</v>
      </c>
      <c r="AE4" s="196">
        <v>0</v>
      </c>
      <c r="AF4" s="33"/>
      <c r="AG4" s="53"/>
      <c r="AL4" s="109"/>
      <c r="AM4" s="109"/>
      <c r="AN4" s="109"/>
      <c r="AO4" s="109"/>
      <c r="AP4" s="109"/>
      <c r="AQ4" s="109"/>
    </row>
    <row r="5" spans="1:93" ht="16.350000000000001" customHeight="1" x14ac:dyDescent="0.2">
      <c r="A5" s="46"/>
      <c r="B5" s="32"/>
      <c r="C5" s="32"/>
      <c r="D5" s="32"/>
      <c r="E5" s="527" t="s">
        <v>4659</v>
      </c>
      <c r="F5" s="527"/>
      <c r="G5" s="527"/>
      <c r="H5" s="527"/>
      <c r="I5" s="527"/>
      <c r="J5" s="527"/>
      <c r="K5" s="527"/>
      <c r="L5" s="527"/>
      <c r="M5" s="527"/>
      <c r="N5" s="527"/>
      <c r="O5" s="527"/>
      <c r="P5" s="527"/>
      <c r="Q5" s="527"/>
      <c r="R5" s="527"/>
      <c r="S5" s="527"/>
      <c r="T5" s="527"/>
      <c r="U5" s="527"/>
      <c r="V5" s="527"/>
      <c r="W5" s="527"/>
      <c r="X5" s="527"/>
      <c r="Y5" s="527"/>
      <c r="Z5" s="527"/>
      <c r="AA5" s="527"/>
      <c r="AB5" s="527"/>
      <c r="AC5" s="527"/>
      <c r="AD5" s="527"/>
      <c r="AE5" s="266"/>
      <c r="AF5" s="266"/>
      <c r="AG5" s="266"/>
      <c r="AL5" s="321"/>
      <c r="AM5" s="321"/>
      <c r="AN5" s="321"/>
      <c r="AO5" s="321"/>
      <c r="AP5" s="321"/>
      <c r="AQ5" s="321"/>
    </row>
    <row r="6" spans="1:93" ht="15.75" customHeight="1" x14ac:dyDescent="0.2">
      <c r="A6" s="151"/>
      <c r="B6" s="33"/>
      <c r="C6" s="33"/>
      <c r="D6" s="33"/>
      <c r="E6" s="527"/>
      <c r="F6" s="527"/>
      <c r="G6" s="527"/>
      <c r="H6" s="527"/>
      <c r="I6" s="527"/>
      <c r="J6" s="527"/>
      <c r="K6" s="527"/>
      <c r="L6" s="527"/>
      <c r="M6" s="527"/>
      <c r="N6" s="527"/>
      <c r="O6" s="527"/>
      <c r="P6" s="527"/>
      <c r="Q6" s="527"/>
      <c r="R6" s="527"/>
      <c r="S6" s="527"/>
      <c r="T6" s="527"/>
      <c r="U6" s="527"/>
      <c r="V6" s="527"/>
      <c r="W6" s="527"/>
      <c r="X6" s="527"/>
      <c r="Y6" s="527"/>
      <c r="Z6" s="527"/>
      <c r="AA6" s="527"/>
      <c r="AB6" s="527"/>
      <c r="AC6" s="527"/>
      <c r="AD6" s="527"/>
      <c r="AE6" s="266"/>
      <c r="AF6" s="266"/>
      <c r="AG6" s="266"/>
    </row>
    <row r="7" spans="1:93" ht="12" customHeight="1" x14ac:dyDescent="0.15">
      <c r="A7" s="151"/>
      <c r="B7" s="33"/>
      <c r="C7" s="33"/>
      <c r="D7" s="33"/>
      <c r="E7" s="33"/>
      <c r="F7" s="33"/>
      <c r="G7" s="33"/>
      <c r="H7" s="33"/>
      <c r="I7" s="33"/>
      <c r="J7" s="33"/>
      <c r="K7" s="33"/>
      <c r="L7" s="33"/>
      <c r="M7" s="33"/>
      <c r="N7" s="33"/>
      <c r="O7" s="33"/>
      <c r="P7" s="33"/>
      <c r="Q7" s="33"/>
      <c r="R7" s="525"/>
      <c r="S7" s="525"/>
      <c r="T7" s="525"/>
      <c r="U7" s="525"/>
      <c r="V7" s="525"/>
      <c r="W7" s="525"/>
      <c r="X7" s="525"/>
      <c r="Y7" s="156"/>
      <c r="Z7" s="156"/>
      <c r="AA7" s="33"/>
      <c r="AB7" s="33"/>
      <c r="AC7" s="33"/>
      <c r="AD7" s="33"/>
      <c r="AE7" s="33"/>
      <c r="AF7" s="33"/>
      <c r="AG7" s="33"/>
      <c r="AI7" s="526"/>
      <c r="AJ7" s="526"/>
    </row>
    <row r="8" spans="1:93" ht="12" customHeight="1" x14ac:dyDescent="0.15">
      <c r="A8" s="151"/>
      <c r="B8" s="33"/>
      <c r="C8" s="33"/>
      <c r="D8" s="33"/>
      <c r="E8" s="33"/>
      <c r="F8" s="33"/>
      <c r="G8" s="33"/>
      <c r="H8" s="33"/>
      <c r="I8" s="33"/>
      <c r="J8" s="33"/>
      <c r="K8" s="33"/>
      <c r="L8" s="33"/>
      <c r="M8" s="33"/>
      <c r="N8" s="33"/>
      <c r="O8" s="33"/>
      <c r="P8" s="33"/>
      <c r="Q8" s="33"/>
      <c r="R8" s="156"/>
      <c r="S8" s="156"/>
      <c r="T8" s="156"/>
      <c r="U8" s="156"/>
      <c r="V8" s="156"/>
      <c r="W8" s="156"/>
      <c r="X8" s="156"/>
      <c r="Y8" s="156"/>
      <c r="Z8" s="156"/>
      <c r="AA8" s="33"/>
      <c r="AB8" s="33"/>
      <c r="AC8" s="33"/>
      <c r="AD8" s="33"/>
      <c r="AE8" s="33"/>
      <c r="AF8" s="33"/>
      <c r="AG8" s="33"/>
      <c r="AI8" s="526"/>
      <c r="AJ8" s="526"/>
    </row>
    <row r="9" spans="1:93" ht="12.75" customHeight="1" x14ac:dyDescent="0.15">
      <c r="A9" s="151"/>
      <c r="B9" s="33"/>
      <c r="C9" s="33"/>
      <c r="D9" s="528" t="s">
        <v>4664</v>
      </c>
      <c r="E9" s="528"/>
      <c r="F9" s="528"/>
      <c r="G9" s="528"/>
      <c r="H9" s="528"/>
      <c r="I9" s="528"/>
      <c r="J9" s="528"/>
      <c r="K9" s="528"/>
      <c r="L9" s="528"/>
      <c r="M9" s="528"/>
      <c r="N9" s="528"/>
      <c r="O9" s="528"/>
      <c r="P9" s="528"/>
      <c r="Q9" s="528"/>
      <c r="R9" s="528"/>
      <c r="S9" s="528"/>
      <c r="T9" s="528"/>
      <c r="U9" s="528"/>
      <c r="V9" s="528"/>
      <c r="W9" s="528"/>
      <c r="X9" s="528"/>
      <c r="Y9" s="528"/>
      <c r="Z9" s="528"/>
      <c r="AA9" s="528"/>
      <c r="AB9" s="528"/>
      <c r="AC9" s="528"/>
      <c r="AD9" s="528"/>
      <c r="AE9" s="528"/>
      <c r="AF9" s="267"/>
      <c r="AG9" s="267"/>
      <c r="AI9" s="526"/>
      <c r="AJ9" s="526"/>
    </row>
    <row r="10" spans="1:93" ht="20.25" customHeight="1" x14ac:dyDescent="0.15">
      <c r="A10" s="197"/>
      <c r="B10" s="198"/>
      <c r="C10" s="198"/>
      <c r="D10" s="528"/>
      <c r="E10" s="528"/>
      <c r="F10" s="528"/>
      <c r="G10" s="528"/>
      <c r="H10" s="528"/>
      <c r="I10" s="528"/>
      <c r="J10" s="528"/>
      <c r="K10" s="528"/>
      <c r="L10" s="528"/>
      <c r="M10" s="528"/>
      <c r="N10" s="528"/>
      <c r="O10" s="528"/>
      <c r="P10" s="528"/>
      <c r="Q10" s="528"/>
      <c r="R10" s="528"/>
      <c r="S10" s="528"/>
      <c r="T10" s="528"/>
      <c r="U10" s="528"/>
      <c r="V10" s="528"/>
      <c r="W10" s="528"/>
      <c r="X10" s="528"/>
      <c r="Y10" s="528"/>
      <c r="Z10" s="528"/>
      <c r="AA10" s="528"/>
      <c r="AB10" s="528"/>
      <c r="AC10" s="528"/>
      <c r="AD10" s="528"/>
      <c r="AE10" s="528"/>
      <c r="AF10" s="267"/>
      <c r="AG10" s="267"/>
      <c r="AI10" s="526"/>
      <c r="AJ10" s="526"/>
    </row>
    <row r="11" spans="1:93" ht="10.5" customHeight="1" thickBot="1" x14ac:dyDescent="0.35">
      <c r="A11" s="194"/>
      <c r="B11" s="36"/>
      <c r="C11" s="36"/>
      <c r="D11" s="36"/>
      <c r="E11" s="36"/>
      <c r="F11" s="36"/>
      <c r="G11" s="36"/>
      <c r="H11" s="36"/>
      <c r="I11" s="36"/>
      <c r="J11" s="36"/>
      <c r="K11" s="36"/>
      <c r="L11" s="36"/>
      <c r="M11" s="36"/>
      <c r="N11" s="36"/>
      <c r="O11" s="36"/>
      <c r="P11" s="36"/>
      <c r="Q11" s="36"/>
      <c r="R11" s="36"/>
      <c r="S11" s="36"/>
      <c r="T11" s="36"/>
      <c r="U11" s="36"/>
      <c r="V11" s="36"/>
      <c r="W11" s="36"/>
      <c r="X11" s="33"/>
      <c r="Y11" s="33"/>
      <c r="Z11" s="33"/>
      <c r="AA11" s="33"/>
      <c r="AB11" s="33"/>
      <c r="AC11" s="200"/>
      <c r="AD11" s="200"/>
      <c r="AE11" s="200"/>
      <c r="AF11" s="200"/>
      <c r="AG11" s="200"/>
    </row>
    <row r="12" spans="1:93" ht="16.350000000000001" customHeight="1" thickBot="1" x14ac:dyDescent="0.2">
      <c r="A12" s="151"/>
      <c r="B12" s="33"/>
      <c r="C12" s="33"/>
      <c r="D12" s="33"/>
      <c r="E12" s="33"/>
      <c r="F12" s="33"/>
      <c r="G12" s="33"/>
      <c r="H12" s="33"/>
      <c r="I12" s="33"/>
      <c r="J12" s="33"/>
      <c r="K12" s="33"/>
      <c r="L12" s="33"/>
      <c r="M12" s="33"/>
      <c r="N12" s="33"/>
      <c r="O12" s="33"/>
      <c r="P12" s="33"/>
      <c r="Q12" s="33"/>
      <c r="R12" s="33"/>
      <c r="S12" s="33"/>
      <c r="T12" s="33"/>
      <c r="U12" s="33"/>
      <c r="V12" s="555" t="str">
        <f>IF(AK12="",一面!AA13,AK12)</f>
        <v>令和　 年 　月 　日</v>
      </c>
      <c r="W12" s="555"/>
      <c r="X12" s="555"/>
      <c r="Y12" s="555"/>
      <c r="Z12" s="555"/>
      <c r="AA12" s="555"/>
      <c r="AB12" s="555"/>
      <c r="AC12" s="555"/>
      <c r="AD12" s="555"/>
      <c r="AE12" s="555"/>
      <c r="AF12" s="199"/>
      <c r="AG12" s="199"/>
      <c r="AI12" s="556" t="s">
        <v>4592</v>
      </c>
      <c r="AJ12" s="557"/>
      <c r="AK12" s="530"/>
      <c r="AL12" s="531"/>
      <c r="AM12" s="531"/>
      <c r="AN12" s="531"/>
      <c r="AO12" s="531"/>
      <c r="AP12" s="532"/>
      <c r="AQ12" s="201" t="s">
        <v>4715</v>
      </c>
    </row>
    <row r="13" spans="1:93" ht="16.350000000000001" customHeight="1" x14ac:dyDescent="0.15">
      <c r="A13" s="151"/>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25"/>
      <c r="AD13" s="325"/>
      <c r="AE13" s="325"/>
      <c r="AF13" s="325"/>
      <c r="AG13" s="325"/>
      <c r="AI13" s="261"/>
      <c r="AJ13" s="261"/>
      <c r="AK13" s="332"/>
      <c r="AL13" s="333"/>
      <c r="AM13" s="333"/>
      <c r="AN13" s="333"/>
      <c r="AO13" s="333"/>
      <c r="AP13" s="333"/>
      <c r="AQ13" s="262"/>
    </row>
    <row r="14" spans="1:93" ht="16.350000000000001" customHeight="1" x14ac:dyDescent="0.15">
      <c r="A14" s="151"/>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25"/>
      <c r="AD14" s="325"/>
      <c r="AE14" s="325"/>
      <c r="AF14" s="325"/>
      <c r="AG14" s="325"/>
      <c r="AI14" s="261"/>
      <c r="AJ14" s="261"/>
      <c r="AK14" s="332"/>
      <c r="AL14" s="333"/>
      <c r="AM14" s="333"/>
      <c r="AN14" s="333"/>
      <c r="AO14" s="333"/>
      <c r="AP14" s="333"/>
      <c r="AQ14" s="262"/>
    </row>
    <row r="15" spans="1:93" ht="16.350000000000001" customHeight="1" x14ac:dyDescent="0.15">
      <c r="A15" s="151"/>
      <c r="B15" s="151"/>
      <c r="C15" s="523" t="s">
        <v>4638</v>
      </c>
      <c r="D15" s="523"/>
      <c r="E15" s="523"/>
      <c r="F15" s="523"/>
      <c r="G15" s="523"/>
      <c r="H15" s="35"/>
      <c r="I15" s="53" t="s">
        <v>3</v>
      </c>
      <c r="J15" s="33"/>
      <c r="K15" s="33"/>
      <c r="L15" s="33"/>
      <c r="M15" s="33"/>
      <c r="N15" s="33"/>
      <c r="O15" s="33"/>
      <c r="P15" s="33"/>
      <c r="Q15" s="33"/>
      <c r="R15" s="33"/>
      <c r="S15" s="33"/>
      <c r="T15" s="33"/>
      <c r="U15" s="33"/>
      <c r="V15" s="33"/>
      <c r="W15" s="33"/>
      <c r="X15" s="33"/>
      <c r="Y15" s="33"/>
      <c r="Z15" s="33"/>
      <c r="AA15" s="33"/>
      <c r="AB15" s="33"/>
      <c r="AC15" s="33"/>
      <c r="AD15" s="33"/>
      <c r="AE15" s="33"/>
      <c r="AF15" s="33"/>
      <c r="AG15" s="33"/>
      <c r="AI15" s="88"/>
      <c r="AJ15" s="89"/>
      <c r="AK15" s="533"/>
      <c r="AL15" s="533"/>
      <c r="AM15" s="533"/>
      <c r="AN15" s="533"/>
      <c r="AO15" s="93"/>
      <c r="AP15" s="93"/>
      <c r="AQ15" s="93"/>
      <c r="AR15" s="93"/>
      <c r="AS15" s="93"/>
      <c r="AT15" s="93"/>
      <c r="AU15" s="93"/>
      <c r="AV15" s="93"/>
      <c r="AW15" s="93"/>
      <c r="AX15" s="93"/>
      <c r="AY15" s="93"/>
      <c r="AZ15" s="93"/>
      <c r="BA15" s="93"/>
      <c r="BB15" s="94"/>
      <c r="BC15" s="94"/>
      <c r="BD15" s="94"/>
      <c r="BE15" s="94"/>
      <c r="BF15" s="94"/>
      <c r="BG15" s="94"/>
      <c r="BH15" s="94"/>
      <c r="BI15" s="94"/>
      <c r="BJ15" s="94"/>
      <c r="BK15" s="94"/>
      <c r="BL15" s="94"/>
      <c r="BM15" s="94"/>
      <c r="BN15" s="94"/>
      <c r="BO15" s="94"/>
      <c r="BP15" s="94"/>
      <c r="BQ15" s="94"/>
      <c r="BR15" s="92"/>
      <c r="BS15" s="92"/>
      <c r="BT15" s="92"/>
      <c r="BU15" s="92"/>
      <c r="BV15" s="92"/>
      <c r="BW15" s="92"/>
      <c r="BX15" s="92"/>
      <c r="BY15" s="92"/>
      <c r="BZ15" s="92"/>
      <c r="CA15" s="92"/>
      <c r="CB15" s="92"/>
      <c r="CC15" s="92"/>
      <c r="CD15" s="92"/>
      <c r="CE15" s="92"/>
      <c r="CF15" s="92"/>
      <c r="CG15" s="92"/>
      <c r="CH15" s="92"/>
      <c r="CI15" s="92"/>
      <c r="CJ15" s="92"/>
      <c r="CK15" s="92"/>
      <c r="CL15" s="92"/>
      <c r="CM15" s="92"/>
      <c r="CN15" s="92"/>
      <c r="CO15" s="92"/>
    </row>
    <row r="16" spans="1:93" ht="5.25" customHeight="1" thickBot="1" x14ac:dyDescent="0.2">
      <c r="A16" s="151"/>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I16" s="89"/>
      <c r="AJ16" s="89"/>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c r="BO16" s="94"/>
      <c r="BP16" s="94"/>
      <c r="BQ16" s="94"/>
      <c r="BR16" s="92"/>
      <c r="BS16" s="92"/>
      <c r="BT16" s="92"/>
      <c r="BU16" s="92"/>
      <c r="BV16" s="92"/>
      <c r="BW16" s="92"/>
      <c r="BX16" s="92"/>
      <c r="BY16" s="92"/>
      <c r="BZ16" s="92"/>
      <c r="CA16" s="92"/>
      <c r="CB16" s="92"/>
      <c r="CC16" s="92"/>
      <c r="CD16" s="92"/>
      <c r="CE16" s="92"/>
      <c r="CF16" s="92"/>
      <c r="CG16" s="92"/>
      <c r="CH16" s="92"/>
      <c r="CI16" s="92"/>
      <c r="CJ16" s="92"/>
      <c r="CK16" s="92"/>
      <c r="CL16" s="92"/>
      <c r="CM16" s="92"/>
      <c r="CN16" s="92"/>
      <c r="CO16" s="92"/>
    </row>
    <row r="17" spans="1:93" ht="20.25" customHeight="1" thickBot="1" x14ac:dyDescent="0.2">
      <c r="A17" s="151"/>
      <c r="B17" s="33"/>
      <c r="C17" s="33"/>
      <c r="D17" s="33"/>
      <c r="E17" s="33"/>
      <c r="F17" s="33"/>
      <c r="G17" s="32"/>
      <c r="H17" s="32"/>
      <c r="I17" s="32"/>
      <c r="J17" s="249"/>
      <c r="K17" s="249"/>
      <c r="L17" s="252" t="s">
        <v>4</v>
      </c>
      <c r="M17" s="242"/>
      <c r="N17" s="551" t="s">
        <v>5</v>
      </c>
      <c r="O17" s="551"/>
      <c r="P17" s="551"/>
      <c r="Q17" s="551"/>
      <c r="R17" s="551"/>
      <c r="S17" s="270"/>
      <c r="T17" s="554" t="str">
        <f>IF($AK$17="",一面!V16,$AK$17)</f>
        <v/>
      </c>
      <c r="U17" s="554"/>
      <c r="V17" s="554"/>
      <c r="W17" s="554"/>
      <c r="X17" s="554"/>
      <c r="Y17" s="554"/>
      <c r="Z17" s="554"/>
      <c r="AA17" s="554"/>
      <c r="AB17" s="554"/>
      <c r="AC17" s="554"/>
      <c r="AD17" s="554"/>
      <c r="AE17" s="554"/>
      <c r="AF17" s="239"/>
      <c r="AG17" s="239"/>
      <c r="AI17" s="534" t="s">
        <v>24</v>
      </c>
      <c r="AJ17" s="535"/>
      <c r="AK17" s="536"/>
      <c r="AL17" s="537"/>
      <c r="AM17" s="537"/>
      <c r="AN17" s="537"/>
      <c r="AO17" s="537"/>
      <c r="AP17" s="537"/>
      <c r="AQ17" s="537"/>
      <c r="AR17" s="537"/>
      <c r="AS17" s="537"/>
      <c r="AT17" s="537"/>
      <c r="AU17" s="537"/>
      <c r="AV17" s="537"/>
      <c r="AW17" s="537"/>
      <c r="AX17" s="537"/>
      <c r="AY17" s="537"/>
      <c r="AZ17" s="537"/>
      <c r="BA17" s="538"/>
      <c r="BB17" s="95"/>
      <c r="BC17" s="102"/>
      <c r="BD17" s="94"/>
      <c r="BE17" s="94"/>
      <c r="BF17" s="94"/>
      <c r="BG17" s="94"/>
      <c r="BH17" s="94"/>
      <c r="BI17" s="94"/>
      <c r="BJ17" s="94"/>
      <c r="BK17" s="94"/>
      <c r="BL17" s="94"/>
      <c r="BM17" s="94"/>
      <c r="BN17" s="94"/>
      <c r="BO17" s="94"/>
      <c r="BP17" s="94"/>
      <c r="BQ17" s="94"/>
      <c r="BR17" s="92"/>
      <c r="BS17" s="92"/>
      <c r="BT17" s="92"/>
      <c r="BU17" s="92"/>
      <c r="BV17" s="92"/>
      <c r="BW17" s="92"/>
      <c r="BX17" s="92"/>
      <c r="BY17" s="92"/>
      <c r="BZ17" s="92"/>
      <c r="CA17" s="92"/>
      <c r="CB17" s="92"/>
      <c r="CC17" s="92"/>
      <c r="CD17" s="92"/>
      <c r="CE17" s="92"/>
      <c r="CF17" s="92"/>
      <c r="CG17" s="92"/>
      <c r="CH17" s="92"/>
      <c r="CI17" s="92"/>
      <c r="CJ17" s="92"/>
      <c r="CK17" s="92"/>
      <c r="CL17" s="92"/>
      <c r="CM17" s="92"/>
      <c r="CN17" s="92"/>
      <c r="CO17" s="92"/>
    </row>
    <row r="18" spans="1:93" ht="24" customHeight="1" thickBot="1" x14ac:dyDescent="0.2">
      <c r="A18" s="53"/>
      <c r="B18" s="35"/>
      <c r="C18" s="35"/>
      <c r="D18" s="35"/>
      <c r="E18" s="35"/>
      <c r="F18" s="35"/>
      <c r="G18" s="35"/>
      <c r="H18" s="35"/>
      <c r="I18" s="35"/>
      <c r="J18" s="33"/>
      <c r="K18" s="33"/>
      <c r="L18" s="242"/>
      <c r="M18" s="270"/>
      <c r="N18" s="551" t="s">
        <v>6</v>
      </c>
      <c r="O18" s="551"/>
      <c r="P18" s="551"/>
      <c r="Q18" s="551"/>
      <c r="R18" s="551"/>
      <c r="S18" s="270"/>
      <c r="T18" s="272" t="str">
        <f>IF($AK$18="",一面!V17,"（"&amp;LEFT($AK$18,3)&amp;"-"&amp;RIGHT($AK$18,4)&amp;"）")</f>
        <v>（　　　　―　　　　　　）</v>
      </c>
      <c r="U18" s="274"/>
      <c r="V18" s="272"/>
      <c r="W18" s="275"/>
      <c r="X18" s="272"/>
      <c r="Y18" s="272"/>
      <c r="Z18" s="272"/>
      <c r="AA18" s="272"/>
      <c r="AB18" s="272"/>
      <c r="AC18" s="272"/>
      <c r="AD18" s="272"/>
      <c r="AE18" s="272"/>
      <c r="AF18" s="240"/>
      <c r="AG18" s="240"/>
      <c r="AI18" s="534" t="s">
        <v>25</v>
      </c>
      <c r="AJ18" s="535"/>
      <c r="AK18" s="540"/>
      <c r="AL18" s="541"/>
      <c r="AM18" s="541"/>
      <c r="AN18" s="542"/>
      <c r="AO18" s="97" t="s">
        <v>26</v>
      </c>
      <c r="AP18" s="97"/>
      <c r="AQ18" s="97"/>
      <c r="AR18" s="97"/>
      <c r="AS18" s="97"/>
      <c r="AT18" s="97"/>
      <c r="AU18" s="97"/>
      <c r="AV18" s="97"/>
      <c r="AW18" s="97"/>
      <c r="AX18" s="97"/>
      <c r="AY18" s="97"/>
      <c r="AZ18" s="97"/>
      <c r="BA18" s="97"/>
      <c r="BB18" s="157"/>
      <c r="BC18" s="102"/>
      <c r="BD18" s="94"/>
      <c r="BE18" s="94"/>
      <c r="BF18" s="94"/>
      <c r="BG18" s="94"/>
      <c r="BH18" s="94"/>
      <c r="BI18" s="94"/>
      <c r="BJ18" s="94"/>
      <c r="BK18" s="94"/>
      <c r="BL18" s="94"/>
      <c r="BM18" s="94"/>
      <c r="BN18" s="94"/>
      <c r="BO18" s="94"/>
      <c r="BP18" s="94"/>
      <c r="BQ18" s="94"/>
      <c r="BR18" s="92"/>
      <c r="BS18" s="92"/>
      <c r="BT18" s="92"/>
      <c r="BU18" s="92"/>
      <c r="BV18" s="92"/>
      <c r="BW18" s="92"/>
      <c r="BX18" s="92"/>
      <c r="BY18" s="92"/>
      <c r="BZ18" s="92"/>
      <c r="CA18" s="92"/>
      <c r="CB18" s="92"/>
      <c r="CC18" s="92"/>
      <c r="CD18" s="92"/>
      <c r="CE18" s="92"/>
      <c r="CF18" s="92"/>
      <c r="CG18" s="92"/>
      <c r="CH18" s="92"/>
      <c r="CI18" s="92"/>
      <c r="CJ18" s="92"/>
      <c r="CK18" s="92"/>
      <c r="CL18" s="92"/>
      <c r="CM18" s="92"/>
      <c r="CN18" s="92"/>
      <c r="CO18" s="92"/>
    </row>
    <row r="19" spans="1:93" ht="20.25" customHeight="1" x14ac:dyDescent="0.15">
      <c r="A19" s="53"/>
      <c r="B19" s="35"/>
      <c r="C19" s="35"/>
      <c r="D19" s="35"/>
      <c r="E19" s="33"/>
      <c r="F19" s="33"/>
      <c r="G19" s="35"/>
      <c r="H19" s="35"/>
      <c r="I19" s="35"/>
      <c r="J19" s="35"/>
      <c r="K19" s="35"/>
      <c r="L19" s="243"/>
      <c r="M19" s="243"/>
      <c r="N19" s="539" t="s">
        <v>7</v>
      </c>
      <c r="O19" s="539"/>
      <c r="P19" s="539"/>
      <c r="Q19" s="539"/>
      <c r="R19" s="539"/>
      <c r="S19" s="268"/>
      <c r="T19" s="553" t="str">
        <f>IF($AK$19="",一面!V18,$AK$19)</f>
        <v/>
      </c>
      <c r="U19" s="553"/>
      <c r="V19" s="553"/>
      <c r="W19" s="553"/>
      <c r="X19" s="553"/>
      <c r="Y19" s="553"/>
      <c r="Z19" s="553"/>
      <c r="AA19" s="553"/>
      <c r="AB19" s="553"/>
      <c r="AC19" s="553"/>
      <c r="AD19" s="553"/>
      <c r="AE19" s="553"/>
      <c r="AF19" s="241"/>
      <c r="AG19" s="241"/>
      <c r="AI19" s="543" t="s">
        <v>41</v>
      </c>
      <c r="AJ19" s="544"/>
      <c r="AK19" s="545"/>
      <c r="AL19" s="546"/>
      <c r="AM19" s="546"/>
      <c r="AN19" s="546"/>
      <c r="AO19" s="546"/>
      <c r="AP19" s="546"/>
      <c r="AQ19" s="546"/>
      <c r="AR19" s="546"/>
      <c r="AS19" s="546"/>
      <c r="AT19" s="546"/>
      <c r="AU19" s="546"/>
      <c r="AV19" s="546"/>
      <c r="AW19" s="546"/>
      <c r="AX19" s="546"/>
      <c r="AY19" s="546"/>
      <c r="AZ19" s="546"/>
      <c r="BA19" s="547"/>
      <c r="BB19" s="558"/>
      <c r="BC19" s="102"/>
      <c r="BD19" s="94"/>
      <c r="BE19" s="94"/>
      <c r="BF19" s="94"/>
      <c r="BG19" s="94"/>
      <c r="BH19" s="94"/>
      <c r="BI19" s="94"/>
      <c r="BJ19" s="94"/>
      <c r="BK19" s="94"/>
      <c r="BL19" s="94"/>
      <c r="BM19" s="94"/>
      <c r="BN19" s="94"/>
      <c r="BO19" s="94"/>
      <c r="BP19" s="94"/>
      <c r="BQ19" s="94"/>
      <c r="BR19" s="92"/>
      <c r="BS19" s="92"/>
      <c r="BT19" s="92"/>
      <c r="BU19" s="92"/>
      <c r="BV19" s="92"/>
      <c r="BW19" s="92"/>
      <c r="BX19" s="92"/>
      <c r="BY19" s="92"/>
      <c r="BZ19" s="92"/>
      <c r="CA19" s="92"/>
      <c r="CB19" s="92"/>
      <c r="CC19" s="92"/>
      <c r="CD19" s="92"/>
      <c r="CE19" s="92"/>
      <c r="CF19" s="92"/>
      <c r="CG19" s="92"/>
      <c r="CH19" s="92"/>
      <c r="CI19" s="92"/>
      <c r="CJ19" s="92"/>
      <c r="CK19" s="92"/>
      <c r="CL19" s="92"/>
      <c r="CM19" s="92"/>
      <c r="CN19" s="92"/>
      <c r="CO19" s="92"/>
    </row>
    <row r="20" spans="1:93" ht="20.25" customHeight="1" thickBot="1" x14ac:dyDescent="0.2">
      <c r="A20" s="53"/>
      <c r="B20" s="35"/>
      <c r="C20" s="35"/>
      <c r="D20" s="35"/>
      <c r="E20" s="35"/>
      <c r="F20" s="35"/>
      <c r="G20" s="35"/>
      <c r="H20" s="35"/>
      <c r="I20" s="35"/>
      <c r="J20" s="35"/>
      <c r="K20" s="35"/>
      <c r="L20" s="244"/>
      <c r="M20" s="244"/>
      <c r="N20" s="552" t="s">
        <v>4639</v>
      </c>
      <c r="O20" s="552"/>
      <c r="P20" s="552"/>
      <c r="Q20" s="552"/>
      <c r="R20" s="552"/>
      <c r="S20" s="244"/>
      <c r="T20" s="553"/>
      <c r="U20" s="553"/>
      <c r="V20" s="553"/>
      <c r="W20" s="553"/>
      <c r="X20" s="553"/>
      <c r="Y20" s="553"/>
      <c r="Z20" s="553"/>
      <c r="AA20" s="553"/>
      <c r="AB20" s="553"/>
      <c r="AC20" s="553"/>
      <c r="AD20" s="553"/>
      <c r="AE20" s="553"/>
      <c r="AF20" s="241"/>
      <c r="AG20" s="241"/>
      <c r="AI20" s="534" t="s">
        <v>37</v>
      </c>
      <c r="AJ20" s="535"/>
      <c r="AK20" s="548"/>
      <c r="AL20" s="549"/>
      <c r="AM20" s="549"/>
      <c r="AN20" s="549"/>
      <c r="AO20" s="549"/>
      <c r="AP20" s="549"/>
      <c r="AQ20" s="549"/>
      <c r="AR20" s="549"/>
      <c r="AS20" s="549"/>
      <c r="AT20" s="549"/>
      <c r="AU20" s="549"/>
      <c r="AV20" s="549"/>
      <c r="AW20" s="549"/>
      <c r="AX20" s="549"/>
      <c r="AY20" s="549"/>
      <c r="AZ20" s="549"/>
      <c r="BA20" s="550"/>
      <c r="BB20" s="558"/>
      <c r="BC20" s="102"/>
      <c r="BD20" s="94"/>
      <c r="BE20" s="94"/>
      <c r="BF20" s="94"/>
      <c r="BG20" s="94"/>
      <c r="BH20" s="94"/>
      <c r="BI20" s="94"/>
      <c r="BJ20" s="94"/>
      <c r="BK20" s="94"/>
      <c r="BL20" s="94"/>
      <c r="BM20" s="94"/>
      <c r="BN20" s="94"/>
      <c r="BO20" s="94"/>
      <c r="BP20" s="94"/>
      <c r="BQ20" s="94"/>
      <c r="BR20" s="92"/>
      <c r="BS20" s="92"/>
      <c r="BT20" s="92"/>
      <c r="BU20" s="92"/>
      <c r="BV20" s="92"/>
      <c r="BW20" s="92"/>
      <c r="BX20" s="92"/>
      <c r="BY20" s="92"/>
      <c r="BZ20" s="92"/>
      <c r="CA20" s="92"/>
      <c r="CB20" s="92"/>
      <c r="CC20" s="92"/>
      <c r="CD20" s="92"/>
      <c r="CE20" s="92"/>
      <c r="CF20" s="92"/>
      <c r="CG20" s="92"/>
      <c r="CH20" s="92"/>
      <c r="CI20" s="92"/>
      <c r="CJ20" s="92"/>
      <c r="CK20" s="92"/>
      <c r="CL20" s="92"/>
      <c r="CM20" s="92"/>
      <c r="CN20" s="92"/>
      <c r="CO20" s="92"/>
    </row>
    <row r="21" spans="1:93" ht="20.25" customHeight="1" thickBot="1" x14ac:dyDescent="0.2">
      <c r="A21" s="53"/>
      <c r="B21" s="33"/>
      <c r="C21" s="33"/>
      <c r="D21" s="33"/>
      <c r="E21" s="33"/>
      <c r="F21" s="33"/>
      <c r="G21" s="33"/>
      <c r="H21" s="33"/>
      <c r="I21" s="35"/>
      <c r="J21" s="35"/>
      <c r="K21" s="33"/>
      <c r="L21" s="245"/>
      <c r="M21" s="245"/>
      <c r="N21" s="578" t="s">
        <v>4640</v>
      </c>
      <c r="O21" s="578"/>
      <c r="P21" s="578"/>
      <c r="Q21" s="578"/>
      <c r="R21" s="578"/>
      <c r="S21" s="245"/>
      <c r="T21" s="574" t="str">
        <f>IF($AK$21="",一面!V20,$AK$21)</f>
        <v/>
      </c>
      <c r="U21" s="574"/>
      <c r="V21" s="574"/>
      <c r="W21" s="554" t="str">
        <f>IF($AO$21="",一面!Z20,$AO$21)</f>
        <v/>
      </c>
      <c r="X21" s="554"/>
      <c r="Y21" s="554"/>
      <c r="Z21" s="554"/>
      <c r="AA21" s="554"/>
      <c r="AB21" s="554"/>
      <c r="AC21" s="554"/>
      <c r="AD21" s="554"/>
      <c r="AE21" s="554"/>
      <c r="AF21" s="239"/>
      <c r="AG21" s="239"/>
      <c r="AI21" s="559" t="s">
        <v>4593</v>
      </c>
      <c r="AJ21" s="560"/>
      <c r="AK21" s="561"/>
      <c r="AL21" s="562"/>
      <c r="AM21" s="562"/>
      <c r="AN21" s="562"/>
      <c r="AO21" s="561"/>
      <c r="AP21" s="562"/>
      <c r="AQ21" s="562"/>
      <c r="AR21" s="562"/>
      <c r="AS21" s="562"/>
      <c r="AT21" s="562"/>
      <c r="AU21" s="562"/>
      <c r="AV21" s="562"/>
      <c r="AW21" s="562"/>
      <c r="AX21" s="562"/>
      <c r="AY21" s="562"/>
      <c r="AZ21" s="562"/>
      <c r="BA21" s="563"/>
      <c r="BB21" s="158"/>
      <c r="BC21" s="159"/>
      <c r="BD21" s="94"/>
      <c r="BE21" s="94"/>
      <c r="BF21" s="94"/>
      <c r="BG21" s="94"/>
      <c r="BH21" s="94"/>
      <c r="BI21" s="94"/>
      <c r="BJ21" s="94"/>
      <c r="BK21" s="94"/>
      <c r="BL21" s="94"/>
      <c r="BM21" s="94"/>
      <c r="BN21" s="94"/>
      <c r="BO21" s="94"/>
      <c r="BP21" s="94"/>
      <c r="BQ21" s="94"/>
      <c r="BR21" s="92"/>
      <c r="BS21" s="92"/>
      <c r="BT21" s="92"/>
      <c r="BU21" s="92"/>
      <c r="BV21" s="92"/>
      <c r="BW21" s="92"/>
      <c r="BX21" s="92"/>
      <c r="BY21" s="92"/>
      <c r="BZ21" s="92"/>
      <c r="CA21" s="92"/>
      <c r="CB21" s="92"/>
      <c r="CC21" s="92"/>
      <c r="CD21" s="92"/>
      <c r="CE21" s="92"/>
      <c r="CF21" s="92"/>
      <c r="CG21" s="92"/>
      <c r="CH21" s="92"/>
      <c r="CI21" s="92"/>
      <c r="CJ21" s="92"/>
      <c r="CK21" s="92"/>
      <c r="CL21" s="92"/>
      <c r="CM21" s="92"/>
      <c r="CN21" s="92"/>
      <c r="CO21" s="92"/>
    </row>
    <row r="22" spans="1:93" ht="9.75" customHeight="1" thickBot="1" x14ac:dyDescent="0.2">
      <c r="A22" s="53"/>
      <c r="B22" s="33"/>
      <c r="C22" s="33"/>
      <c r="D22" s="33"/>
      <c r="E22" s="33"/>
      <c r="F22" s="33"/>
      <c r="G22" s="33"/>
      <c r="H22" s="33"/>
      <c r="I22" s="35"/>
      <c r="J22" s="35"/>
      <c r="K22" s="33"/>
      <c r="L22" s="246"/>
      <c r="M22" s="246"/>
      <c r="N22" s="579" t="s">
        <v>4618</v>
      </c>
      <c r="O22" s="579"/>
      <c r="P22" s="579"/>
      <c r="Q22" s="579"/>
      <c r="R22" s="579"/>
      <c r="S22" s="579"/>
      <c r="T22" s="579"/>
      <c r="U22" s="246"/>
      <c r="V22" s="246"/>
      <c r="W22" s="246"/>
      <c r="X22" s="246"/>
      <c r="Y22" s="246"/>
      <c r="Z22" s="246"/>
      <c r="AA22" s="246"/>
      <c r="AB22" s="246"/>
      <c r="AC22" s="213"/>
      <c r="AD22" s="213"/>
      <c r="AE22" s="213"/>
      <c r="AF22" s="213"/>
      <c r="AG22" s="213"/>
      <c r="AI22" s="98"/>
      <c r="AJ22" s="89"/>
      <c r="AK22" s="202"/>
      <c r="AL22" s="202"/>
      <c r="AM22" s="202"/>
      <c r="AN22" s="202"/>
      <c r="AO22" s="202"/>
      <c r="AP22" s="202"/>
      <c r="AQ22" s="202"/>
      <c r="AR22" s="202"/>
      <c r="AS22" s="202"/>
      <c r="AT22" s="203"/>
      <c r="AU22" s="203"/>
      <c r="AV22" s="203"/>
      <c r="AW22" s="203"/>
      <c r="AX22" s="203"/>
      <c r="AY22" s="203"/>
      <c r="AZ22" s="203"/>
      <c r="BA22" s="203"/>
      <c r="BB22" s="158"/>
      <c r="BC22" s="159"/>
      <c r="BD22" s="94"/>
      <c r="BE22" s="94"/>
      <c r="BF22" s="94"/>
      <c r="BG22" s="94"/>
      <c r="BH22" s="94"/>
      <c r="BI22" s="94"/>
      <c r="BJ22" s="94"/>
      <c r="BK22" s="94"/>
      <c r="BL22" s="94"/>
      <c r="BM22" s="94"/>
      <c r="BN22" s="94"/>
      <c r="BO22" s="94"/>
      <c r="BP22" s="94"/>
      <c r="BQ22" s="94"/>
      <c r="BR22" s="92"/>
      <c r="BS22" s="92"/>
      <c r="BT22" s="92"/>
      <c r="BU22" s="92"/>
      <c r="BV22" s="92"/>
      <c r="BW22" s="92"/>
      <c r="BX22" s="92"/>
      <c r="BY22" s="92"/>
      <c r="BZ22" s="92"/>
      <c r="CA22" s="92"/>
      <c r="CB22" s="92"/>
      <c r="CC22" s="92"/>
      <c r="CD22" s="92"/>
      <c r="CE22" s="92"/>
      <c r="CF22" s="92"/>
      <c r="CG22" s="92"/>
      <c r="CH22" s="92"/>
      <c r="CI22" s="92"/>
      <c r="CJ22" s="92"/>
      <c r="CK22" s="92"/>
      <c r="CL22" s="92"/>
      <c r="CM22" s="92"/>
      <c r="CN22" s="92"/>
      <c r="CO22" s="92"/>
    </row>
    <row r="23" spans="1:93" ht="20.25" customHeight="1" thickBot="1" x14ac:dyDescent="0.2">
      <c r="A23" s="53"/>
      <c r="B23" s="33"/>
      <c r="C23" s="33"/>
      <c r="D23" s="33"/>
      <c r="E23" s="33"/>
      <c r="F23" s="33"/>
      <c r="G23" s="33"/>
      <c r="H23" s="33"/>
      <c r="I23" s="37"/>
      <c r="J23" s="35"/>
      <c r="K23" s="37"/>
      <c r="L23" s="242"/>
      <c r="M23" s="242"/>
      <c r="N23" s="551" t="s">
        <v>4641</v>
      </c>
      <c r="O23" s="551"/>
      <c r="P23" s="551"/>
      <c r="Q23" s="551"/>
      <c r="R23" s="551"/>
      <c r="S23" s="270"/>
      <c r="T23" s="581" t="str">
        <f>IF(AK23="",一面!V22,AK23)</f>
        <v>（　　　　　）   　 ―　　　</v>
      </c>
      <c r="U23" s="581"/>
      <c r="V23" s="581"/>
      <c r="W23" s="581"/>
      <c r="X23" s="581"/>
      <c r="Y23" s="581"/>
      <c r="Z23" s="581"/>
      <c r="AA23" s="581"/>
      <c r="AB23" s="581"/>
      <c r="AC23" s="581"/>
      <c r="AD23" s="581"/>
      <c r="AE23" s="581"/>
      <c r="AF23" s="241"/>
      <c r="AG23" s="241"/>
      <c r="AI23" s="559" t="s">
        <v>38</v>
      </c>
      <c r="AJ23" s="560"/>
      <c r="AK23" s="561"/>
      <c r="AL23" s="562"/>
      <c r="AM23" s="562"/>
      <c r="AN23" s="562"/>
      <c r="AO23" s="562"/>
      <c r="AP23" s="562"/>
      <c r="AQ23" s="562"/>
      <c r="AR23" s="562"/>
      <c r="AS23" s="563"/>
      <c r="AT23" s="100" t="s">
        <v>4600</v>
      </c>
      <c r="AU23" s="100"/>
      <c r="AV23" s="100"/>
      <c r="AW23" s="100"/>
      <c r="AX23" s="100"/>
      <c r="AY23" s="100"/>
      <c r="AZ23" s="100"/>
      <c r="BA23" s="100"/>
      <c r="BB23" s="95"/>
      <c r="BC23" s="159"/>
      <c r="BD23" s="94"/>
      <c r="BE23" s="94"/>
      <c r="BF23" s="94"/>
      <c r="BG23" s="94"/>
      <c r="BH23" s="94"/>
      <c r="BI23" s="94"/>
      <c r="BJ23" s="94"/>
      <c r="BK23" s="94"/>
      <c r="BL23" s="94"/>
      <c r="BM23" s="94"/>
      <c r="BN23" s="94"/>
      <c r="BO23" s="94"/>
      <c r="BP23" s="94"/>
      <c r="BQ23" s="94"/>
      <c r="BR23" s="92"/>
      <c r="BS23" s="92"/>
      <c r="BT23" s="92"/>
      <c r="BU23" s="92"/>
      <c r="BV23" s="92"/>
      <c r="BW23" s="92"/>
      <c r="BX23" s="92"/>
      <c r="BY23" s="92"/>
      <c r="BZ23" s="92"/>
      <c r="CA23" s="92"/>
      <c r="CB23" s="92"/>
      <c r="CC23" s="92"/>
      <c r="CD23" s="92"/>
      <c r="CE23" s="92"/>
      <c r="CF23" s="92"/>
      <c r="CG23" s="92"/>
      <c r="CH23" s="92"/>
      <c r="CI23" s="92"/>
      <c r="CJ23" s="92"/>
      <c r="CK23" s="92"/>
      <c r="CL23" s="92"/>
      <c r="CM23" s="92"/>
      <c r="CN23" s="92"/>
      <c r="CO23" s="92"/>
    </row>
    <row r="24" spans="1:93" ht="20.25" customHeight="1" thickBot="1" x14ac:dyDescent="0.2">
      <c r="A24" s="53"/>
      <c r="B24" s="35"/>
      <c r="C24" s="35"/>
      <c r="D24" s="33"/>
      <c r="E24" s="33"/>
      <c r="F24" s="33"/>
      <c r="G24" s="33"/>
      <c r="H24" s="33"/>
      <c r="I24" s="37"/>
      <c r="J24" s="38"/>
      <c r="K24" s="37"/>
      <c r="L24" s="247"/>
      <c r="M24" s="247"/>
      <c r="N24" s="580" t="s">
        <v>4665</v>
      </c>
      <c r="O24" s="580"/>
      <c r="P24" s="580"/>
      <c r="Q24" s="580"/>
      <c r="R24" s="580"/>
      <c r="S24" s="271"/>
      <c r="T24" s="582" t="str">
        <f>IF(AK24="",一面!V23,AK24)</f>
        <v>（　　　　　）   　 ―　　　</v>
      </c>
      <c r="U24" s="582"/>
      <c r="V24" s="582"/>
      <c r="W24" s="582"/>
      <c r="X24" s="582"/>
      <c r="Y24" s="582"/>
      <c r="Z24" s="582"/>
      <c r="AA24" s="582"/>
      <c r="AB24" s="582"/>
      <c r="AC24" s="582"/>
      <c r="AD24" s="582"/>
      <c r="AE24" s="582"/>
      <c r="AF24" s="240"/>
      <c r="AG24" s="240"/>
      <c r="AI24" s="559" t="s">
        <v>40</v>
      </c>
      <c r="AJ24" s="560"/>
      <c r="AK24" s="569"/>
      <c r="AL24" s="570"/>
      <c r="AM24" s="570"/>
      <c r="AN24" s="570"/>
      <c r="AO24" s="570"/>
      <c r="AP24" s="570"/>
      <c r="AQ24" s="570"/>
      <c r="AR24" s="570"/>
      <c r="AS24" s="571"/>
      <c r="AT24" s="100" t="s">
        <v>50</v>
      </c>
      <c r="AU24" s="100"/>
      <c r="AV24" s="100"/>
      <c r="AW24" s="100"/>
      <c r="AX24" s="100"/>
      <c r="AY24" s="100"/>
      <c r="AZ24" s="100"/>
      <c r="BA24" s="100"/>
      <c r="BB24" s="157"/>
      <c r="BC24" s="159"/>
      <c r="BD24" s="94"/>
      <c r="BE24" s="94"/>
      <c r="BF24" s="94"/>
      <c r="BG24" s="94"/>
      <c r="BH24" s="94"/>
      <c r="BI24" s="94"/>
      <c r="BJ24" s="94"/>
      <c r="BK24" s="94"/>
      <c r="BL24" s="94"/>
      <c r="BM24" s="94"/>
      <c r="BN24" s="94"/>
      <c r="BO24" s="94"/>
      <c r="BP24" s="94"/>
      <c r="BQ24" s="94"/>
      <c r="BR24" s="92"/>
      <c r="BS24" s="92"/>
      <c r="BT24" s="92"/>
      <c r="BU24" s="92"/>
      <c r="BV24" s="92"/>
      <c r="BW24" s="92"/>
      <c r="BX24" s="92"/>
      <c r="BY24" s="92"/>
      <c r="BZ24" s="92"/>
      <c r="CA24" s="92"/>
      <c r="CB24" s="92"/>
      <c r="CC24" s="92"/>
      <c r="CD24" s="92"/>
      <c r="CE24" s="92"/>
      <c r="CF24" s="92"/>
      <c r="CG24" s="92"/>
      <c r="CH24" s="92"/>
      <c r="CI24" s="92"/>
      <c r="CJ24" s="92"/>
      <c r="CK24" s="92"/>
      <c r="CL24" s="92"/>
      <c r="CM24" s="92"/>
      <c r="CN24" s="92"/>
      <c r="CO24" s="92"/>
    </row>
    <row r="25" spans="1:93" ht="9" customHeight="1" x14ac:dyDescent="0.15">
      <c r="A25" s="53"/>
      <c r="B25" s="35"/>
      <c r="C25" s="35"/>
      <c r="D25" s="33"/>
      <c r="E25" s="33"/>
      <c r="F25" s="33"/>
      <c r="G25" s="33"/>
      <c r="H25" s="33"/>
      <c r="I25" s="37"/>
      <c r="J25" s="38"/>
      <c r="K25" s="37"/>
      <c r="L25" s="247"/>
      <c r="M25" s="247"/>
      <c r="N25" s="248"/>
      <c r="O25" s="248"/>
      <c r="P25" s="248"/>
      <c r="Q25" s="248"/>
      <c r="R25" s="248"/>
      <c r="S25" s="248"/>
      <c r="T25" s="248"/>
      <c r="U25" s="248"/>
      <c r="V25" s="240"/>
      <c r="W25" s="225"/>
      <c r="X25" s="225"/>
      <c r="Y25" s="225"/>
      <c r="Z25" s="225"/>
      <c r="AA25" s="225"/>
      <c r="AB25" s="225"/>
      <c r="AC25" s="225"/>
      <c r="AD25" s="225"/>
      <c r="AE25" s="225"/>
      <c r="AF25" s="225"/>
      <c r="AG25" s="225"/>
      <c r="AI25" s="217"/>
      <c r="AJ25" s="217"/>
      <c r="AK25" s="320"/>
      <c r="AL25" s="320"/>
      <c r="AM25" s="320"/>
      <c r="AN25" s="320"/>
      <c r="AO25" s="320"/>
      <c r="AP25" s="320"/>
      <c r="AQ25" s="320"/>
      <c r="AR25" s="320"/>
      <c r="AS25" s="320"/>
      <c r="AT25" s="100"/>
      <c r="AU25" s="100"/>
      <c r="AV25" s="100"/>
      <c r="AW25" s="100"/>
      <c r="AX25" s="100"/>
      <c r="AY25" s="100"/>
      <c r="AZ25" s="100"/>
      <c r="BA25" s="100"/>
      <c r="BB25" s="157"/>
      <c r="BC25" s="159"/>
      <c r="BD25" s="94"/>
      <c r="BE25" s="94"/>
      <c r="BF25" s="94"/>
      <c r="BG25" s="94"/>
      <c r="BH25" s="94"/>
      <c r="BI25" s="94"/>
      <c r="BJ25" s="94"/>
      <c r="BK25" s="94"/>
      <c r="BL25" s="94"/>
      <c r="BM25" s="94"/>
      <c r="BN25" s="94"/>
      <c r="BO25" s="94"/>
      <c r="BP25" s="94"/>
      <c r="BQ25" s="94"/>
      <c r="BR25" s="92"/>
      <c r="BS25" s="92"/>
      <c r="BT25" s="92"/>
      <c r="BU25" s="92"/>
      <c r="BV25" s="92"/>
      <c r="BW25" s="92"/>
      <c r="BX25" s="92"/>
      <c r="BY25" s="92"/>
      <c r="BZ25" s="92"/>
      <c r="CA25" s="92"/>
      <c r="CB25" s="92"/>
      <c r="CC25" s="92"/>
      <c r="CD25" s="92"/>
      <c r="CE25" s="92"/>
      <c r="CF25" s="92"/>
      <c r="CG25" s="92"/>
      <c r="CH25" s="92"/>
      <c r="CI25" s="92"/>
      <c r="CJ25" s="92"/>
      <c r="CK25" s="92"/>
      <c r="CL25" s="92"/>
      <c r="CM25" s="92"/>
      <c r="CN25" s="92"/>
      <c r="CO25" s="92"/>
    </row>
    <row r="26" spans="1:93" ht="20.100000000000001" customHeight="1" thickBot="1" x14ac:dyDescent="0.2">
      <c r="A26" s="53"/>
      <c r="B26" s="572" t="s">
        <v>11</v>
      </c>
      <c r="C26" s="572"/>
      <c r="D26" s="572"/>
      <c r="E26" s="572"/>
      <c r="F26" s="572"/>
      <c r="G26" s="573"/>
      <c r="H26" s="328"/>
      <c r="I26" s="33"/>
      <c r="J26" s="572" t="s">
        <v>12</v>
      </c>
      <c r="K26" s="572"/>
      <c r="L26" s="572"/>
      <c r="M26" s="572"/>
      <c r="N26" s="572"/>
      <c r="O26" s="572"/>
      <c r="P26" s="572"/>
      <c r="Q26" s="572"/>
      <c r="R26" s="42"/>
      <c r="S26" s="42"/>
      <c r="T26" s="33"/>
      <c r="U26" s="273" t="s">
        <v>13</v>
      </c>
      <c r="V26" s="42"/>
      <c r="W26" s="35"/>
      <c r="X26" s="35"/>
      <c r="Y26" s="35"/>
      <c r="Z26" s="35"/>
      <c r="AA26" s="33"/>
      <c r="AB26" s="264"/>
      <c r="AC26" s="264"/>
      <c r="AD26" s="264"/>
      <c r="AE26" s="264"/>
      <c r="AF26" s="264"/>
      <c r="AG26" s="264"/>
      <c r="AJ26" s="89"/>
      <c r="AK26" s="101"/>
      <c r="AL26" s="102"/>
      <c r="AM26" s="102"/>
      <c r="AN26" s="102"/>
      <c r="AO26" s="102"/>
      <c r="AP26" s="102"/>
      <c r="AQ26" s="99"/>
      <c r="AR26" s="102"/>
      <c r="AS26" s="102"/>
      <c r="AT26" s="102"/>
      <c r="AW26" s="102"/>
      <c r="AX26" s="102"/>
      <c r="AY26" s="102"/>
      <c r="AZ26" s="102"/>
      <c r="BA26" s="102"/>
      <c r="BB26" s="102"/>
      <c r="BC26" s="159"/>
      <c r="BD26" s="94"/>
      <c r="BE26" s="94"/>
      <c r="BF26" s="94"/>
      <c r="BG26" s="94"/>
      <c r="BH26" s="94"/>
      <c r="BI26" s="94"/>
      <c r="BJ26" s="94"/>
      <c r="BK26" s="94"/>
      <c r="BL26" s="94"/>
      <c r="BM26" s="94"/>
      <c r="BN26" s="94"/>
      <c r="BO26" s="94"/>
      <c r="BP26" s="94"/>
      <c r="BQ26" s="94"/>
      <c r="BR26" s="92"/>
      <c r="BS26" s="92"/>
      <c r="BT26" s="92"/>
      <c r="BU26" s="92"/>
      <c r="BV26" s="92"/>
      <c r="BW26" s="92"/>
      <c r="BX26" s="92"/>
      <c r="BY26" s="92"/>
      <c r="BZ26" s="92"/>
      <c r="CA26" s="92"/>
      <c r="CB26" s="92"/>
      <c r="CC26" s="92"/>
      <c r="CD26" s="92"/>
      <c r="CE26" s="92"/>
      <c r="CF26" s="92"/>
      <c r="CG26" s="92"/>
      <c r="CH26" s="92"/>
      <c r="CI26" s="92"/>
      <c r="CJ26" s="92"/>
      <c r="CK26" s="92"/>
      <c r="CL26" s="92"/>
      <c r="CM26" s="92"/>
      <c r="CN26" s="92"/>
      <c r="CO26" s="92"/>
    </row>
    <row r="27" spans="1:93" ht="20.100000000000001" customHeight="1" thickBot="1" x14ac:dyDescent="0.2">
      <c r="A27" s="53"/>
      <c r="B27" s="263"/>
      <c r="C27" s="209"/>
      <c r="D27" s="210"/>
      <c r="E27" s="210"/>
      <c r="F27" s="210"/>
      <c r="G27" s="567"/>
      <c r="H27" s="568"/>
      <c r="I27" s="33"/>
      <c r="J27" s="208"/>
      <c r="K27" s="209"/>
      <c r="L27" s="209"/>
      <c r="M27" s="209"/>
      <c r="N27" s="209"/>
      <c r="O27" s="209"/>
      <c r="P27" s="585"/>
      <c r="Q27" s="586"/>
      <c r="R27" s="269"/>
      <c r="S27" s="33"/>
      <c r="T27" s="326" t="str">
        <f>IF($AW$27="","",$AW$27)</f>
        <v>3</v>
      </c>
      <c r="U27" s="278" t="str">
        <f>IF($AX$27="","",$AX$27)</f>
        <v>4</v>
      </c>
      <c r="V27" s="588" t="str">
        <f>IF($AP$27="",一面!AA26,"（ "&amp;$AP$27&amp;" ）")</f>
        <v>(　　）</v>
      </c>
      <c r="W27" s="588"/>
      <c r="X27" s="588"/>
      <c r="Y27" s="583" t="str">
        <f>IF($AR$28="",一面!AC26,$AR$28)</f>
        <v/>
      </c>
      <c r="Z27" s="584"/>
      <c r="AA27" s="327" t="str">
        <f>IF($AS28="",一面!$AE26,$AS28)</f>
        <v/>
      </c>
      <c r="AB27" s="327" t="str">
        <f>IF($AT28="",一面!$AF26,$AT28)</f>
        <v/>
      </c>
      <c r="AC27" s="327" t="str">
        <f>IF($AU28="",一面!$AG26,$AU28)</f>
        <v/>
      </c>
      <c r="AD27" s="327" t="str">
        <f>IF($AV28="",一面!$AI26,$AV28)</f>
        <v/>
      </c>
      <c r="AE27" s="278" t="str">
        <f>IF($AW28="",一面!$AK26,$AW28)</f>
        <v/>
      </c>
      <c r="AF27" s="240"/>
      <c r="AG27" s="240"/>
      <c r="AI27" s="559" t="s">
        <v>27</v>
      </c>
      <c r="AJ27" s="604"/>
      <c r="AK27" s="605" t="s">
        <v>136</v>
      </c>
      <c r="AL27" s="606"/>
      <c r="AM27" s="606"/>
      <c r="AN27" s="607"/>
      <c r="AO27" s="104" t="s">
        <v>42</v>
      </c>
      <c r="AP27" s="324"/>
      <c r="AQ27" s="105" t="s">
        <v>43</v>
      </c>
      <c r="AR27" s="601"/>
      <c r="AS27" s="602"/>
      <c r="AT27" s="602"/>
      <c r="AU27" s="603"/>
      <c r="AV27" s="96" t="str">
        <f>RIGHT("000000"&amp;AR27,6)</f>
        <v>000000</v>
      </c>
      <c r="AW27" s="96" t="str">
        <f>LEFT(AK27)</f>
        <v>3</v>
      </c>
      <c r="AX27" s="96" t="str">
        <f>MID(AK27,2,1)</f>
        <v>4</v>
      </c>
      <c r="BB27" s="157"/>
      <c r="BC27" s="159"/>
      <c r="BE27" s="94"/>
      <c r="BF27" s="94"/>
      <c r="BG27" s="94"/>
      <c r="BH27" s="94"/>
      <c r="BI27" s="94"/>
      <c r="BJ27" s="94"/>
      <c r="BK27" s="94"/>
      <c r="BL27" s="94"/>
      <c r="BM27" s="94"/>
      <c r="BN27" s="94"/>
      <c r="BO27" s="94"/>
      <c r="BP27" s="94"/>
      <c r="BQ27" s="94"/>
      <c r="BR27" s="92"/>
      <c r="BS27" s="92"/>
      <c r="BT27" s="92"/>
      <c r="BU27" s="92"/>
      <c r="BV27" s="92"/>
      <c r="BW27" s="92"/>
      <c r="BX27" s="92"/>
      <c r="BY27" s="92"/>
      <c r="BZ27" s="92"/>
      <c r="CA27" s="92"/>
      <c r="CB27" s="92"/>
      <c r="CC27" s="92"/>
      <c r="CD27" s="92"/>
      <c r="CE27" s="92"/>
      <c r="CF27" s="92"/>
      <c r="CG27" s="92"/>
      <c r="CH27" s="92"/>
      <c r="CI27" s="92"/>
      <c r="CJ27" s="92"/>
      <c r="CK27" s="92"/>
      <c r="CL27" s="92"/>
      <c r="CM27" s="92"/>
      <c r="CN27" s="92"/>
      <c r="CO27" s="92"/>
    </row>
    <row r="28" spans="1:93" ht="18.75" customHeight="1" x14ac:dyDescent="0.15">
      <c r="A28" s="53"/>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R28" s="322" t="str">
        <f>IF($AR$27&gt;=100000,LEFT($AV$27,1),"")</f>
        <v/>
      </c>
      <c r="AS28" s="322" t="str">
        <f>IF($AR$27&gt;=10000,MID($AV$27,2,1),"")</f>
        <v/>
      </c>
      <c r="AT28" s="322" t="str">
        <f>IF($AR$27&gt;=1000,MID($AV$27,3,1),"")</f>
        <v/>
      </c>
      <c r="AU28" s="322" t="str">
        <f>IF($AR$27&gt;=100,MID($AV$27,4,1),"")</f>
        <v/>
      </c>
      <c r="AV28" s="323" t="str">
        <f>IF($AR$27&gt;=10,MID($AV$27,5,1),"")</f>
        <v/>
      </c>
      <c r="AW28" s="323" t="str">
        <f>IF($AR$27&gt;=1,RIGHT(AV27),"")</f>
        <v/>
      </c>
      <c r="BG28" s="92"/>
      <c r="BH28" s="92"/>
      <c r="BI28" s="92"/>
      <c r="BJ28" s="92"/>
      <c r="BK28" s="92"/>
      <c r="BL28" s="92"/>
      <c r="BM28" s="92"/>
      <c r="BN28" s="92"/>
      <c r="BO28" s="92"/>
      <c r="BP28" s="92"/>
      <c r="BQ28" s="92"/>
      <c r="BR28" s="92"/>
      <c r="BS28" s="92"/>
      <c r="BT28" s="92"/>
      <c r="BU28" s="92"/>
      <c r="BV28" s="92"/>
      <c r="BW28" s="92"/>
      <c r="BX28" s="92"/>
      <c r="BY28" s="92"/>
      <c r="BZ28" s="92"/>
      <c r="CA28" s="92"/>
      <c r="CB28" s="92"/>
      <c r="CC28" s="92"/>
      <c r="CD28" s="92"/>
      <c r="CE28" s="92"/>
      <c r="CF28" s="92"/>
      <c r="CG28" s="92"/>
      <c r="CH28" s="92"/>
      <c r="CI28" s="92"/>
      <c r="CJ28" s="92"/>
      <c r="CK28" s="92"/>
      <c r="CL28" s="92"/>
      <c r="CM28" s="92"/>
      <c r="CN28" s="92"/>
      <c r="CO28" s="92"/>
    </row>
    <row r="29" spans="1:93" ht="30" customHeight="1" x14ac:dyDescent="0.15">
      <c r="A29" s="33"/>
      <c r="B29" s="564" t="s">
        <v>4660</v>
      </c>
      <c r="C29" s="564"/>
      <c r="D29" s="564"/>
      <c r="E29" s="564"/>
      <c r="F29" s="564"/>
      <c r="G29" s="564"/>
      <c r="H29" s="566" t="s">
        <v>4624</v>
      </c>
      <c r="I29" s="566"/>
      <c r="J29" s="566"/>
      <c r="K29" s="566"/>
      <c r="L29" s="566"/>
      <c r="M29" s="566"/>
      <c r="N29" s="566"/>
      <c r="O29" s="566"/>
      <c r="P29" s="566"/>
      <c r="Q29" s="566" t="s">
        <v>4625</v>
      </c>
      <c r="R29" s="566"/>
      <c r="S29" s="566"/>
      <c r="T29" s="566"/>
      <c r="U29" s="566"/>
      <c r="V29" s="566"/>
      <c r="W29" s="566"/>
      <c r="X29" s="566"/>
      <c r="Y29" s="577" t="s">
        <v>4661</v>
      </c>
      <c r="Z29" s="577"/>
      <c r="AA29" s="577"/>
      <c r="AB29" s="577"/>
      <c r="AC29" s="577"/>
      <c r="AD29" s="577"/>
      <c r="AE29" s="577"/>
      <c r="AF29" s="33"/>
      <c r="AG29" s="33"/>
      <c r="BI29" s="92"/>
      <c r="BJ29" s="92"/>
      <c r="BK29" s="92"/>
      <c r="BL29" s="92"/>
      <c r="BM29" s="92"/>
      <c r="BN29" s="92"/>
      <c r="BO29" s="92"/>
      <c r="BP29" s="92"/>
      <c r="BQ29" s="92"/>
      <c r="BR29" s="92"/>
      <c r="BS29" s="92"/>
      <c r="BT29" s="92"/>
      <c r="BU29" s="92"/>
      <c r="BV29" s="92"/>
      <c r="BW29" s="92"/>
      <c r="BX29" s="92"/>
      <c r="BY29" s="92"/>
      <c r="BZ29" s="92"/>
      <c r="CA29" s="92"/>
      <c r="CB29" s="92"/>
      <c r="CC29" s="92"/>
      <c r="CD29" s="92"/>
      <c r="CE29" s="92"/>
      <c r="CF29" s="92"/>
      <c r="CG29" s="92"/>
      <c r="CH29" s="92"/>
      <c r="CI29" s="92"/>
      <c r="CJ29" s="92"/>
      <c r="CK29" s="92"/>
      <c r="CL29" s="92"/>
      <c r="CM29" s="92"/>
      <c r="CN29" s="92"/>
      <c r="CO29" s="92"/>
    </row>
    <row r="30" spans="1:93" ht="16.350000000000001" customHeight="1" x14ac:dyDescent="0.15">
      <c r="A30" s="33"/>
      <c r="B30" s="565" t="s">
        <v>4662</v>
      </c>
      <c r="C30" s="565"/>
      <c r="D30" s="565"/>
      <c r="E30" s="565"/>
      <c r="F30" s="565"/>
      <c r="G30" s="565"/>
      <c r="H30" s="589" t="str">
        <f>IF(OR(一面!AS29="",一面!AS31="",一面!AS35="",一面!AS34=""),"",一面!AS29)</f>
        <v/>
      </c>
      <c r="I30" s="590"/>
      <c r="J30" s="590"/>
      <c r="K30" s="590"/>
      <c r="L30" s="590"/>
      <c r="M30" s="590"/>
      <c r="N30" s="590"/>
      <c r="O30" s="590"/>
      <c r="P30" s="591"/>
      <c r="Q30" s="589" t="str">
        <f>IF(OR(一面!AS29="",一面!AS31="",一面!AS35="",一面!AS34=""),"",一面!AS34)</f>
        <v/>
      </c>
      <c r="R30" s="590"/>
      <c r="S30" s="590"/>
      <c r="T30" s="590"/>
      <c r="U30" s="590"/>
      <c r="V30" s="590"/>
      <c r="W30" s="590"/>
      <c r="X30" s="591"/>
      <c r="Y30" s="576" t="str">
        <f>IF(一面!AS28="","",IF(OR($H$30="",$H$32="",$Q$30="",$Q$32=""),"",一面!AS28))</f>
        <v/>
      </c>
      <c r="Z30" s="576"/>
      <c r="AA30" s="576"/>
      <c r="AB30" s="576"/>
      <c r="AC30" s="576"/>
      <c r="AD30" s="576"/>
      <c r="AE30" s="576"/>
      <c r="AF30" s="249"/>
      <c r="AG30" s="249"/>
      <c r="AH30" s="321" t="b">
        <f>IF(AND(H30="",H32="",Q30="",Q32="",Y30=""),TRUE,FALSE)</f>
        <v>1</v>
      </c>
      <c r="BI30" s="92"/>
      <c r="BJ30" s="92"/>
      <c r="BK30" s="92"/>
      <c r="BL30" s="92"/>
      <c r="BM30" s="92"/>
      <c r="BN30" s="92"/>
      <c r="BO30" s="92"/>
      <c r="BP30" s="92"/>
      <c r="BQ30" s="92"/>
      <c r="BR30" s="92"/>
      <c r="BS30" s="92"/>
      <c r="BT30" s="92"/>
      <c r="BU30" s="92"/>
      <c r="BV30" s="92"/>
      <c r="BW30" s="92"/>
      <c r="BX30" s="92"/>
      <c r="BY30" s="92"/>
      <c r="BZ30" s="92"/>
      <c r="CA30" s="92"/>
      <c r="CB30" s="92"/>
      <c r="CC30" s="92"/>
      <c r="CD30" s="92"/>
      <c r="CE30" s="92"/>
      <c r="CF30" s="92"/>
      <c r="CG30" s="92"/>
      <c r="CH30" s="92"/>
      <c r="CI30" s="92"/>
      <c r="CJ30" s="92"/>
      <c r="CK30" s="92"/>
      <c r="CL30" s="92"/>
      <c r="CM30" s="92"/>
      <c r="CN30" s="92"/>
      <c r="CO30" s="92"/>
    </row>
    <row r="31" spans="1:93" ht="23.25" customHeight="1" x14ac:dyDescent="0.15">
      <c r="A31" s="265"/>
      <c r="B31" s="565"/>
      <c r="C31" s="565"/>
      <c r="D31" s="565"/>
      <c r="E31" s="565"/>
      <c r="F31" s="565"/>
      <c r="G31" s="565"/>
      <c r="H31" s="592"/>
      <c r="I31" s="593"/>
      <c r="J31" s="593"/>
      <c r="K31" s="593"/>
      <c r="L31" s="593"/>
      <c r="M31" s="593"/>
      <c r="N31" s="593"/>
      <c r="O31" s="593"/>
      <c r="P31" s="594"/>
      <c r="Q31" s="592"/>
      <c r="R31" s="593"/>
      <c r="S31" s="593"/>
      <c r="T31" s="593"/>
      <c r="U31" s="593"/>
      <c r="V31" s="593"/>
      <c r="W31" s="593"/>
      <c r="X31" s="594"/>
      <c r="Y31" s="576"/>
      <c r="Z31" s="576"/>
      <c r="AA31" s="576"/>
      <c r="AB31" s="576"/>
      <c r="AC31" s="576"/>
      <c r="AD31" s="576"/>
      <c r="AE31" s="576"/>
      <c r="AF31" s="249"/>
      <c r="AG31" s="249"/>
      <c r="AH31" s="321" t="str">
        <f>IF(AH30=TRUE,"","【商号又は名称】")</f>
        <v/>
      </c>
    </row>
    <row r="32" spans="1:93" ht="8.25" customHeight="1" x14ac:dyDescent="0.15">
      <c r="A32" s="265"/>
      <c r="B32" s="565"/>
      <c r="C32" s="565"/>
      <c r="D32" s="565"/>
      <c r="E32" s="565"/>
      <c r="F32" s="565"/>
      <c r="G32" s="565"/>
      <c r="H32" s="595" t="str">
        <f>IF(OR(一面!AS29="",一面!AS31="",一面!AS35="",一面!AS34=""),"",一面!AS31)</f>
        <v/>
      </c>
      <c r="I32" s="596"/>
      <c r="J32" s="596"/>
      <c r="K32" s="596"/>
      <c r="L32" s="596"/>
      <c r="M32" s="596"/>
      <c r="N32" s="596"/>
      <c r="O32" s="596"/>
      <c r="P32" s="597"/>
      <c r="Q32" s="595" t="str">
        <f>IF(OR(一面!AS29="",一面!AS31="",一面!AS35="",一面!AS34=""),"",一面!AS35)</f>
        <v/>
      </c>
      <c r="R32" s="596"/>
      <c r="S32" s="596"/>
      <c r="T32" s="596"/>
      <c r="U32" s="596"/>
      <c r="V32" s="596"/>
      <c r="W32" s="596"/>
      <c r="X32" s="597"/>
      <c r="Y32" s="576"/>
      <c r="Z32" s="576"/>
      <c r="AA32" s="576"/>
      <c r="AB32" s="576"/>
      <c r="AC32" s="576"/>
      <c r="AD32" s="576"/>
      <c r="AE32" s="576"/>
      <c r="AF32" s="249"/>
      <c r="AG32" s="249"/>
    </row>
    <row r="33" spans="1:58" ht="16.350000000000001" customHeight="1" x14ac:dyDescent="0.15">
      <c r="A33" s="265"/>
      <c r="B33" s="565"/>
      <c r="C33" s="565"/>
      <c r="D33" s="565"/>
      <c r="E33" s="565"/>
      <c r="F33" s="565"/>
      <c r="G33" s="565"/>
      <c r="H33" s="595"/>
      <c r="I33" s="596"/>
      <c r="J33" s="596"/>
      <c r="K33" s="596"/>
      <c r="L33" s="596"/>
      <c r="M33" s="596"/>
      <c r="N33" s="596"/>
      <c r="O33" s="596"/>
      <c r="P33" s="597"/>
      <c r="Q33" s="595"/>
      <c r="R33" s="596"/>
      <c r="S33" s="596"/>
      <c r="T33" s="596"/>
      <c r="U33" s="596"/>
      <c r="V33" s="596"/>
      <c r="W33" s="596"/>
      <c r="X33" s="597"/>
      <c r="Y33" s="576"/>
      <c r="Z33" s="576"/>
      <c r="AA33" s="576"/>
      <c r="AB33" s="576"/>
      <c r="AC33" s="576"/>
      <c r="AD33" s="576"/>
      <c r="AE33" s="576"/>
      <c r="AF33" s="249"/>
      <c r="AG33" s="249"/>
      <c r="BE33" s="92"/>
      <c r="BF33" s="92"/>
    </row>
    <row r="34" spans="1:58" ht="19.5" customHeight="1" x14ac:dyDescent="0.15">
      <c r="A34" s="265"/>
      <c r="B34" s="565"/>
      <c r="C34" s="565"/>
      <c r="D34" s="565"/>
      <c r="E34" s="565"/>
      <c r="F34" s="565"/>
      <c r="G34" s="565"/>
      <c r="H34" s="598"/>
      <c r="I34" s="599"/>
      <c r="J34" s="599"/>
      <c r="K34" s="599"/>
      <c r="L34" s="599"/>
      <c r="M34" s="599"/>
      <c r="N34" s="599"/>
      <c r="O34" s="599"/>
      <c r="P34" s="600"/>
      <c r="Q34" s="598"/>
      <c r="R34" s="599"/>
      <c r="S34" s="599"/>
      <c r="T34" s="599"/>
      <c r="U34" s="599"/>
      <c r="V34" s="599"/>
      <c r="W34" s="599"/>
      <c r="X34" s="600"/>
      <c r="Y34" s="576"/>
      <c r="Z34" s="576"/>
      <c r="AA34" s="576"/>
      <c r="AB34" s="576"/>
      <c r="AC34" s="576"/>
      <c r="AD34" s="576"/>
      <c r="AE34" s="576"/>
      <c r="AF34" s="249"/>
      <c r="AG34" s="249"/>
      <c r="AJ34" s="587" t="str">
        <f>IF(一面!AZ26="","書換交付申請書の要否を判断するため"&amp;CHAR(10)&amp;"一面から順に入力してください",IF(AND(AH30=TRUE,AH35=TRUE,AH40=TRUE),"書換交付申請書の提出は必要ありません。",AH31&amp;AH36&amp;AH41&amp;CHAR(10)&amp;"に変更があるため書換交付申請書を提出してください"))</f>
        <v>書換交付申請書の要否を判断するため
一面から順に入力してください</v>
      </c>
      <c r="AK34" s="587"/>
      <c r="AL34" s="587"/>
      <c r="AM34" s="587"/>
      <c r="AN34" s="587"/>
      <c r="AO34" s="587"/>
      <c r="AP34" s="587"/>
      <c r="AQ34" s="587"/>
      <c r="AR34" s="587"/>
      <c r="AS34" s="587"/>
      <c r="AT34" s="587"/>
      <c r="AU34" s="587"/>
      <c r="AV34" s="587"/>
      <c r="AW34" s="587"/>
      <c r="AX34" s="587"/>
      <c r="AY34" s="587"/>
      <c r="AZ34" s="587"/>
      <c r="BA34" s="330"/>
      <c r="BE34" s="92"/>
      <c r="BF34" s="92"/>
    </row>
    <row r="35" spans="1:58" ht="16.350000000000001" customHeight="1" x14ac:dyDescent="0.15">
      <c r="A35" s="33"/>
      <c r="B35" s="565" t="s">
        <v>4667</v>
      </c>
      <c r="C35" s="565"/>
      <c r="D35" s="565"/>
      <c r="E35" s="565"/>
      <c r="F35" s="565"/>
      <c r="G35" s="565"/>
      <c r="H35" s="589" t="str">
        <f>IF(OR(一面!AS41="",一面!AS48="",一面!AS42="",一面!AS49=""),"",IF(一面!AS41=一面!AS48,"",一面!AS41))</f>
        <v/>
      </c>
      <c r="I35" s="590"/>
      <c r="J35" s="590"/>
      <c r="K35" s="590"/>
      <c r="L35" s="590"/>
      <c r="M35" s="590"/>
      <c r="N35" s="590"/>
      <c r="O35" s="590"/>
      <c r="P35" s="591"/>
      <c r="Q35" s="589" t="str">
        <f>IF(OR(一面!AS41="",一面!AS48="",一面!AS42="",一面!AS49=""),"",IF(一面!AS41=一面!AS48,"",一面!AS48))</f>
        <v/>
      </c>
      <c r="R35" s="590"/>
      <c r="S35" s="590"/>
      <c r="T35" s="590"/>
      <c r="U35" s="590"/>
      <c r="V35" s="590"/>
      <c r="W35" s="590"/>
      <c r="X35" s="591"/>
      <c r="Y35" s="576" t="str">
        <f>IF(一面!AS38="","",IF(OR($H$35="",$H$37="",$Q$35="",$Q$37=""),"",一面!AS38))</f>
        <v/>
      </c>
      <c r="Z35" s="576"/>
      <c r="AA35" s="576"/>
      <c r="AB35" s="576"/>
      <c r="AC35" s="576"/>
      <c r="AD35" s="576"/>
      <c r="AE35" s="576"/>
      <c r="AF35" s="249"/>
      <c r="AG35" s="249"/>
      <c r="AH35" s="321" t="b">
        <f>IF(AND(H35="",H37="",Q35="",Q37="",Y35=""),TRUE,FALSE)</f>
        <v>1</v>
      </c>
      <c r="AJ35" s="587"/>
      <c r="AK35" s="587"/>
      <c r="AL35" s="587"/>
      <c r="AM35" s="587"/>
      <c r="AN35" s="587"/>
      <c r="AO35" s="587"/>
      <c r="AP35" s="587"/>
      <c r="AQ35" s="587"/>
      <c r="AR35" s="587"/>
      <c r="AS35" s="587"/>
      <c r="AT35" s="587"/>
      <c r="AU35" s="587"/>
      <c r="AV35" s="587"/>
      <c r="AW35" s="587"/>
      <c r="AX35" s="587"/>
      <c r="AY35" s="587"/>
      <c r="AZ35" s="587"/>
      <c r="BA35" s="330"/>
    </row>
    <row r="36" spans="1:58" ht="24.75" customHeight="1" x14ac:dyDescent="0.15">
      <c r="A36" s="265"/>
      <c r="B36" s="565"/>
      <c r="C36" s="565"/>
      <c r="D36" s="565"/>
      <c r="E36" s="565"/>
      <c r="F36" s="565"/>
      <c r="G36" s="565"/>
      <c r="H36" s="592"/>
      <c r="I36" s="593"/>
      <c r="J36" s="593"/>
      <c r="K36" s="593"/>
      <c r="L36" s="593"/>
      <c r="M36" s="593"/>
      <c r="N36" s="593"/>
      <c r="O36" s="593"/>
      <c r="P36" s="594"/>
      <c r="Q36" s="592"/>
      <c r="R36" s="593"/>
      <c r="S36" s="593"/>
      <c r="T36" s="593"/>
      <c r="U36" s="593"/>
      <c r="V36" s="593"/>
      <c r="W36" s="593"/>
      <c r="X36" s="594"/>
      <c r="Y36" s="576"/>
      <c r="Z36" s="576"/>
      <c r="AA36" s="576"/>
      <c r="AB36" s="576"/>
      <c r="AC36" s="576"/>
      <c r="AD36" s="576"/>
      <c r="AE36" s="576"/>
      <c r="AF36" s="249"/>
      <c r="AG36" s="249"/>
      <c r="AH36" s="321" t="str">
        <f>IF(AH35=TRUE,"","【代表者氏名】")</f>
        <v/>
      </c>
      <c r="AJ36" s="587"/>
      <c r="AK36" s="587"/>
      <c r="AL36" s="587"/>
      <c r="AM36" s="587"/>
      <c r="AN36" s="587"/>
      <c r="AO36" s="587"/>
      <c r="AP36" s="587"/>
      <c r="AQ36" s="587"/>
      <c r="AR36" s="587"/>
      <c r="AS36" s="587"/>
      <c r="AT36" s="587"/>
      <c r="AU36" s="587"/>
      <c r="AV36" s="587"/>
      <c r="AW36" s="587"/>
      <c r="AX36" s="587"/>
      <c r="AY36" s="587"/>
      <c r="AZ36" s="587"/>
      <c r="BA36" s="330"/>
    </row>
    <row r="37" spans="1:58" ht="16.350000000000001" customHeight="1" x14ac:dyDescent="0.15">
      <c r="A37" s="265"/>
      <c r="B37" s="565"/>
      <c r="C37" s="565"/>
      <c r="D37" s="565"/>
      <c r="E37" s="565"/>
      <c r="F37" s="565"/>
      <c r="G37" s="565"/>
      <c r="H37" s="595" t="str">
        <f>IF(OR(一面!AS41="",一面!AS48="",一面!AS42="",一面!AS49=""),"",IF(一面!AS42=一面!AS49,"",一面!AS42))</f>
        <v/>
      </c>
      <c r="I37" s="596"/>
      <c r="J37" s="596"/>
      <c r="K37" s="596"/>
      <c r="L37" s="596"/>
      <c r="M37" s="596"/>
      <c r="N37" s="596"/>
      <c r="O37" s="596"/>
      <c r="P37" s="597"/>
      <c r="Q37" s="595" t="str">
        <f>IF(OR(一面!AS41="",一面!AS48="",一面!AS42="",一面!AS49=""),"",IF(一面!AS42=一面!AS49,"",一面!AS49))</f>
        <v/>
      </c>
      <c r="R37" s="596"/>
      <c r="S37" s="596"/>
      <c r="T37" s="596"/>
      <c r="U37" s="596"/>
      <c r="V37" s="596"/>
      <c r="W37" s="596"/>
      <c r="X37" s="597"/>
      <c r="Y37" s="576"/>
      <c r="Z37" s="576"/>
      <c r="AA37" s="576"/>
      <c r="AB37" s="576"/>
      <c r="AC37" s="576"/>
      <c r="AD37" s="576"/>
      <c r="AE37" s="576"/>
      <c r="AF37" s="249"/>
      <c r="AG37" s="249"/>
      <c r="AJ37" s="587"/>
      <c r="AK37" s="587"/>
      <c r="AL37" s="587"/>
      <c r="AM37" s="587"/>
      <c r="AN37" s="587"/>
      <c r="AO37" s="587"/>
      <c r="AP37" s="587"/>
      <c r="AQ37" s="587"/>
      <c r="AR37" s="587"/>
      <c r="AS37" s="587"/>
      <c r="AT37" s="587"/>
      <c r="AU37" s="587"/>
      <c r="AV37" s="587"/>
      <c r="AW37" s="587"/>
      <c r="AX37" s="587"/>
      <c r="AY37" s="587"/>
      <c r="AZ37" s="587"/>
      <c r="BA37" s="330"/>
    </row>
    <row r="38" spans="1:58" ht="15.75" customHeight="1" x14ac:dyDescent="0.15">
      <c r="A38" s="265"/>
      <c r="B38" s="565"/>
      <c r="C38" s="565"/>
      <c r="D38" s="565"/>
      <c r="E38" s="565"/>
      <c r="F38" s="565"/>
      <c r="G38" s="565"/>
      <c r="H38" s="595"/>
      <c r="I38" s="596"/>
      <c r="J38" s="596"/>
      <c r="K38" s="596"/>
      <c r="L38" s="596"/>
      <c r="M38" s="596"/>
      <c r="N38" s="596"/>
      <c r="O38" s="596"/>
      <c r="P38" s="597"/>
      <c r="Q38" s="595"/>
      <c r="R38" s="596"/>
      <c r="S38" s="596"/>
      <c r="T38" s="596"/>
      <c r="U38" s="596"/>
      <c r="V38" s="596"/>
      <c r="W38" s="596"/>
      <c r="X38" s="597"/>
      <c r="Y38" s="576"/>
      <c r="Z38" s="576"/>
      <c r="AA38" s="576"/>
      <c r="AB38" s="576"/>
      <c r="AC38" s="576"/>
      <c r="AD38" s="576"/>
      <c r="AE38" s="576"/>
      <c r="AF38" s="249"/>
      <c r="AG38" s="249"/>
      <c r="AJ38" s="587"/>
      <c r="AK38" s="587"/>
      <c r="AL38" s="587"/>
      <c r="AM38" s="587"/>
      <c r="AN38" s="587"/>
      <c r="AO38" s="587"/>
      <c r="AP38" s="587"/>
      <c r="AQ38" s="587"/>
      <c r="AR38" s="587"/>
      <c r="AS38" s="587"/>
      <c r="AT38" s="587"/>
      <c r="AU38" s="587"/>
      <c r="AV38" s="587"/>
      <c r="AW38" s="587"/>
      <c r="AX38" s="587"/>
      <c r="AY38" s="587"/>
      <c r="AZ38" s="587"/>
      <c r="BA38" s="330"/>
    </row>
    <row r="39" spans="1:58" ht="12" customHeight="1" x14ac:dyDescent="0.15">
      <c r="A39" s="265"/>
      <c r="B39" s="565"/>
      <c r="C39" s="565"/>
      <c r="D39" s="565"/>
      <c r="E39" s="565"/>
      <c r="F39" s="565"/>
      <c r="G39" s="565"/>
      <c r="H39" s="598"/>
      <c r="I39" s="599"/>
      <c r="J39" s="599"/>
      <c r="K39" s="599"/>
      <c r="L39" s="599"/>
      <c r="M39" s="599"/>
      <c r="N39" s="599"/>
      <c r="O39" s="599"/>
      <c r="P39" s="600"/>
      <c r="Q39" s="598"/>
      <c r="R39" s="599"/>
      <c r="S39" s="599"/>
      <c r="T39" s="599"/>
      <c r="U39" s="599"/>
      <c r="V39" s="599"/>
      <c r="W39" s="599"/>
      <c r="X39" s="600"/>
      <c r="Y39" s="576"/>
      <c r="Z39" s="576"/>
      <c r="AA39" s="576"/>
      <c r="AB39" s="576"/>
      <c r="AC39" s="576"/>
      <c r="AD39" s="576"/>
      <c r="AE39" s="576"/>
      <c r="AF39" s="249"/>
      <c r="AG39" s="249"/>
      <c r="AJ39" s="587"/>
      <c r="AK39" s="587"/>
      <c r="AL39" s="587"/>
      <c r="AM39" s="587"/>
      <c r="AN39" s="587"/>
      <c r="AO39" s="587"/>
      <c r="AP39" s="587"/>
      <c r="AQ39" s="587"/>
      <c r="AR39" s="587"/>
      <c r="AS39" s="587"/>
      <c r="AT39" s="587"/>
      <c r="AU39" s="587"/>
      <c r="AV39" s="587"/>
      <c r="AW39" s="587"/>
      <c r="AX39" s="587"/>
      <c r="AY39" s="587"/>
      <c r="AZ39" s="587"/>
      <c r="BA39" s="330"/>
    </row>
    <row r="40" spans="1:58" ht="16.350000000000001" customHeight="1" x14ac:dyDescent="0.15">
      <c r="A40" s="33"/>
      <c r="B40" s="565" t="s">
        <v>4663</v>
      </c>
      <c r="C40" s="565"/>
      <c r="D40" s="565"/>
      <c r="E40" s="565"/>
      <c r="F40" s="565"/>
      <c r="G40" s="565"/>
      <c r="H40" s="575" t="str">
        <f>IF(OR('三面 '!AH19="",'三面 '!AH26=""),"",IF(COUNTIF('三面 '!AH19,'三面 '!AH26),"",'三面 '!AU18&amp;'三面 '!AH19))</f>
        <v/>
      </c>
      <c r="I40" s="575"/>
      <c r="J40" s="575"/>
      <c r="K40" s="575"/>
      <c r="L40" s="575"/>
      <c r="M40" s="575"/>
      <c r="N40" s="575"/>
      <c r="O40" s="575"/>
      <c r="P40" s="575"/>
      <c r="Q40" s="575" t="str">
        <f>IF(OR('三面 '!AH19="",'三面 '!AH26=""),"",IF(COUNTIF('三面 '!AH19,'三面 '!AH26),"",'三面 '!AH26))</f>
        <v/>
      </c>
      <c r="R40" s="575"/>
      <c r="S40" s="575"/>
      <c r="T40" s="575"/>
      <c r="U40" s="575"/>
      <c r="V40" s="575"/>
      <c r="W40" s="575"/>
      <c r="X40" s="575"/>
      <c r="Y40" s="576" t="str">
        <f>IF(一面!AS38="","",IF(OR($H$40="",$Q$40=""),"",'三面 '!AH14))</f>
        <v/>
      </c>
      <c r="Z40" s="576"/>
      <c r="AA40" s="576"/>
      <c r="AB40" s="576"/>
      <c r="AC40" s="576"/>
      <c r="AD40" s="576"/>
      <c r="AE40" s="576"/>
      <c r="AF40" s="249"/>
      <c r="AG40" s="249"/>
      <c r="AH40" s="321" t="b">
        <f>IF(AND(H40="",Q40="",Y40=""),TRUE,FALSE)</f>
        <v>1</v>
      </c>
      <c r="AJ40" s="587"/>
      <c r="AK40" s="587"/>
      <c r="AL40" s="587"/>
      <c r="AM40" s="587"/>
      <c r="AN40" s="587"/>
      <c r="AO40" s="587"/>
      <c r="AP40" s="587"/>
      <c r="AQ40" s="587"/>
      <c r="AR40" s="587"/>
      <c r="AS40" s="587"/>
      <c r="AT40" s="587"/>
      <c r="AU40" s="587"/>
      <c r="AV40" s="587"/>
      <c r="AW40" s="587"/>
      <c r="AX40" s="587"/>
      <c r="AY40" s="587"/>
      <c r="AZ40" s="587"/>
      <c r="BA40" s="330"/>
    </row>
    <row r="41" spans="1:58" ht="16.350000000000001" customHeight="1" x14ac:dyDescent="0.15">
      <c r="A41" s="265"/>
      <c r="B41" s="565"/>
      <c r="C41" s="565"/>
      <c r="D41" s="565"/>
      <c r="E41" s="565"/>
      <c r="F41" s="565"/>
      <c r="G41" s="565"/>
      <c r="H41" s="575"/>
      <c r="I41" s="575"/>
      <c r="J41" s="575"/>
      <c r="K41" s="575"/>
      <c r="L41" s="575"/>
      <c r="M41" s="575"/>
      <c r="N41" s="575"/>
      <c r="O41" s="575"/>
      <c r="P41" s="575"/>
      <c r="Q41" s="575"/>
      <c r="R41" s="575"/>
      <c r="S41" s="575"/>
      <c r="T41" s="575"/>
      <c r="U41" s="575"/>
      <c r="V41" s="575"/>
      <c r="W41" s="575"/>
      <c r="X41" s="575"/>
      <c r="Y41" s="576"/>
      <c r="Z41" s="576"/>
      <c r="AA41" s="576"/>
      <c r="AB41" s="576"/>
      <c r="AC41" s="576"/>
      <c r="AD41" s="576"/>
      <c r="AE41" s="576"/>
      <c r="AF41" s="249"/>
      <c r="AG41" s="249"/>
      <c r="AH41" s="321" t="str">
        <f>IF(AH40=TRUE,"","【主たる事務所の所在地】")</f>
        <v/>
      </c>
    </row>
    <row r="42" spans="1:58" ht="16.350000000000001" customHeight="1" x14ac:dyDescent="0.15">
      <c r="A42" s="265"/>
      <c r="B42" s="565"/>
      <c r="C42" s="565"/>
      <c r="D42" s="565"/>
      <c r="E42" s="565"/>
      <c r="F42" s="565"/>
      <c r="G42" s="565"/>
      <c r="H42" s="575"/>
      <c r="I42" s="575"/>
      <c r="J42" s="575"/>
      <c r="K42" s="575"/>
      <c r="L42" s="575"/>
      <c r="M42" s="575"/>
      <c r="N42" s="575"/>
      <c r="O42" s="575"/>
      <c r="P42" s="575"/>
      <c r="Q42" s="575"/>
      <c r="R42" s="575"/>
      <c r="S42" s="575"/>
      <c r="T42" s="575"/>
      <c r="U42" s="575"/>
      <c r="V42" s="575"/>
      <c r="W42" s="575"/>
      <c r="X42" s="575"/>
      <c r="Y42" s="576"/>
      <c r="Z42" s="576"/>
      <c r="AA42" s="576"/>
      <c r="AB42" s="576"/>
      <c r="AC42" s="576"/>
      <c r="AD42" s="576"/>
      <c r="AE42" s="576"/>
      <c r="AF42" s="249"/>
      <c r="AG42" s="249"/>
    </row>
    <row r="43" spans="1:58" ht="16.350000000000001" customHeight="1" x14ac:dyDescent="0.15">
      <c r="A43" s="265"/>
      <c r="B43" s="565"/>
      <c r="C43" s="565"/>
      <c r="D43" s="565"/>
      <c r="E43" s="565"/>
      <c r="F43" s="565"/>
      <c r="G43" s="565"/>
      <c r="H43" s="575"/>
      <c r="I43" s="575"/>
      <c r="J43" s="575"/>
      <c r="K43" s="575"/>
      <c r="L43" s="575"/>
      <c r="M43" s="575"/>
      <c r="N43" s="575"/>
      <c r="O43" s="575"/>
      <c r="P43" s="575"/>
      <c r="Q43" s="575"/>
      <c r="R43" s="575"/>
      <c r="S43" s="575"/>
      <c r="T43" s="575"/>
      <c r="U43" s="575"/>
      <c r="V43" s="575"/>
      <c r="W43" s="575"/>
      <c r="X43" s="575"/>
      <c r="Y43" s="576"/>
      <c r="Z43" s="576"/>
      <c r="AA43" s="576"/>
      <c r="AB43" s="576"/>
      <c r="AC43" s="576"/>
      <c r="AD43" s="576"/>
      <c r="AE43" s="576"/>
      <c r="AF43" s="249"/>
      <c r="AG43" s="249"/>
    </row>
    <row r="44" spans="1:58" ht="19.5" customHeight="1" x14ac:dyDescent="0.15">
      <c r="A44" s="265"/>
      <c r="B44" s="565"/>
      <c r="C44" s="565"/>
      <c r="D44" s="565"/>
      <c r="E44" s="565"/>
      <c r="F44" s="565"/>
      <c r="G44" s="565"/>
      <c r="H44" s="575"/>
      <c r="I44" s="575"/>
      <c r="J44" s="575"/>
      <c r="K44" s="575"/>
      <c r="L44" s="575"/>
      <c r="M44" s="575"/>
      <c r="N44" s="575"/>
      <c r="O44" s="575"/>
      <c r="P44" s="575"/>
      <c r="Q44" s="575"/>
      <c r="R44" s="575"/>
      <c r="S44" s="575"/>
      <c r="T44" s="575"/>
      <c r="U44" s="575"/>
      <c r="V44" s="575"/>
      <c r="W44" s="575"/>
      <c r="X44" s="575"/>
      <c r="Y44" s="576"/>
      <c r="Z44" s="576"/>
      <c r="AA44" s="576"/>
      <c r="AB44" s="576"/>
      <c r="AC44" s="576"/>
      <c r="AD44" s="576"/>
      <c r="AE44" s="576"/>
      <c r="AF44" s="249"/>
      <c r="AG44" s="249"/>
      <c r="AH44" s="260"/>
    </row>
    <row r="45" spans="1:58" ht="16.350000000000001" customHeight="1" x14ac:dyDescent="0.15">
      <c r="A45" s="151"/>
      <c r="B45" s="33"/>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row>
    <row r="49" spans="9:31" ht="16.350000000000001" customHeight="1" x14ac:dyDescent="0.15">
      <c r="I49" s="608" t="s">
        <v>4677</v>
      </c>
      <c r="J49" s="609"/>
      <c r="K49" s="609"/>
      <c r="L49" s="609"/>
      <c r="M49" s="609"/>
      <c r="N49" s="609"/>
      <c r="O49" s="609"/>
      <c r="P49" s="609"/>
      <c r="Q49" s="609"/>
      <c r="R49" s="609"/>
      <c r="S49" s="609"/>
      <c r="T49" s="609"/>
      <c r="U49" s="609"/>
      <c r="V49" s="609"/>
      <c r="W49" s="609"/>
      <c r="X49" s="609"/>
      <c r="Y49" s="609"/>
      <c r="Z49" s="609"/>
      <c r="AA49" s="609"/>
      <c r="AB49" s="609"/>
      <c r="AC49" s="609"/>
      <c r="AD49" s="609"/>
      <c r="AE49" s="610"/>
    </row>
    <row r="50" spans="9:31" ht="16.350000000000001" customHeight="1" x14ac:dyDescent="0.15">
      <c r="I50" s="611"/>
      <c r="J50" s="612"/>
      <c r="K50" s="612"/>
      <c r="L50" s="612"/>
      <c r="M50" s="612"/>
      <c r="N50" s="612"/>
      <c r="O50" s="612"/>
      <c r="P50" s="612"/>
      <c r="Q50" s="612"/>
      <c r="R50" s="612"/>
      <c r="S50" s="612"/>
      <c r="T50" s="612"/>
      <c r="U50" s="612"/>
      <c r="V50" s="612"/>
      <c r="W50" s="612"/>
      <c r="X50" s="612"/>
      <c r="Y50" s="612"/>
      <c r="Z50" s="612"/>
      <c r="AA50" s="612"/>
      <c r="AB50" s="612"/>
      <c r="AC50" s="612"/>
      <c r="AD50" s="612"/>
      <c r="AE50" s="613"/>
    </row>
    <row r="51" spans="9:31" ht="16.350000000000001" customHeight="1" x14ac:dyDescent="0.15">
      <c r="I51" s="611"/>
      <c r="J51" s="612"/>
      <c r="K51" s="612"/>
      <c r="L51" s="612"/>
      <c r="M51" s="612"/>
      <c r="N51" s="612"/>
      <c r="O51" s="612"/>
      <c r="P51" s="612"/>
      <c r="Q51" s="612"/>
      <c r="R51" s="612"/>
      <c r="S51" s="612"/>
      <c r="T51" s="612"/>
      <c r="U51" s="612"/>
      <c r="V51" s="612"/>
      <c r="W51" s="612"/>
      <c r="X51" s="612"/>
      <c r="Y51" s="612"/>
      <c r="Z51" s="612"/>
      <c r="AA51" s="612"/>
      <c r="AB51" s="612"/>
      <c r="AC51" s="612"/>
      <c r="AD51" s="612"/>
      <c r="AE51" s="613"/>
    </row>
    <row r="52" spans="9:31" ht="16.350000000000001" customHeight="1" x14ac:dyDescent="0.15">
      <c r="I52" s="614"/>
      <c r="J52" s="615"/>
      <c r="K52" s="615"/>
      <c r="L52" s="615"/>
      <c r="M52" s="615"/>
      <c r="N52" s="615"/>
      <c r="O52" s="615"/>
      <c r="P52" s="615"/>
      <c r="Q52" s="615"/>
      <c r="R52" s="615"/>
      <c r="S52" s="615"/>
      <c r="T52" s="615"/>
      <c r="U52" s="615"/>
      <c r="V52" s="615"/>
      <c r="W52" s="615"/>
      <c r="X52" s="615"/>
      <c r="Y52" s="615"/>
      <c r="Z52" s="615"/>
      <c r="AA52" s="615"/>
      <c r="AB52" s="615"/>
      <c r="AC52" s="615"/>
      <c r="AD52" s="615"/>
      <c r="AE52" s="616"/>
    </row>
  </sheetData>
  <sheetProtection sheet="1"/>
  <dataConsolidate/>
  <mergeCells count="71">
    <mergeCell ref="I49:AE52"/>
    <mergeCell ref="B40:G44"/>
    <mergeCell ref="H30:P31"/>
    <mergeCell ref="H32:P34"/>
    <mergeCell ref="Q30:X31"/>
    <mergeCell ref="Q32:X34"/>
    <mergeCell ref="AJ34:AZ40"/>
    <mergeCell ref="V27:X27"/>
    <mergeCell ref="H40:P44"/>
    <mergeCell ref="H35:P36"/>
    <mergeCell ref="H37:P39"/>
    <mergeCell ref="Q35:X36"/>
    <mergeCell ref="Q37:X39"/>
    <mergeCell ref="AR27:AU27"/>
    <mergeCell ref="AI27:AJ27"/>
    <mergeCell ref="AK27:AN27"/>
    <mergeCell ref="T21:V21"/>
    <mergeCell ref="W21:AE21"/>
    <mergeCell ref="Q40:X44"/>
    <mergeCell ref="Y35:AE39"/>
    <mergeCell ref="Y40:AE44"/>
    <mergeCell ref="Q29:X29"/>
    <mergeCell ref="Y29:AE29"/>
    <mergeCell ref="Y30:AE34"/>
    <mergeCell ref="N21:R21"/>
    <mergeCell ref="N22:T22"/>
    <mergeCell ref="N23:R23"/>
    <mergeCell ref="N24:R24"/>
    <mergeCell ref="T23:AE23"/>
    <mergeCell ref="T24:AE24"/>
    <mergeCell ref="Y27:Z27"/>
    <mergeCell ref="P27:Q27"/>
    <mergeCell ref="AI23:AJ23"/>
    <mergeCell ref="AK23:AS23"/>
    <mergeCell ref="AI24:AJ24"/>
    <mergeCell ref="AK24:AS24"/>
    <mergeCell ref="B26:G26"/>
    <mergeCell ref="J26:Q26"/>
    <mergeCell ref="B29:G29"/>
    <mergeCell ref="B30:G34"/>
    <mergeCell ref="B35:G39"/>
    <mergeCell ref="H29:P29"/>
    <mergeCell ref="G27:H27"/>
    <mergeCell ref="BB19:BB20"/>
    <mergeCell ref="AI20:AJ20"/>
    <mergeCell ref="AI21:AJ21"/>
    <mergeCell ref="AK21:AN21"/>
    <mergeCell ref="AO21:BA21"/>
    <mergeCell ref="AK12:AP12"/>
    <mergeCell ref="AK15:AN15"/>
    <mergeCell ref="AI17:AJ17"/>
    <mergeCell ref="AK17:BA17"/>
    <mergeCell ref="N19:R19"/>
    <mergeCell ref="AI18:AJ18"/>
    <mergeCell ref="AK18:AN18"/>
    <mergeCell ref="AI19:AJ19"/>
    <mergeCell ref="AK19:BA20"/>
    <mergeCell ref="N18:R18"/>
    <mergeCell ref="N20:R20"/>
    <mergeCell ref="T19:AE20"/>
    <mergeCell ref="T17:AE17"/>
    <mergeCell ref="V12:AE12"/>
    <mergeCell ref="N17:R17"/>
    <mergeCell ref="AI12:AJ12"/>
    <mergeCell ref="C15:G15"/>
    <mergeCell ref="A2:K2"/>
    <mergeCell ref="R7:X7"/>
    <mergeCell ref="AI7:AJ10"/>
    <mergeCell ref="E5:AD6"/>
    <mergeCell ref="D9:AE10"/>
    <mergeCell ref="AC3:AE3"/>
  </mergeCells>
  <phoneticPr fontId="1"/>
  <conditionalFormatting sqref="AJ34:AZ40">
    <cfRule type="expression" dxfId="11" priority="1">
      <formula>COUNTIF($AJ$34,"*入力してください")</formula>
    </cfRule>
    <cfRule type="expression" dxfId="10" priority="4">
      <formula>COUNTIF(AJ34,"*必要ありません。")</formula>
    </cfRule>
    <cfRule type="expression" dxfId="9" priority="5">
      <formula>COUNTIF(AJ34,"*提出してください")</formula>
    </cfRule>
  </conditionalFormatting>
  <dataValidations count="6">
    <dataValidation type="whole" allowBlank="1" showInputMessage="1" showErrorMessage="1" sqref="AP27" xr:uid="{00000000-0002-0000-0000-000000000000}">
      <formula1>1</formula1>
      <formula2>99</formula2>
    </dataValidation>
    <dataValidation type="custom" allowBlank="1" showInputMessage="1" showErrorMessage="1" error="丁目や番地等は–(ダッシュ)に書き換えてください" prompt="丁目や番地等は–(ダッシュ)に書き換えてください" sqref="AK19:BA20" xr:uid="{00000000-0002-0000-0000-000001000000}">
      <formula1>NOT(OR(COUNTIF($AK$19,"*丁目*"),COUNTIF($AK$19,"*番地*")))</formula1>
    </dataValidation>
    <dataValidation allowBlank="1" showInputMessage="1" showErrorMessage="1" prompt="姓と名の間は１文字空けること" sqref="AO21:BA21" xr:uid="{00000000-0002-0000-0000-000002000000}"/>
    <dataValidation type="textLength" imeMode="halfAlpha" allowBlank="1" showInputMessage="1" showErrorMessage="1" sqref="AR27:AU27" xr:uid="{00000000-0002-0000-0000-000003000000}">
      <formula1>1</formula1>
      <formula2>999999</formula2>
    </dataValidation>
    <dataValidation type="custom" allowBlank="1" showInputMessage="1" showErrorMessage="1" error="（株），（有）などは使用しないでください" prompt="（株）、（有）などは使用しないでください" sqref="AK17:BA17" xr:uid="{00000000-0002-0000-0000-000004000000}">
      <formula1>NOT(OR(COUNTIF($AK$17,"*(株)*"),COUNTIF($AK$17,"*(有)*"),COUNTIF(AK17,"*(合)*"),COUNTIF(AK17,"*㈱*"),COUNTIF($AK$17,"*㈲*"),COUNTIF($AK$17,"*（株）*"),COUNTIF($AK$17,"*（有）*")))</formula1>
    </dataValidation>
    <dataValidation type="textLength" operator="equal" allowBlank="1" showInputMessage="1" showErrorMessage="1" sqref="AK18:AN18" xr:uid="{00000000-0002-0000-0000-000005000000}">
      <formula1>7</formula1>
    </dataValidation>
  </dataValidations>
  <pageMargins left="0.62992125984251968" right="0" top="0.70866141732283472" bottom="0.74803149606299213" header="0" footer="0"/>
  <pageSetup paperSize="9" orientation="portrait" blackAndWhite="1" r:id="rId1"/>
  <colBreaks count="1" manualBreakCount="1">
    <brk id="33" max="1048575" man="1"/>
  </colBreaks>
  <ignoredErrors>
    <ignoredError sqref="H30:AE44"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6000000}">
          <x14:formula1>
            <xm:f>コード１!$J$39:$J$44</xm:f>
          </x14:formula1>
          <xm:sqref>AK21:AN21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785CB-5E8E-4F1A-8144-48E98B2A772F}">
  <sheetPr>
    <pageSetUpPr fitToPage="1"/>
  </sheetPr>
  <dimension ref="A1:AW47"/>
  <sheetViews>
    <sheetView zoomScaleNormal="100" zoomScalePageLayoutView="70" workbookViewId="0">
      <selection activeCell="E5" sqref="E5:X5"/>
    </sheetView>
  </sheetViews>
  <sheetFormatPr defaultColWidth="9" defaultRowHeight="20.100000000000001" customHeight="1" x14ac:dyDescent="0.15"/>
  <cols>
    <col min="1" max="1" width="3.625" style="425" customWidth="1"/>
    <col min="2" max="2" width="1.625" style="425" customWidth="1"/>
    <col min="3" max="3" width="8.625" style="425" customWidth="1"/>
    <col min="4" max="4" width="1.625" style="425" customWidth="1"/>
    <col min="5" max="5" width="3.625" style="425" customWidth="1"/>
    <col min="6" max="6" width="4.5" style="425" customWidth="1"/>
    <col min="7" max="7" width="2.875" style="425" customWidth="1"/>
    <col min="8" max="8" width="2.5" style="425" customWidth="1"/>
    <col min="9" max="9" width="2.875" style="425" customWidth="1"/>
    <col min="10" max="10" width="2.5" style="425" customWidth="1"/>
    <col min="11" max="11" width="2.875" style="425" customWidth="1"/>
    <col min="12" max="12" width="2.5" style="425" customWidth="1"/>
    <col min="13" max="13" width="14.625" style="425" customWidth="1"/>
    <col min="14" max="14" width="1.625" style="425" customWidth="1"/>
    <col min="15" max="15" width="8.625" style="425" customWidth="1"/>
    <col min="16" max="16" width="1.625" style="425" customWidth="1"/>
    <col min="17" max="17" width="4.875" style="425" customWidth="1"/>
    <col min="18" max="18" width="2.875" style="425" customWidth="1"/>
    <col min="19" max="19" width="2.5" style="425" customWidth="1"/>
    <col min="20" max="20" width="2.875" style="425" customWidth="1"/>
    <col min="21" max="21" width="2.5" style="425" customWidth="1"/>
    <col min="22" max="23" width="2.875" style="425" customWidth="1"/>
    <col min="24" max="24" width="1.625" style="425" customWidth="1"/>
    <col min="25" max="25" width="3.625" style="425" customWidth="1"/>
    <col min="26" max="26" width="9" style="425"/>
    <col min="27" max="27" width="1.625" style="425" customWidth="1"/>
    <col min="28" max="28" width="8.625" style="425" customWidth="1"/>
    <col min="29" max="29" width="1.625" style="425" customWidth="1"/>
    <col min="30" max="30" width="3.625" style="425" customWidth="1"/>
    <col min="31" max="31" width="4.5" style="425" customWidth="1"/>
    <col min="32" max="32" width="2.875" style="425" customWidth="1"/>
    <col min="33" max="33" width="2.5" style="425" customWidth="1"/>
    <col min="34" max="34" width="2.875" style="425" customWidth="1"/>
    <col min="35" max="35" width="2.5" style="425" customWidth="1"/>
    <col min="36" max="36" width="2.875" style="425" customWidth="1"/>
    <col min="37" max="37" width="2.5" style="425" customWidth="1"/>
    <col min="38" max="38" width="14.625" style="425" customWidth="1"/>
    <col min="39" max="39" width="1.625" style="425" customWidth="1"/>
    <col min="40" max="40" width="8.625" style="425" customWidth="1"/>
    <col min="41" max="41" width="1.625" style="425" customWidth="1"/>
    <col min="42" max="42" width="4.875" style="425" customWidth="1"/>
    <col min="43" max="43" width="2.875" style="425" customWidth="1"/>
    <col min="44" max="44" width="2.5" style="425" customWidth="1"/>
    <col min="45" max="45" width="2.875" style="425" customWidth="1"/>
    <col min="46" max="46" width="2.5" style="425" customWidth="1"/>
    <col min="47" max="48" width="2.875" style="425" customWidth="1"/>
    <col min="49" max="49" width="1.625" style="425" customWidth="1"/>
    <col min="50" max="16384" width="9" style="425"/>
  </cols>
  <sheetData>
    <row r="1" spans="1:49" ht="20.100000000000001" customHeight="1" x14ac:dyDescent="0.15">
      <c r="A1" s="1056" t="s">
        <v>4291</v>
      </c>
      <c r="B1" s="1056"/>
      <c r="C1" s="1056"/>
      <c r="D1" s="1056"/>
      <c r="E1" s="1056"/>
      <c r="F1" s="1056"/>
      <c r="G1" s="1056"/>
      <c r="H1" s="1056"/>
      <c r="I1" s="1056"/>
      <c r="J1" s="1056"/>
      <c r="K1" s="1056"/>
      <c r="L1" s="1056"/>
      <c r="M1" s="1056"/>
      <c r="N1" s="1056"/>
      <c r="O1" s="1056"/>
      <c r="P1" s="1056"/>
      <c r="Q1" s="1056"/>
      <c r="R1" s="1056"/>
      <c r="S1" s="1056"/>
      <c r="T1" s="1056"/>
      <c r="U1" s="1056"/>
      <c r="V1" s="1056"/>
      <c r="W1" s="1056"/>
      <c r="X1" s="1056"/>
      <c r="Y1" s="1056"/>
    </row>
    <row r="2" spans="1:49" ht="24.95" customHeight="1" x14ac:dyDescent="0.15">
      <c r="A2" s="427"/>
      <c r="B2" s="1106" t="s">
        <v>4306</v>
      </c>
      <c r="C2" s="1106"/>
      <c r="D2" s="1106"/>
      <c r="E2" s="1106"/>
      <c r="F2" s="1106"/>
      <c r="G2" s="1106"/>
      <c r="H2" s="1106"/>
      <c r="I2" s="1106"/>
      <c r="J2" s="1106"/>
      <c r="K2" s="1106"/>
      <c r="L2" s="1106"/>
      <c r="M2" s="1106"/>
      <c r="N2" s="1106"/>
      <c r="O2" s="1106"/>
      <c r="P2" s="1106"/>
      <c r="Q2" s="1106"/>
      <c r="R2" s="1106"/>
      <c r="S2" s="1106"/>
      <c r="T2" s="1106"/>
      <c r="U2" s="1106"/>
      <c r="V2" s="1106"/>
      <c r="W2" s="1106"/>
      <c r="X2" s="1106"/>
      <c r="Y2" s="427"/>
    </row>
    <row r="3" spans="1:49" ht="24.95" customHeight="1" x14ac:dyDescent="0.15">
      <c r="A3" s="427"/>
      <c r="B3" s="1107" t="s">
        <v>4328</v>
      </c>
      <c r="C3" s="1107"/>
      <c r="D3" s="1107"/>
      <c r="E3" s="1107"/>
      <c r="F3" s="1107"/>
      <c r="G3" s="1107"/>
      <c r="H3" s="1107"/>
      <c r="I3" s="1107"/>
      <c r="J3" s="1107"/>
      <c r="K3" s="1107"/>
      <c r="L3" s="1107"/>
      <c r="M3" s="1107"/>
      <c r="N3" s="1107"/>
      <c r="O3" s="1107"/>
      <c r="P3" s="1107"/>
      <c r="Q3" s="1107"/>
      <c r="R3" s="1107"/>
      <c r="S3" s="1107"/>
      <c r="T3" s="1107"/>
      <c r="U3" s="1107"/>
      <c r="V3" s="1107"/>
      <c r="W3" s="1107"/>
      <c r="X3" s="1107"/>
      <c r="Y3" s="427"/>
    </row>
    <row r="4" spans="1:49" ht="24.95" customHeight="1" thickBot="1" x14ac:dyDescent="0.25">
      <c r="A4" s="427"/>
      <c r="B4" s="468"/>
      <c r="C4" s="467"/>
      <c r="D4" s="467"/>
      <c r="E4" s="467"/>
      <c r="F4" s="467"/>
      <c r="G4" s="467"/>
      <c r="H4" s="467"/>
      <c r="I4" s="467"/>
      <c r="J4" s="467"/>
      <c r="K4" s="467"/>
      <c r="L4" s="467"/>
      <c r="M4" s="467"/>
      <c r="N4" s="467"/>
      <c r="O4" s="467"/>
      <c r="P4" s="467"/>
      <c r="Q4" s="467"/>
      <c r="R4" s="467"/>
      <c r="S4" s="467"/>
      <c r="T4" s="467"/>
      <c r="U4" s="467"/>
      <c r="V4" s="467"/>
      <c r="W4" s="467"/>
      <c r="X4" s="467"/>
      <c r="Y4" s="427"/>
      <c r="AB4" s="1108" t="s">
        <v>4292</v>
      </c>
      <c r="AC4" s="1108"/>
      <c r="AD4" s="1108"/>
      <c r="AE4" s="1108"/>
      <c r="AF4" s="1108"/>
      <c r="AG4" s="1108"/>
      <c r="AH4" s="1108"/>
      <c r="AI4" s="1108"/>
      <c r="AJ4" s="1108"/>
      <c r="AK4" s="1108"/>
      <c r="AL4" s="1108"/>
      <c r="AM4" s="1108"/>
      <c r="AN4" s="1108"/>
      <c r="AO4" s="1108"/>
      <c r="AP4" s="1108"/>
      <c r="AQ4" s="1108"/>
      <c r="AR4" s="1108"/>
      <c r="AS4" s="1108"/>
      <c r="AT4" s="1108"/>
      <c r="AU4" s="1108"/>
      <c r="AV4" s="1108"/>
      <c r="AW4" s="522"/>
    </row>
    <row r="5" spans="1:49" ht="15" customHeight="1" x14ac:dyDescent="0.15">
      <c r="A5" s="427"/>
      <c r="B5" s="1109"/>
      <c r="C5" s="1111" t="s">
        <v>4331</v>
      </c>
      <c r="D5" s="1064"/>
      <c r="E5" s="1114"/>
      <c r="F5" s="1115"/>
      <c r="G5" s="1115"/>
      <c r="H5" s="1115"/>
      <c r="I5" s="1115"/>
      <c r="J5" s="1115"/>
      <c r="K5" s="1115"/>
      <c r="L5" s="1115"/>
      <c r="M5" s="1115"/>
      <c r="N5" s="1115"/>
      <c r="O5" s="1115"/>
      <c r="P5" s="1115"/>
      <c r="Q5" s="1115"/>
      <c r="R5" s="1115"/>
      <c r="S5" s="1115"/>
      <c r="T5" s="1115"/>
      <c r="U5" s="1115"/>
      <c r="V5" s="1115"/>
      <c r="W5" s="1115"/>
      <c r="X5" s="1116"/>
      <c r="Y5" s="427"/>
      <c r="AA5" s="1117"/>
      <c r="AB5" s="1119" t="s">
        <v>4331</v>
      </c>
      <c r="AC5" s="1098"/>
      <c r="AD5" s="1100" t="s">
        <v>4350</v>
      </c>
      <c r="AE5" s="1101"/>
      <c r="AF5" s="1101"/>
      <c r="AG5" s="1101"/>
      <c r="AH5" s="1101"/>
      <c r="AI5" s="1101"/>
      <c r="AJ5" s="1101"/>
      <c r="AK5" s="1101"/>
      <c r="AL5" s="1101"/>
      <c r="AM5" s="1101"/>
      <c r="AN5" s="1101"/>
      <c r="AO5" s="1101"/>
      <c r="AP5" s="1101"/>
      <c r="AQ5" s="1101"/>
      <c r="AR5" s="1101"/>
      <c r="AS5" s="1101"/>
      <c r="AT5" s="1101"/>
      <c r="AU5" s="1101"/>
      <c r="AV5" s="1101"/>
      <c r="AW5" s="1102"/>
    </row>
    <row r="6" spans="1:49" ht="28.5" customHeight="1" x14ac:dyDescent="0.15">
      <c r="A6" s="427"/>
      <c r="B6" s="1110"/>
      <c r="C6" s="1112"/>
      <c r="D6" s="1113"/>
      <c r="E6" s="1095"/>
      <c r="F6" s="1096"/>
      <c r="G6" s="1096"/>
      <c r="H6" s="1096"/>
      <c r="I6" s="1096"/>
      <c r="J6" s="1096"/>
      <c r="K6" s="1096"/>
      <c r="L6" s="1096"/>
      <c r="M6" s="1096"/>
      <c r="N6" s="1096"/>
      <c r="O6" s="1096"/>
      <c r="P6" s="1096"/>
      <c r="Q6" s="1096"/>
      <c r="R6" s="1096"/>
      <c r="S6" s="1096"/>
      <c r="T6" s="1096"/>
      <c r="U6" s="1096"/>
      <c r="V6" s="1096"/>
      <c r="W6" s="1096"/>
      <c r="X6" s="1097"/>
      <c r="Y6" s="427"/>
      <c r="AA6" s="1118"/>
      <c r="AB6" s="1120"/>
      <c r="AC6" s="1099"/>
      <c r="AD6" s="1103" t="s">
        <v>4349</v>
      </c>
      <c r="AE6" s="1104"/>
      <c r="AF6" s="1104"/>
      <c r="AG6" s="1104"/>
      <c r="AH6" s="1104"/>
      <c r="AI6" s="1104"/>
      <c r="AJ6" s="1104"/>
      <c r="AK6" s="1104"/>
      <c r="AL6" s="1104"/>
      <c r="AM6" s="1104"/>
      <c r="AN6" s="1104"/>
      <c r="AO6" s="1104"/>
      <c r="AP6" s="1104"/>
      <c r="AQ6" s="1104"/>
      <c r="AR6" s="1104"/>
      <c r="AS6" s="1104"/>
      <c r="AT6" s="1104"/>
      <c r="AU6" s="1104"/>
      <c r="AV6" s="1104"/>
      <c r="AW6" s="1105"/>
    </row>
    <row r="7" spans="1:49" ht="43.5" customHeight="1" x14ac:dyDescent="0.15">
      <c r="A7" s="427"/>
      <c r="B7" s="466"/>
      <c r="C7" s="465" t="s">
        <v>4333</v>
      </c>
      <c r="D7" s="464"/>
      <c r="E7" s="1084"/>
      <c r="F7" s="1085"/>
      <c r="G7" s="1085"/>
      <c r="H7" s="1085"/>
      <c r="I7" s="1085"/>
      <c r="J7" s="1085"/>
      <c r="K7" s="1085"/>
      <c r="L7" s="1085"/>
      <c r="M7" s="1086"/>
      <c r="N7" s="1087" t="s">
        <v>4334</v>
      </c>
      <c r="O7" s="1087"/>
      <c r="P7" s="1088"/>
      <c r="Q7" s="1089"/>
      <c r="R7" s="1090"/>
      <c r="S7" s="463" t="s">
        <v>4347</v>
      </c>
      <c r="T7" s="1091"/>
      <c r="U7" s="1091"/>
      <c r="V7" s="1091"/>
      <c r="W7" s="463" t="s">
        <v>4348</v>
      </c>
      <c r="X7" s="462"/>
      <c r="Y7" s="427"/>
      <c r="AA7" s="461"/>
      <c r="AB7" s="460" t="s">
        <v>4333</v>
      </c>
      <c r="AC7" s="459"/>
      <c r="AD7" s="1092" t="s">
        <v>4528</v>
      </c>
      <c r="AE7" s="1093"/>
      <c r="AF7" s="1093"/>
      <c r="AG7" s="1093"/>
      <c r="AH7" s="1093"/>
      <c r="AI7" s="1093"/>
      <c r="AJ7" s="1093"/>
      <c r="AK7" s="1093"/>
      <c r="AL7" s="1094"/>
      <c r="AM7" s="1058" t="s">
        <v>4334</v>
      </c>
      <c r="AN7" s="1058"/>
      <c r="AO7" s="1059"/>
      <c r="AP7" s="458" t="s">
        <v>148</v>
      </c>
      <c r="AQ7" s="457" t="s">
        <v>4347</v>
      </c>
      <c r="AR7" s="1060">
        <v>999999</v>
      </c>
      <c r="AS7" s="1060"/>
      <c r="AT7" s="1060"/>
      <c r="AU7" s="1060"/>
      <c r="AV7" s="457" t="s">
        <v>4348</v>
      </c>
      <c r="AW7" s="456"/>
    </row>
    <row r="8" spans="1:49" ht="30" customHeight="1" x14ac:dyDescent="0.15">
      <c r="A8" s="427"/>
      <c r="B8" s="1061"/>
      <c r="C8" s="1037" t="s">
        <v>4335</v>
      </c>
      <c r="D8" s="1064"/>
      <c r="E8" s="1066" t="s">
        <v>4336</v>
      </c>
      <c r="F8" s="1067"/>
      <c r="G8" s="1067"/>
      <c r="H8" s="1067"/>
      <c r="I8" s="1067"/>
      <c r="J8" s="1067"/>
      <c r="K8" s="1067"/>
      <c r="L8" s="1068"/>
      <c r="M8" s="1069" t="s">
        <v>4337</v>
      </c>
      <c r="N8" s="1070"/>
      <c r="O8" s="1070"/>
      <c r="P8" s="1070"/>
      <c r="Q8" s="1070"/>
      <c r="R8" s="1070"/>
      <c r="S8" s="1070"/>
      <c r="T8" s="1070"/>
      <c r="U8" s="1070"/>
      <c r="V8" s="1070"/>
      <c r="W8" s="1070"/>
      <c r="X8" s="1071"/>
      <c r="Y8" s="427"/>
      <c r="AA8" s="1072"/>
      <c r="AB8" s="1039" t="s">
        <v>4335</v>
      </c>
      <c r="AC8" s="1075"/>
      <c r="AD8" s="1077" t="s">
        <v>4336</v>
      </c>
      <c r="AE8" s="1078"/>
      <c r="AF8" s="1078"/>
      <c r="AG8" s="1078"/>
      <c r="AH8" s="1078"/>
      <c r="AI8" s="1078"/>
      <c r="AJ8" s="1078"/>
      <c r="AK8" s="1079"/>
      <c r="AL8" s="1077" t="s">
        <v>4337</v>
      </c>
      <c r="AM8" s="1078"/>
      <c r="AN8" s="1078"/>
      <c r="AO8" s="1078"/>
      <c r="AP8" s="1078"/>
      <c r="AQ8" s="1078"/>
      <c r="AR8" s="1078"/>
      <c r="AS8" s="1078"/>
      <c r="AT8" s="1078"/>
      <c r="AU8" s="1078"/>
      <c r="AV8" s="1078"/>
      <c r="AW8" s="1080"/>
    </row>
    <row r="9" spans="1:49" ht="21" customHeight="1" x14ac:dyDescent="0.15">
      <c r="A9" s="427"/>
      <c r="B9" s="1061"/>
      <c r="C9" s="1037"/>
      <c r="D9" s="1064"/>
      <c r="E9" s="431" t="s">
        <v>4338</v>
      </c>
      <c r="F9" s="447"/>
      <c r="G9" s="447"/>
      <c r="H9" s="431" t="s">
        <v>34</v>
      </c>
      <c r="I9" s="447"/>
      <c r="J9" s="431" t="s">
        <v>35</v>
      </c>
      <c r="K9" s="447"/>
      <c r="L9" s="446" t="s">
        <v>36</v>
      </c>
      <c r="M9" s="1081"/>
      <c r="N9" s="1082"/>
      <c r="O9" s="1082"/>
      <c r="P9" s="1082"/>
      <c r="Q9" s="1082"/>
      <c r="R9" s="1082"/>
      <c r="S9" s="1082"/>
      <c r="T9" s="1082"/>
      <c r="U9" s="1082"/>
      <c r="V9" s="1082"/>
      <c r="W9" s="1082"/>
      <c r="X9" s="1083"/>
      <c r="Y9" s="427"/>
      <c r="AA9" s="1072"/>
      <c r="AB9" s="1039"/>
      <c r="AC9" s="1075"/>
      <c r="AD9" s="428" t="s">
        <v>4338</v>
      </c>
      <c r="AE9" s="445" t="s">
        <v>4344</v>
      </c>
      <c r="AF9" s="445">
        <v>20</v>
      </c>
      <c r="AG9" s="428" t="s">
        <v>34</v>
      </c>
      <c r="AH9" s="445">
        <v>4</v>
      </c>
      <c r="AI9" s="428" t="s">
        <v>35</v>
      </c>
      <c r="AJ9" s="445">
        <v>1</v>
      </c>
      <c r="AK9" s="444" t="s">
        <v>36</v>
      </c>
      <c r="AL9" s="1046" t="s">
        <v>4352</v>
      </c>
      <c r="AM9" s="1047"/>
      <c r="AN9" s="1047"/>
      <c r="AO9" s="1047"/>
      <c r="AP9" s="1047"/>
      <c r="AQ9" s="1047"/>
      <c r="AR9" s="1047"/>
      <c r="AS9" s="1047"/>
      <c r="AT9" s="1047"/>
      <c r="AU9" s="1047"/>
      <c r="AV9" s="1047"/>
      <c r="AW9" s="1048"/>
    </row>
    <row r="10" spans="1:49" ht="21" customHeight="1" x14ac:dyDescent="0.15">
      <c r="A10" s="427"/>
      <c r="B10" s="1061"/>
      <c r="C10" s="1037"/>
      <c r="D10" s="1064"/>
      <c r="E10" s="455" t="s">
        <v>4339</v>
      </c>
      <c r="F10" s="453"/>
      <c r="G10" s="453"/>
      <c r="H10" s="454" t="s">
        <v>34</v>
      </c>
      <c r="I10" s="453"/>
      <c r="J10" s="454" t="s">
        <v>35</v>
      </c>
      <c r="K10" s="453"/>
      <c r="L10" s="452" t="s">
        <v>36</v>
      </c>
      <c r="M10" s="1043"/>
      <c r="N10" s="1044"/>
      <c r="O10" s="1044"/>
      <c r="P10" s="1044"/>
      <c r="Q10" s="1044"/>
      <c r="R10" s="1044"/>
      <c r="S10" s="1044"/>
      <c r="T10" s="1044"/>
      <c r="U10" s="1044"/>
      <c r="V10" s="1044"/>
      <c r="W10" s="1044"/>
      <c r="X10" s="1045"/>
      <c r="Y10" s="427"/>
      <c r="AA10" s="1072"/>
      <c r="AB10" s="1039"/>
      <c r="AC10" s="1075"/>
      <c r="AD10" s="451" t="s">
        <v>4339</v>
      </c>
      <c r="AE10" s="449" t="s">
        <v>4344</v>
      </c>
      <c r="AF10" s="449">
        <v>22</v>
      </c>
      <c r="AG10" s="450" t="s">
        <v>34</v>
      </c>
      <c r="AH10" s="449">
        <v>3</v>
      </c>
      <c r="AI10" s="450" t="s">
        <v>35</v>
      </c>
      <c r="AJ10" s="449">
        <v>31</v>
      </c>
      <c r="AK10" s="448" t="s">
        <v>36</v>
      </c>
      <c r="AL10" s="1049"/>
      <c r="AM10" s="1050"/>
      <c r="AN10" s="1050"/>
      <c r="AO10" s="1050"/>
      <c r="AP10" s="1050"/>
      <c r="AQ10" s="1050"/>
      <c r="AR10" s="1050"/>
      <c r="AS10" s="1050"/>
      <c r="AT10" s="1050"/>
      <c r="AU10" s="1050"/>
      <c r="AV10" s="1050"/>
      <c r="AW10" s="1051"/>
    </row>
    <row r="11" spans="1:49" ht="21" customHeight="1" x14ac:dyDescent="0.15">
      <c r="A11" s="427"/>
      <c r="B11" s="1061"/>
      <c r="C11" s="1037"/>
      <c r="D11" s="1064"/>
      <c r="E11" s="431" t="s">
        <v>4338</v>
      </c>
      <c r="F11" s="447"/>
      <c r="G11" s="447"/>
      <c r="H11" s="431" t="s">
        <v>34</v>
      </c>
      <c r="I11" s="447"/>
      <c r="J11" s="431" t="s">
        <v>35</v>
      </c>
      <c r="K11" s="447"/>
      <c r="L11" s="446" t="s">
        <v>36</v>
      </c>
      <c r="M11" s="1040"/>
      <c r="N11" s="1041"/>
      <c r="O11" s="1041"/>
      <c r="P11" s="1041"/>
      <c r="Q11" s="1041"/>
      <c r="R11" s="1041"/>
      <c r="S11" s="1041"/>
      <c r="T11" s="1041"/>
      <c r="U11" s="1041"/>
      <c r="V11" s="1041"/>
      <c r="W11" s="1041"/>
      <c r="X11" s="1042"/>
      <c r="Y11" s="427"/>
      <c r="AA11" s="1072"/>
      <c r="AB11" s="1039"/>
      <c r="AC11" s="1075"/>
      <c r="AD11" s="428" t="s">
        <v>4338</v>
      </c>
      <c r="AE11" s="445" t="s">
        <v>4344</v>
      </c>
      <c r="AF11" s="445">
        <v>22</v>
      </c>
      <c r="AG11" s="428" t="s">
        <v>34</v>
      </c>
      <c r="AH11" s="445">
        <v>4</v>
      </c>
      <c r="AI11" s="428" t="s">
        <v>35</v>
      </c>
      <c r="AJ11" s="445">
        <v>1</v>
      </c>
      <c r="AK11" s="444" t="s">
        <v>36</v>
      </c>
      <c r="AL11" s="1046" t="s">
        <v>4353</v>
      </c>
      <c r="AM11" s="1047"/>
      <c r="AN11" s="1047"/>
      <c r="AO11" s="1047"/>
      <c r="AP11" s="1047"/>
      <c r="AQ11" s="1047"/>
      <c r="AR11" s="1047"/>
      <c r="AS11" s="1047"/>
      <c r="AT11" s="1047"/>
      <c r="AU11" s="1047"/>
      <c r="AV11" s="1047"/>
      <c r="AW11" s="1048"/>
    </row>
    <row r="12" spans="1:49" ht="21" customHeight="1" x14ac:dyDescent="0.15">
      <c r="A12" s="427"/>
      <c r="B12" s="1061"/>
      <c r="C12" s="1037"/>
      <c r="D12" s="1064"/>
      <c r="E12" s="455" t="s">
        <v>4339</v>
      </c>
      <c r="F12" s="453"/>
      <c r="G12" s="453"/>
      <c r="H12" s="454" t="s">
        <v>34</v>
      </c>
      <c r="I12" s="453"/>
      <c r="J12" s="454" t="s">
        <v>35</v>
      </c>
      <c r="K12" s="453"/>
      <c r="L12" s="452" t="s">
        <v>36</v>
      </c>
      <c r="M12" s="1043"/>
      <c r="N12" s="1044"/>
      <c r="O12" s="1044"/>
      <c r="P12" s="1044"/>
      <c r="Q12" s="1044"/>
      <c r="R12" s="1044"/>
      <c r="S12" s="1044"/>
      <c r="T12" s="1044"/>
      <c r="U12" s="1044"/>
      <c r="V12" s="1044"/>
      <c r="W12" s="1044"/>
      <c r="X12" s="1045"/>
      <c r="Y12" s="427"/>
      <c r="AA12" s="1072"/>
      <c r="AB12" s="1039"/>
      <c r="AC12" s="1075"/>
      <c r="AD12" s="451" t="s">
        <v>4339</v>
      </c>
      <c r="AE12" s="449" t="s">
        <v>4344</v>
      </c>
      <c r="AF12" s="449">
        <v>25</v>
      </c>
      <c r="AG12" s="450" t="s">
        <v>34</v>
      </c>
      <c r="AH12" s="449">
        <v>9</v>
      </c>
      <c r="AI12" s="450" t="s">
        <v>35</v>
      </c>
      <c r="AJ12" s="449">
        <v>1</v>
      </c>
      <c r="AK12" s="448" t="s">
        <v>36</v>
      </c>
      <c r="AL12" s="1049"/>
      <c r="AM12" s="1050"/>
      <c r="AN12" s="1050"/>
      <c r="AO12" s="1050"/>
      <c r="AP12" s="1050"/>
      <c r="AQ12" s="1050"/>
      <c r="AR12" s="1050"/>
      <c r="AS12" s="1050"/>
      <c r="AT12" s="1050"/>
      <c r="AU12" s="1050"/>
      <c r="AV12" s="1050"/>
      <c r="AW12" s="1051"/>
    </row>
    <row r="13" spans="1:49" ht="21" customHeight="1" x14ac:dyDescent="0.15">
      <c r="A13" s="427"/>
      <c r="B13" s="1061"/>
      <c r="C13" s="1037"/>
      <c r="D13" s="1064"/>
      <c r="E13" s="431" t="s">
        <v>4338</v>
      </c>
      <c r="F13" s="447"/>
      <c r="G13" s="447"/>
      <c r="H13" s="431" t="s">
        <v>34</v>
      </c>
      <c r="I13" s="447"/>
      <c r="J13" s="431" t="s">
        <v>35</v>
      </c>
      <c r="K13" s="447"/>
      <c r="L13" s="446" t="s">
        <v>36</v>
      </c>
      <c r="M13" s="1040"/>
      <c r="N13" s="1041"/>
      <c r="O13" s="1041"/>
      <c r="P13" s="1041"/>
      <c r="Q13" s="1041"/>
      <c r="R13" s="1041"/>
      <c r="S13" s="1041"/>
      <c r="T13" s="1041"/>
      <c r="U13" s="1041"/>
      <c r="V13" s="1041"/>
      <c r="W13" s="1041"/>
      <c r="X13" s="1042"/>
      <c r="Y13" s="427"/>
      <c r="AA13" s="1072"/>
      <c r="AB13" s="1039"/>
      <c r="AC13" s="1075"/>
      <c r="AD13" s="428" t="s">
        <v>4338</v>
      </c>
      <c r="AE13" s="445" t="s">
        <v>4344</v>
      </c>
      <c r="AF13" s="445">
        <v>25</v>
      </c>
      <c r="AG13" s="428" t="s">
        <v>34</v>
      </c>
      <c r="AH13" s="445">
        <v>10</v>
      </c>
      <c r="AI13" s="428" t="s">
        <v>35</v>
      </c>
      <c r="AJ13" s="445">
        <v>1</v>
      </c>
      <c r="AK13" s="444" t="s">
        <v>36</v>
      </c>
      <c r="AL13" s="1046" t="s">
        <v>4354</v>
      </c>
      <c r="AM13" s="1047"/>
      <c r="AN13" s="1047"/>
      <c r="AO13" s="1047"/>
      <c r="AP13" s="1047"/>
      <c r="AQ13" s="1047"/>
      <c r="AR13" s="1047"/>
      <c r="AS13" s="1047"/>
      <c r="AT13" s="1047"/>
      <c r="AU13" s="1047"/>
      <c r="AV13" s="1047"/>
      <c r="AW13" s="1048"/>
    </row>
    <row r="14" spans="1:49" ht="21" customHeight="1" x14ac:dyDescent="0.15">
      <c r="A14" s="427"/>
      <c r="B14" s="1061"/>
      <c r="C14" s="1037"/>
      <c r="D14" s="1064"/>
      <c r="E14" s="455" t="s">
        <v>4339</v>
      </c>
      <c r="F14" s="453"/>
      <c r="G14" s="453"/>
      <c r="H14" s="454" t="s">
        <v>34</v>
      </c>
      <c r="I14" s="453"/>
      <c r="J14" s="454" t="s">
        <v>35</v>
      </c>
      <c r="K14" s="453"/>
      <c r="L14" s="452" t="s">
        <v>36</v>
      </c>
      <c r="M14" s="1043"/>
      <c r="N14" s="1044"/>
      <c r="O14" s="1044"/>
      <c r="P14" s="1044"/>
      <c r="Q14" s="1044"/>
      <c r="R14" s="1044"/>
      <c r="S14" s="1044"/>
      <c r="T14" s="1044"/>
      <c r="U14" s="1044"/>
      <c r="V14" s="1044"/>
      <c r="W14" s="1044"/>
      <c r="X14" s="1045"/>
      <c r="Y14" s="427"/>
      <c r="AA14" s="1072"/>
      <c r="AB14" s="1039"/>
      <c r="AC14" s="1075"/>
      <c r="AD14" s="451" t="s">
        <v>4339</v>
      </c>
      <c r="AE14" s="449" t="s">
        <v>4344</v>
      </c>
      <c r="AF14" s="449">
        <v>28</v>
      </c>
      <c r="AG14" s="450" t="s">
        <v>34</v>
      </c>
      <c r="AH14" s="449">
        <v>10</v>
      </c>
      <c r="AI14" s="450" t="s">
        <v>35</v>
      </c>
      <c r="AJ14" s="449">
        <v>1</v>
      </c>
      <c r="AK14" s="448" t="s">
        <v>36</v>
      </c>
      <c r="AL14" s="1049"/>
      <c r="AM14" s="1050"/>
      <c r="AN14" s="1050"/>
      <c r="AO14" s="1050"/>
      <c r="AP14" s="1050"/>
      <c r="AQ14" s="1050"/>
      <c r="AR14" s="1050"/>
      <c r="AS14" s="1050"/>
      <c r="AT14" s="1050"/>
      <c r="AU14" s="1050"/>
      <c r="AV14" s="1050"/>
      <c r="AW14" s="1051"/>
    </row>
    <row r="15" spans="1:49" ht="21" customHeight="1" x14ac:dyDescent="0.15">
      <c r="A15" s="427"/>
      <c r="B15" s="1061"/>
      <c r="C15" s="1037"/>
      <c r="D15" s="1064"/>
      <c r="E15" s="431" t="s">
        <v>4338</v>
      </c>
      <c r="F15" s="447"/>
      <c r="G15" s="447"/>
      <c r="H15" s="431" t="s">
        <v>34</v>
      </c>
      <c r="I15" s="447"/>
      <c r="J15" s="431" t="s">
        <v>35</v>
      </c>
      <c r="K15" s="447"/>
      <c r="L15" s="446" t="s">
        <v>36</v>
      </c>
      <c r="M15" s="1040"/>
      <c r="N15" s="1041"/>
      <c r="O15" s="1041"/>
      <c r="P15" s="1041"/>
      <c r="Q15" s="1041"/>
      <c r="R15" s="1041"/>
      <c r="S15" s="1041"/>
      <c r="T15" s="1041"/>
      <c r="U15" s="1041"/>
      <c r="V15" s="1041"/>
      <c r="W15" s="1041"/>
      <c r="X15" s="1042"/>
      <c r="Y15" s="427"/>
      <c r="AA15" s="1072"/>
      <c r="AB15" s="1039"/>
      <c r="AC15" s="1075"/>
      <c r="AD15" s="428" t="s">
        <v>4338</v>
      </c>
      <c r="AE15" s="445" t="s">
        <v>4344</v>
      </c>
      <c r="AF15" s="445">
        <v>28</v>
      </c>
      <c r="AG15" s="428" t="s">
        <v>34</v>
      </c>
      <c r="AH15" s="445">
        <v>10</v>
      </c>
      <c r="AI15" s="428" t="s">
        <v>35</v>
      </c>
      <c r="AJ15" s="445">
        <v>2</v>
      </c>
      <c r="AK15" s="444" t="s">
        <v>36</v>
      </c>
      <c r="AL15" s="1046" t="s">
        <v>4725</v>
      </c>
      <c r="AM15" s="1047"/>
      <c r="AN15" s="1047"/>
      <c r="AO15" s="1047"/>
      <c r="AP15" s="1047"/>
      <c r="AQ15" s="1047"/>
      <c r="AR15" s="1047"/>
      <c r="AS15" s="1047"/>
      <c r="AT15" s="1047"/>
      <c r="AU15" s="1047"/>
      <c r="AV15" s="1047"/>
      <c r="AW15" s="1048"/>
    </row>
    <row r="16" spans="1:49" ht="21" customHeight="1" x14ac:dyDescent="0.15">
      <c r="A16" s="427"/>
      <c r="B16" s="1061"/>
      <c r="C16" s="1037"/>
      <c r="D16" s="1064"/>
      <c r="E16" s="455" t="s">
        <v>4339</v>
      </c>
      <c r="F16" s="453"/>
      <c r="G16" s="453"/>
      <c r="H16" s="454" t="s">
        <v>34</v>
      </c>
      <c r="I16" s="453"/>
      <c r="J16" s="454" t="s">
        <v>35</v>
      </c>
      <c r="K16" s="453"/>
      <c r="L16" s="452" t="s">
        <v>36</v>
      </c>
      <c r="M16" s="1043"/>
      <c r="N16" s="1044"/>
      <c r="O16" s="1044"/>
      <c r="P16" s="1044"/>
      <c r="Q16" s="1044"/>
      <c r="R16" s="1044"/>
      <c r="S16" s="1044"/>
      <c r="T16" s="1044"/>
      <c r="U16" s="1044"/>
      <c r="V16" s="1044"/>
      <c r="W16" s="1044"/>
      <c r="X16" s="1045"/>
      <c r="Y16" s="427"/>
      <c r="AA16" s="1072"/>
      <c r="AB16" s="1039"/>
      <c r="AC16" s="1075"/>
      <c r="AD16" s="451" t="s">
        <v>4339</v>
      </c>
      <c r="AE16" s="449" t="s">
        <v>4344</v>
      </c>
      <c r="AF16" s="449">
        <v>29</v>
      </c>
      <c r="AG16" s="450" t="s">
        <v>34</v>
      </c>
      <c r="AH16" s="449">
        <v>3</v>
      </c>
      <c r="AI16" s="450" t="s">
        <v>35</v>
      </c>
      <c r="AJ16" s="449">
        <v>31</v>
      </c>
      <c r="AK16" s="448" t="s">
        <v>36</v>
      </c>
      <c r="AL16" s="1049"/>
      <c r="AM16" s="1050"/>
      <c r="AN16" s="1050"/>
      <c r="AO16" s="1050"/>
      <c r="AP16" s="1050"/>
      <c r="AQ16" s="1050"/>
      <c r="AR16" s="1050"/>
      <c r="AS16" s="1050"/>
      <c r="AT16" s="1050"/>
      <c r="AU16" s="1050"/>
      <c r="AV16" s="1050"/>
      <c r="AW16" s="1051"/>
    </row>
    <row r="17" spans="1:49" ht="21" customHeight="1" x14ac:dyDescent="0.15">
      <c r="A17" s="427"/>
      <c r="B17" s="1061"/>
      <c r="C17" s="1037"/>
      <c r="D17" s="1064"/>
      <c r="E17" s="431" t="s">
        <v>4338</v>
      </c>
      <c r="F17" s="447"/>
      <c r="G17" s="447"/>
      <c r="H17" s="431" t="s">
        <v>34</v>
      </c>
      <c r="I17" s="447"/>
      <c r="J17" s="431" t="s">
        <v>35</v>
      </c>
      <c r="K17" s="447"/>
      <c r="L17" s="446" t="s">
        <v>36</v>
      </c>
      <c r="M17" s="1040"/>
      <c r="N17" s="1041"/>
      <c r="O17" s="1041"/>
      <c r="P17" s="1041"/>
      <c r="Q17" s="1041"/>
      <c r="R17" s="1041"/>
      <c r="S17" s="1041"/>
      <c r="T17" s="1041"/>
      <c r="U17" s="1041"/>
      <c r="V17" s="1041"/>
      <c r="W17" s="1041"/>
      <c r="X17" s="1042"/>
      <c r="Y17" s="427"/>
      <c r="AA17" s="1072"/>
      <c r="AB17" s="1039"/>
      <c r="AC17" s="1075"/>
      <c r="AD17" s="428" t="s">
        <v>4338</v>
      </c>
      <c r="AE17" s="445" t="s">
        <v>4344</v>
      </c>
      <c r="AF17" s="445">
        <v>29</v>
      </c>
      <c r="AG17" s="428" t="s">
        <v>34</v>
      </c>
      <c r="AH17" s="445">
        <v>4</v>
      </c>
      <c r="AI17" s="428" t="s">
        <v>35</v>
      </c>
      <c r="AJ17" s="445">
        <v>1</v>
      </c>
      <c r="AK17" s="444" t="s">
        <v>36</v>
      </c>
      <c r="AL17" s="1046" t="s">
        <v>4529</v>
      </c>
      <c r="AM17" s="1047"/>
      <c r="AN17" s="1047"/>
      <c r="AO17" s="1047"/>
      <c r="AP17" s="1047"/>
      <c r="AQ17" s="1047"/>
      <c r="AR17" s="1047"/>
      <c r="AS17" s="1047"/>
      <c r="AT17" s="1047"/>
      <c r="AU17" s="1047"/>
      <c r="AV17" s="1047"/>
      <c r="AW17" s="1048"/>
    </row>
    <row r="18" spans="1:49" ht="21" customHeight="1" x14ac:dyDescent="0.15">
      <c r="A18" s="427"/>
      <c r="B18" s="1061"/>
      <c r="C18" s="1037"/>
      <c r="D18" s="1064"/>
      <c r="E18" s="455" t="s">
        <v>4339</v>
      </c>
      <c r="F18" s="453"/>
      <c r="G18" s="453"/>
      <c r="H18" s="454" t="s">
        <v>34</v>
      </c>
      <c r="I18" s="453"/>
      <c r="J18" s="454" t="s">
        <v>35</v>
      </c>
      <c r="K18" s="453"/>
      <c r="L18" s="452" t="s">
        <v>36</v>
      </c>
      <c r="M18" s="1043"/>
      <c r="N18" s="1044"/>
      <c r="O18" s="1044"/>
      <c r="P18" s="1044"/>
      <c r="Q18" s="1044"/>
      <c r="R18" s="1044"/>
      <c r="S18" s="1044"/>
      <c r="T18" s="1044"/>
      <c r="U18" s="1044"/>
      <c r="V18" s="1044"/>
      <c r="W18" s="1044"/>
      <c r="X18" s="1045"/>
      <c r="Y18" s="427"/>
      <c r="AA18" s="1072"/>
      <c r="AB18" s="1039"/>
      <c r="AC18" s="1075"/>
      <c r="AD18" s="451" t="s">
        <v>4339</v>
      </c>
      <c r="AE18" s="449"/>
      <c r="AF18" s="449"/>
      <c r="AG18" s="450" t="s">
        <v>34</v>
      </c>
      <c r="AH18" s="449"/>
      <c r="AI18" s="450" t="s">
        <v>35</v>
      </c>
      <c r="AJ18" s="449"/>
      <c r="AK18" s="448" t="s">
        <v>36</v>
      </c>
      <c r="AL18" s="1049"/>
      <c r="AM18" s="1050"/>
      <c r="AN18" s="1050"/>
      <c r="AO18" s="1050"/>
      <c r="AP18" s="1050"/>
      <c r="AQ18" s="1050"/>
      <c r="AR18" s="1050"/>
      <c r="AS18" s="1050"/>
      <c r="AT18" s="1050"/>
      <c r="AU18" s="1050"/>
      <c r="AV18" s="1050"/>
      <c r="AW18" s="1051"/>
    </row>
    <row r="19" spans="1:49" ht="21" customHeight="1" x14ac:dyDescent="0.15">
      <c r="A19" s="427"/>
      <c r="B19" s="1061"/>
      <c r="C19" s="1037"/>
      <c r="D19" s="1064"/>
      <c r="E19" s="431" t="s">
        <v>4338</v>
      </c>
      <c r="F19" s="447"/>
      <c r="G19" s="447"/>
      <c r="H19" s="431" t="s">
        <v>34</v>
      </c>
      <c r="I19" s="447"/>
      <c r="J19" s="431" t="s">
        <v>35</v>
      </c>
      <c r="K19" s="447"/>
      <c r="L19" s="446" t="s">
        <v>36</v>
      </c>
      <c r="M19" s="1040"/>
      <c r="N19" s="1041"/>
      <c r="O19" s="1041"/>
      <c r="P19" s="1041"/>
      <c r="Q19" s="1041"/>
      <c r="R19" s="1041"/>
      <c r="S19" s="1041"/>
      <c r="T19" s="1041"/>
      <c r="U19" s="1041"/>
      <c r="V19" s="1041"/>
      <c r="W19" s="1041"/>
      <c r="X19" s="1042"/>
      <c r="Y19" s="427"/>
      <c r="AA19" s="1072"/>
      <c r="AB19" s="1039"/>
      <c r="AC19" s="1075"/>
      <c r="AD19" s="428" t="s">
        <v>4338</v>
      </c>
      <c r="AE19" s="445"/>
      <c r="AF19" s="445"/>
      <c r="AG19" s="428" t="s">
        <v>34</v>
      </c>
      <c r="AH19" s="445"/>
      <c r="AI19" s="428" t="s">
        <v>35</v>
      </c>
      <c r="AJ19" s="445"/>
      <c r="AK19" s="444" t="s">
        <v>36</v>
      </c>
      <c r="AL19" s="1046" t="s">
        <v>4355</v>
      </c>
      <c r="AM19" s="1047"/>
      <c r="AN19" s="1047"/>
      <c r="AO19" s="1047"/>
      <c r="AP19" s="1047"/>
      <c r="AQ19" s="1047"/>
      <c r="AR19" s="1047"/>
      <c r="AS19" s="1047"/>
      <c r="AT19" s="1047"/>
      <c r="AU19" s="1047"/>
      <c r="AV19" s="1047"/>
      <c r="AW19" s="1048"/>
    </row>
    <row r="20" spans="1:49" ht="21" customHeight="1" x14ac:dyDescent="0.15">
      <c r="A20" s="427"/>
      <c r="B20" s="1061"/>
      <c r="C20" s="1037"/>
      <c r="D20" s="1064"/>
      <c r="E20" s="455" t="s">
        <v>4339</v>
      </c>
      <c r="F20" s="453"/>
      <c r="G20" s="453"/>
      <c r="H20" s="454" t="s">
        <v>34</v>
      </c>
      <c r="I20" s="453"/>
      <c r="J20" s="454" t="s">
        <v>35</v>
      </c>
      <c r="K20" s="453"/>
      <c r="L20" s="452" t="s">
        <v>36</v>
      </c>
      <c r="M20" s="1043"/>
      <c r="N20" s="1044"/>
      <c r="O20" s="1044"/>
      <c r="P20" s="1044"/>
      <c r="Q20" s="1044"/>
      <c r="R20" s="1044"/>
      <c r="S20" s="1044"/>
      <c r="T20" s="1044"/>
      <c r="U20" s="1044"/>
      <c r="V20" s="1044"/>
      <c r="W20" s="1044"/>
      <c r="X20" s="1045"/>
      <c r="Y20" s="427"/>
      <c r="AA20" s="1072"/>
      <c r="AB20" s="1039"/>
      <c r="AC20" s="1075"/>
      <c r="AD20" s="451" t="s">
        <v>4339</v>
      </c>
      <c r="AE20" s="449"/>
      <c r="AF20" s="449"/>
      <c r="AG20" s="450" t="s">
        <v>34</v>
      </c>
      <c r="AH20" s="449"/>
      <c r="AI20" s="450" t="s">
        <v>35</v>
      </c>
      <c r="AJ20" s="449"/>
      <c r="AK20" s="448" t="s">
        <v>36</v>
      </c>
      <c r="AL20" s="1049"/>
      <c r="AM20" s="1050"/>
      <c r="AN20" s="1050"/>
      <c r="AO20" s="1050"/>
      <c r="AP20" s="1050"/>
      <c r="AQ20" s="1050"/>
      <c r="AR20" s="1050"/>
      <c r="AS20" s="1050"/>
      <c r="AT20" s="1050"/>
      <c r="AU20" s="1050"/>
      <c r="AV20" s="1050"/>
      <c r="AW20" s="1051"/>
    </row>
    <row r="21" spans="1:49" ht="21" customHeight="1" x14ac:dyDescent="0.15">
      <c r="A21" s="427"/>
      <c r="B21" s="1061"/>
      <c r="C21" s="1037"/>
      <c r="D21" s="1064"/>
      <c r="E21" s="431" t="s">
        <v>4338</v>
      </c>
      <c r="F21" s="447"/>
      <c r="G21" s="447"/>
      <c r="H21" s="431" t="s">
        <v>34</v>
      </c>
      <c r="I21" s="447"/>
      <c r="J21" s="431" t="s">
        <v>35</v>
      </c>
      <c r="K21" s="447"/>
      <c r="L21" s="446" t="s">
        <v>36</v>
      </c>
      <c r="M21" s="1040"/>
      <c r="N21" s="1041"/>
      <c r="O21" s="1041"/>
      <c r="P21" s="1041"/>
      <c r="Q21" s="1041"/>
      <c r="R21" s="1041"/>
      <c r="S21" s="1041"/>
      <c r="T21" s="1041"/>
      <c r="U21" s="1041"/>
      <c r="V21" s="1041"/>
      <c r="W21" s="1041"/>
      <c r="X21" s="1042"/>
      <c r="Y21" s="427"/>
      <c r="AA21" s="1072"/>
      <c r="AB21" s="1039"/>
      <c r="AC21" s="1075"/>
      <c r="AD21" s="428" t="s">
        <v>4338</v>
      </c>
      <c r="AE21" s="445"/>
      <c r="AF21" s="445"/>
      <c r="AG21" s="428" t="s">
        <v>34</v>
      </c>
      <c r="AH21" s="445"/>
      <c r="AI21" s="428" t="s">
        <v>35</v>
      </c>
      <c r="AJ21" s="445"/>
      <c r="AK21" s="444" t="s">
        <v>36</v>
      </c>
      <c r="AL21" s="1046"/>
      <c r="AM21" s="1047"/>
      <c r="AN21" s="1047"/>
      <c r="AO21" s="1047"/>
      <c r="AP21" s="1047"/>
      <c r="AQ21" s="1047"/>
      <c r="AR21" s="1047"/>
      <c r="AS21" s="1047"/>
      <c r="AT21" s="1047"/>
      <c r="AU21" s="1047"/>
      <c r="AV21" s="1047"/>
      <c r="AW21" s="1048"/>
    </row>
    <row r="22" spans="1:49" ht="21" customHeight="1" x14ac:dyDescent="0.15">
      <c r="A22" s="427"/>
      <c r="B22" s="1061"/>
      <c r="C22" s="1037"/>
      <c r="D22" s="1064"/>
      <c r="E22" s="455" t="s">
        <v>4339</v>
      </c>
      <c r="F22" s="453"/>
      <c r="G22" s="453"/>
      <c r="H22" s="454" t="s">
        <v>34</v>
      </c>
      <c r="I22" s="453"/>
      <c r="J22" s="454" t="s">
        <v>35</v>
      </c>
      <c r="K22" s="453"/>
      <c r="L22" s="452" t="s">
        <v>36</v>
      </c>
      <c r="M22" s="1043"/>
      <c r="N22" s="1044"/>
      <c r="O22" s="1044"/>
      <c r="P22" s="1044"/>
      <c r="Q22" s="1044"/>
      <c r="R22" s="1044"/>
      <c r="S22" s="1044"/>
      <c r="T22" s="1044"/>
      <c r="U22" s="1044"/>
      <c r="V22" s="1044"/>
      <c r="W22" s="1044"/>
      <c r="X22" s="1045"/>
      <c r="Y22" s="427"/>
      <c r="AA22" s="1072"/>
      <c r="AB22" s="1039"/>
      <c r="AC22" s="1075"/>
      <c r="AD22" s="451" t="s">
        <v>4339</v>
      </c>
      <c r="AE22" s="449"/>
      <c r="AF22" s="449"/>
      <c r="AG22" s="450" t="s">
        <v>34</v>
      </c>
      <c r="AH22" s="449"/>
      <c r="AI22" s="450" t="s">
        <v>35</v>
      </c>
      <c r="AJ22" s="449"/>
      <c r="AK22" s="448" t="s">
        <v>36</v>
      </c>
      <c r="AL22" s="1049"/>
      <c r="AM22" s="1050"/>
      <c r="AN22" s="1050"/>
      <c r="AO22" s="1050"/>
      <c r="AP22" s="1050"/>
      <c r="AQ22" s="1050"/>
      <c r="AR22" s="1050"/>
      <c r="AS22" s="1050"/>
      <c r="AT22" s="1050"/>
      <c r="AU22" s="1050"/>
      <c r="AV22" s="1050"/>
      <c r="AW22" s="1051"/>
    </row>
    <row r="23" spans="1:49" ht="21" customHeight="1" x14ac:dyDescent="0.15">
      <c r="A23" s="427"/>
      <c r="B23" s="1061"/>
      <c r="C23" s="1037"/>
      <c r="D23" s="1064"/>
      <c r="E23" s="431" t="s">
        <v>4338</v>
      </c>
      <c r="F23" s="447"/>
      <c r="G23" s="447"/>
      <c r="H23" s="431" t="s">
        <v>34</v>
      </c>
      <c r="I23" s="447"/>
      <c r="J23" s="431" t="s">
        <v>35</v>
      </c>
      <c r="K23" s="447"/>
      <c r="L23" s="446" t="s">
        <v>36</v>
      </c>
      <c r="M23" s="1040"/>
      <c r="N23" s="1041"/>
      <c r="O23" s="1041"/>
      <c r="P23" s="1041"/>
      <c r="Q23" s="1041"/>
      <c r="R23" s="1041"/>
      <c r="S23" s="1041"/>
      <c r="T23" s="1041"/>
      <c r="U23" s="1041"/>
      <c r="V23" s="1041"/>
      <c r="W23" s="1041"/>
      <c r="X23" s="1042"/>
      <c r="Y23" s="427"/>
      <c r="AA23" s="1072"/>
      <c r="AB23" s="1039"/>
      <c r="AC23" s="1075"/>
      <c r="AD23" s="428" t="s">
        <v>4338</v>
      </c>
      <c r="AE23" s="445"/>
      <c r="AF23" s="445"/>
      <c r="AG23" s="428" t="s">
        <v>34</v>
      </c>
      <c r="AH23" s="445"/>
      <c r="AI23" s="428" t="s">
        <v>35</v>
      </c>
      <c r="AJ23" s="445"/>
      <c r="AK23" s="444" t="s">
        <v>36</v>
      </c>
      <c r="AL23" s="1046"/>
      <c r="AM23" s="1047"/>
      <c r="AN23" s="1047"/>
      <c r="AO23" s="1047"/>
      <c r="AP23" s="1047"/>
      <c r="AQ23" s="1047"/>
      <c r="AR23" s="1047"/>
      <c r="AS23" s="1047"/>
      <c r="AT23" s="1047"/>
      <c r="AU23" s="1047"/>
      <c r="AV23" s="1047"/>
      <c r="AW23" s="1048"/>
    </row>
    <row r="24" spans="1:49" ht="21" customHeight="1" x14ac:dyDescent="0.15">
      <c r="A24" s="427"/>
      <c r="B24" s="1061"/>
      <c r="C24" s="1037"/>
      <c r="D24" s="1064"/>
      <c r="E24" s="455" t="s">
        <v>4339</v>
      </c>
      <c r="F24" s="453"/>
      <c r="G24" s="453"/>
      <c r="H24" s="454" t="s">
        <v>34</v>
      </c>
      <c r="I24" s="453"/>
      <c r="J24" s="454" t="s">
        <v>35</v>
      </c>
      <c r="K24" s="453"/>
      <c r="L24" s="452" t="s">
        <v>36</v>
      </c>
      <c r="M24" s="1043"/>
      <c r="N24" s="1044"/>
      <c r="O24" s="1044"/>
      <c r="P24" s="1044"/>
      <c r="Q24" s="1044"/>
      <c r="R24" s="1044"/>
      <c r="S24" s="1044"/>
      <c r="T24" s="1044"/>
      <c r="U24" s="1044"/>
      <c r="V24" s="1044"/>
      <c r="W24" s="1044"/>
      <c r="X24" s="1045"/>
      <c r="Y24" s="427"/>
      <c r="AA24" s="1072"/>
      <c r="AB24" s="1039"/>
      <c r="AC24" s="1075"/>
      <c r="AD24" s="451" t="s">
        <v>4339</v>
      </c>
      <c r="AE24" s="449"/>
      <c r="AF24" s="449"/>
      <c r="AG24" s="450" t="s">
        <v>34</v>
      </c>
      <c r="AH24" s="449"/>
      <c r="AI24" s="450" t="s">
        <v>35</v>
      </c>
      <c r="AJ24" s="449"/>
      <c r="AK24" s="448" t="s">
        <v>36</v>
      </c>
      <c r="AL24" s="1049"/>
      <c r="AM24" s="1050"/>
      <c r="AN24" s="1050"/>
      <c r="AO24" s="1050"/>
      <c r="AP24" s="1050"/>
      <c r="AQ24" s="1050"/>
      <c r="AR24" s="1050"/>
      <c r="AS24" s="1050"/>
      <c r="AT24" s="1050"/>
      <c r="AU24" s="1050"/>
      <c r="AV24" s="1050"/>
      <c r="AW24" s="1051"/>
    </row>
    <row r="25" spans="1:49" ht="21" customHeight="1" x14ac:dyDescent="0.15">
      <c r="A25" s="427"/>
      <c r="B25" s="1061"/>
      <c r="C25" s="1037"/>
      <c r="D25" s="1064"/>
      <c r="E25" s="431" t="s">
        <v>4338</v>
      </c>
      <c r="F25" s="447"/>
      <c r="G25" s="447"/>
      <c r="H25" s="431" t="s">
        <v>34</v>
      </c>
      <c r="I25" s="447"/>
      <c r="J25" s="431" t="s">
        <v>35</v>
      </c>
      <c r="K25" s="447"/>
      <c r="L25" s="446" t="s">
        <v>36</v>
      </c>
      <c r="M25" s="1040"/>
      <c r="N25" s="1041"/>
      <c r="O25" s="1041"/>
      <c r="P25" s="1041"/>
      <c r="Q25" s="1041"/>
      <c r="R25" s="1041"/>
      <c r="S25" s="1041"/>
      <c r="T25" s="1041"/>
      <c r="U25" s="1041"/>
      <c r="V25" s="1041"/>
      <c r="W25" s="1041"/>
      <c r="X25" s="1042"/>
      <c r="Y25" s="427"/>
      <c r="AA25" s="1072"/>
      <c r="AB25" s="1039"/>
      <c r="AC25" s="1075"/>
      <c r="AD25" s="428" t="s">
        <v>4338</v>
      </c>
      <c r="AE25" s="445"/>
      <c r="AF25" s="445"/>
      <c r="AG25" s="428" t="s">
        <v>34</v>
      </c>
      <c r="AH25" s="445"/>
      <c r="AI25" s="428" t="s">
        <v>35</v>
      </c>
      <c r="AJ25" s="445"/>
      <c r="AK25" s="444" t="s">
        <v>36</v>
      </c>
      <c r="AL25" s="1046"/>
      <c r="AM25" s="1047"/>
      <c r="AN25" s="1047"/>
      <c r="AO25" s="1047"/>
      <c r="AP25" s="1047"/>
      <c r="AQ25" s="1047"/>
      <c r="AR25" s="1047"/>
      <c r="AS25" s="1047"/>
      <c r="AT25" s="1047"/>
      <c r="AU25" s="1047"/>
      <c r="AV25" s="1047"/>
      <c r="AW25" s="1048"/>
    </row>
    <row r="26" spans="1:49" ht="21" customHeight="1" x14ac:dyDescent="0.15">
      <c r="A26" s="427"/>
      <c r="B26" s="1061"/>
      <c r="C26" s="1037"/>
      <c r="D26" s="1064"/>
      <c r="E26" s="455" t="s">
        <v>4339</v>
      </c>
      <c r="F26" s="453"/>
      <c r="G26" s="453"/>
      <c r="H26" s="454" t="s">
        <v>34</v>
      </c>
      <c r="I26" s="453"/>
      <c r="J26" s="454" t="s">
        <v>35</v>
      </c>
      <c r="K26" s="453"/>
      <c r="L26" s="452" t="s">
        <v>36</v>
      </c>
      <c r="M26" s="1043"/>
      <c r="N26" s="1044"/>
      <c r="O26" s="1044"/>
      <c r="P26" s="1044"/>
      <c r="Q26" s="1044"/>
      <c r="R26" s="1044"/>
      <c r="S26" s="1044"/>
      <c r="T26" s="1044"/>
      <c r="U26" s="1044"/>
      <c r="V26" s="1044"/>
      <c r="W26" s="1044"/>
      <c r="X26" s="1045"/>
      <c r="Y26" s="427"/>
      <c r="AA26" s="1072"/>
      <c r="AB26" s="1039"/>
      <c r="AC26" s="1075"/>
      <c r="AD26" s="451" t="s">
        <v>4339</v>
      </c>
      <c r="AE26" s="449"/>
      <c r="AF26" s="449"/>
      <c r="AG26" s="450" t="s">
        <v>34</v>
      </c>
      <c r="AH26" s="449"/>
      <c r="AI26" s="450" t="s">
        <v>35</v>
      </c>
      <c r="AJ26" s="449"/>
      <c r="AK26" s="448" t="s">
        <v>36</v>
      </c>
      <c r="AL26" s="1049"/>
      <c r="AM26" s="1050"/>
      <c r="AN26" s="1050"/>
      <c r="AO26" s="1050"/>
      <c r="AP26" s="1050"/>
      <c r="AQ26" s="1050"/>
      <c r="AR26" s="1050"/>
      <c r="AS26" s="1050"/>
      <c r="AT26" s="1050"/>
      <c r="AU26" s="1050"/>
      <c r="AV26" s="1050"/>
      <c r="AW26" s="1051"/>
    </row>
    <row r="27" spans="1:49" ht="21" customHeight="1" x14ac:dyDescent="0.15">
      <c r="A27" s="427"/>
      <c r="B27" s="1061"/>
      <c r="C27" s="1037"/>
      <c r="D27" s="1064"/>
      <c r="E27" s="431" t="s">
        <v>4338</v>
      </c>
      <c r="F27" s="447"/>
      <c r="G27" s="447"/>
      <c r="H27" s="431" t="s">
        <v>34</v>
      </c>
      <c r="I27" s="447"/>
      <c r="J27" s="431" t="s">
        <v>35</v>
      </c>
      <c r="K27" s="447"/>
      <c r="L27" s="446" t="s">
        <v>36</v>
      </c>
      <c r="M27" s="1041"/>
      <c r="N27" s="1041"/>
      <c r="O27" s="1041"/>
      <c r="P27" s="1041"/>
      <c r="Q27" s="1041"/>
      <c r="R27" s="1041"/>
      <c r="S27" s="1041"/>
      <c r="T27" s="1041"/>
      <c r="U27" s="1041"/>
      <c r="V27" s="1041"/>
      <c r="W27" s="1041"/>
      <c r="X27" s="1042"/>
      <c r="Y27" s="427"/>
      <c r="AA27" s="1072"/>
      <c r="AB27" s="1039"/>
      <c r="AC27" s="1075"/>
      <c r="AD27" s="428" t="s">
        <v>4338</v>
      </c>
      <c r="AE27" s="445"/>
      <c r="AF27" s="445"/>
      <c r="AG27" s="428" t="s">
        <v>34</v>
      </c>
      <c r="AH27" s="445"/>
      <c r="AI27" s="428" t="s">
        <v>35</v>
      </c>
      <c r="AJ27" s="445"/>
      <c r="AK27" s="444" t="s">
        <v>36</v>
      </c>
      <c r="AL27" s="1047"/>
      <c r="AM27" s="1047"/>
      <c r="AN27" s="1047"/>
      <c r="AO27" s="1047"/>
      <c r="AP27" s="1047"/>
      <c r="AQ27" s="1047"/>
      <c r="AR27" s="1047"/>
      <c r="AS27" s="1047"/>
      <c r="AT27" s="1047"/>
      <c r="AU27" s="1047"/>
      <c r="AV27" s="1047"/>
      <c r="AW27" s="1048"/>
    </row>
    <row r="28" spans="1:49" ht="21" customHeight="1" thickBot="1" x14ac:dyDescent="0.2">
      <c r="A28" s="427"/>
      <c r="B28" s="1062"/>
      <c r="C28" s="1063"/>
      <c r="D28" s="1065"/>
      <c r="E28" s="443" t="s">
        <v>4339</v>
      </c>
      <c r="F28" s="442"/>
      <c r="G28" s="442"/>
      <c r="H28" s="443" t="s">
        <v>34</v>
      </c>
      <c r="I28" s="442"/>
      <c r="J28" s="443" t="s">
        <v>35</v>
      </c>
      <c r="K28" s="442"/>
      <c r="L28" s="441" t="s">
        <v>36</v>
      </c>
      <c r="M28" s="1052"/>
      <c r="N28" s="1052"/>
      <c r="O28" s="1052"/>
      <c r="P28" s="1052"/>
      <c r="Q28" s="1052"/>
      <c r="R28" s="1052"/>
      <c r="S28" s="1052"/>
      <c r="T28" s="1052"/>
      <c r="U28" s="1052"/>
      <c r="V28" s="1052"/>
      <c r="W28" s="1052"/>
      <c r="X28" s="1053"/>
      <c r="Y28" s="427"/>
      <c r="AA28" s="1073"/>
      <c r="AB28" s="1074"/>
      <c r="AC28" s="1076"/>
      <c r="AD28" s="440" t="s">
        <v>4339</v>
      </c>
      <c r="AE28" s="439"/>
      <c r="AF28" s="439"/>
      <c r="AG28" s="440" t="s">
        <v>34</v>
      </c>
      <c r="AH28" s="439"/>
      <c r="AI28" s="440" t="s">
        <v>35</v>
      </c>
      <c r="AJ28" s="439"/>
      <c r="AK28" s="438" t="s">
        <v>36</v>
      </c>
      <c r="AL28" s="1054"/>
      <c r="AM28" s="1054"/>
      <c r="AN28" s="1054"/>
      <c r="AO28" s="1054"/>
      <c r="AP28" s="1054"/>
      <c r="AQ28" s="1054"/>
      <c r="AR28" s="1054"/>
      <c r="AS28" s="1054"/>
      <c r="AT28" s="1054"/>
      <c r="AU28" s="1054"/>
      <c r="AV28" s="1054"/>
      <c r="AW28" s="1055"/>
    </row>
    <row r="29" spans="1:49" ht="20.100000000000001" customHeight="1" x14ac:dyDescent="0.15">
      <c r="A29" s="427"/>
      <c r="B29" s="431"/>
      <c r="C29" s="427"/>
      <c r="D29" s="431"/>
      <c r="E29" s="431"/>
      <c r="F29" s="431"/>
      <c r="G29" s="431"/>
      <c r="H29" s="431"/>
      <c r="I29" s="431"/>
      <c r="J29" s="431"/>
      <c r="K29" s="431"/>
      <c r="L29" s="431"/>
      <c r="M29" s="437"/>
      <c r="N29" s="437"/>
      <c r="O29" s="437"/>
      <c r="P29" s="437"/>
      <c r="Q29" s="437"/>
      <c r="R29" s="437"/>
      <c r="S29" s="437"/>
      <c r="T29" s="437"/>
      <c r="U29" s="437"/>
      <c r="V29" s="437"/>
      <c r="W29" s="437"/>
      <c r="X29" s="437"/>
      <c r="Y29" s="427"/>
      <c r="AA29" s="428"/>
      <c r="AC29" s="428"/>
      <c r="AD29" s="428"/>
      <c r="AE29" s="428"/>
      <c r="AF29" s="428"/>
      <c r="AG29" s="428"/>
      <c r="AH29" s="428"/>
      <c r="AI29" s="428"/>
      <c r="AJ29" s="428"/>
      <c r="AK29" s="428"/>
      <c r="AL29" s="436"/>
      <c r="AM29" s="436"/>
      <c r="AN29" s="436"/>
      <c r="AO29" s="436"/>
      <c r="AP29" s="436"/>
      <c r="AQ29" s="436"/>
      <c r="AR29" s="436"/>
      <c r="AS29" s="436"/>
      <c r="AT29" s="436"/>
      <c r="AU29" s="436"/>
      <c r="AV29" s="436"/>
      <c r="AW29" s="436"/>
    </row>
    <row r="30" spans="1:49" ht="20.100000000000001" customHeight="1" x14ac:dyDescent="0.15">
      <c r="A30" s="427"/>
      <c r="B30" s="427" t="s">
        <v>4340</v>
      </c>
      <c r="C30" s="427"/>
      <c r="D30" s="427"/>
      <c r="E30" s="427"/>
      <c r="F30" s="427"/>
      <c r="G30" s="427"/>
      <c r="H30" s="427"/>
      <c r="I30" s="427"/>
      <c r="J30" s="427"/>
      <c r="K30" s="427"/>
      <c r="L30" s="427"/>
      <c r="M30" s="427"/>
      <c r="N30" s="427"/>
      <c r="O30" s="427"/>
      <c r="P30" s="427"/>
      <c r="Q30" s="427"/>
      <c r="R30" s="427"/>
      <c r="S30" s="427"/>
      <c r="T30" s="427"/>
      <c r="U30" s="427"/>
      <c r="V30" s="427"/>
      <c r="W30" s="427"/>
      <c r="X30" s="427"/>
      <c r="Y30" s="427"/>
      <c r="AA30" s="425" t="s">
        <v>4340</v>
      </c>
    </row>
    <row r="31" spans="1:49" ht="20.100000000000001" customHeight="1" x14ac:dyDescent="0.15">
      <c r="A31" s="427"/>
      <c r="B31" s="427"/>
      <c r="C31" s="427"/>
      <c r="D31" s="427"/>
      <c r="E31" s="427"/>
      <c r="F31" s="427"/>
      <c r="G31" s="427"/>
      <c r="H31" s="427"/>
      <c r="I31" s="427"/>
      <c r="J31" s="427"/>
      <c r="K31" s="427"/>
      <c r="L31" s="427"/>
      <c r="M31" s="427"/>
      <c r="N31" s="427"/>
      <c r="O31" s="427"/>
      <c r="P31" s="427"/>
      <c r="Q31" s="427"/>
      <c r="R31" s="427"/>
      <c r="S31" s="427"/>
      <c r="T31" s="427"/>
      <c r="U31" s="427"/>
      <c r="V31" s="427"/>
      <c r="W31" s="427"/>
      <c r="X31" s="427"/>
      <c r="Y31" s="427"/>
    </row>
    <row r="32" spans="1:49" ht="20.100000000000001" customHeight="1" x14ac:dyDescent="0.15">
      <c r="A32" s="427"/>
      <c r="B32" s="427"/>
      <c r="C32" s="1056" t="s">
        <v>4346</v>
      </c>
      <c r="D32" s="1056"/>
      <c r="E32" s="433"/>
      <c r="F32" s="435" t="s">
        <v>0</v>
      </c>
      <c r="G32" s="433"/>
      <c r="H32" s="434" t="s">
        <v>1</v>
      </c>
      <c r="I32" s="433"/>
      <c r="J32" s="427" t="s">
        <v>2</v>
      </c>
      <c r="K32" s="427"/>
      <c r="L32" s="427"/>
      <c r="M32" s="427"/>
      <c r="N32" s="427"/>
      <c r="O32" s="427"/>
      <c r="P32" s="427"/>
      <c r="Q32" s="427"/>
      <c r="R32" s="427"/>
      <c r="S32" s="427"/>
      <c r="T32" s="427"/>
      <c r="U32" s="427"/>
      <c r="V32" s="427"/>
      <c r="W32" s="427"/>
      <c r="X32" s="427"/>
      <c r="Y32" s="427"/>
      <c r="AB32" s="1057" t="s">
        <v>4346</v>
      </c>
      <c r="AC32" s="1057"/>
      <c r="AD32" s="429">
        <v>3</v>
      </c>
      <c r="AE32" s="428" t="s">
        <v>0</v>
      </c>
      <c r="AF32" s="429">
        <v>4</v>
      </c>
      <c r="AG32" s="425" t="s">
        <v>1</v>
      </c>
      <c r="AH32" s="429">
        <v>1</v>
      </c>
      <c r="AI32" s="425" t="s">
        <v>2</v>
      </c>
    </row>
    <row r="33" spans="1:49" ht="20.100000000000001" customHeight="1" x14ac:dyDescent="0.15">
      <c r="A33" s="427"/>
      <c r="B33" s="427"/>
      <c r="C33" s="427"/>
      <c r="D33" s="427"/>
      <c r="E33" s="427"/>
      <c r="F33" s="427"/>
      <c r="G33" s="427"/>
      <c r="H33" s="427"/>
      <c r="I33" s="427"/>
      <c r="J33" s="427"/>
      <c r="K33" s="427"/>
      <c r="L33" s="427"/>
      <c r="M33" s="432" t="s">
        <v>4341</v>
      </c>
      <c r="N33" s="427"/>
      <c r="O33" s="1036" t="str">
        <f>IF($E$6="","",$E$6)</f>
        <v/>
      </c>
      <c r="P33" s="1036"/>
      <c r="Q33" s="1036"/>
      <c r="R33" s="1036"/>
      <c r="S33" s="1036"/>
      <c r="T33" s="1036"/>
      <c r="U33" s="1036"/>
      <c r="V33" s="1036"/>
      <c r="W33" s="1037"/>
      <c r="X33" s="1037"/>
      <c r="Y33" s="427"/>
      <c r="AL33" s="430" t="s">
        <v>4341</v>
      </c>
      <c r="AN33" s="1038" t="s">
        <v>4349</v>
      </c>
      <c r="AO33" s="1038"/>
      <c r="AP33" s="1038"/>
      <c r="AQ33" s="1038"/>
      <c r="AR33" s="1038"/>
      <c r="AS33" s="1038"/>
      <c r="AT33" s="1038"/>
      <c r="AU33" s="1038"/>
      <c r="AV33" s="1039"/>
      <c r="AW33" s="1039"/>
    </row>
    <row r="34" spans="1:49" ht="20.100000000000001" customHeight="1" x14ac:dyDescent="0.15">
      <c r="A34" s="427"/>
      <c r="B34" s="427"/>
      <c r="C34" s="427"/>
      <c r="D34" s="427"/>
      <c r="E34" s="427"/>
      <c r="F34" s="427"/>
      <c r="G34" s="427"/>
      <c r="H34" s="427"/>
      <c r="I34" s="427"/>
      <c r="J34" s="427"/>
      <c r="K34" s="427"/>
      <c r="L34" s="427"/>
      <c r="M34" s="427"/>
      <c r="N34" s="427"/>
      <c r="O34" s="427"/>
      <c r="P34" s="427"/>
      <c r="Q34" s="427"/>
      <c r="R34" s="427"/>
      <c r="S34" s="427"/>
      <c r="T34" s="427"/>
      <c r="U34" s="427"/>
      <c r="V34" s="427"/>
      <c r="W34" s="427"/>
      <c r="X34" s="427"/>
      <c r="Y34" s="427"/>
    </row>
    <row r="36" spans="1:49" ht="20.100000000000001" customHeight="1" x14ac:dyDescent="0.15">
      <c r="E36" s="426" t="s">
        <v>4690</v>
      </c>
    </row>
    <row r="37" spans="1:49" ht="20.100000000000001" customHeight="1" x14ac:dyDescent="0.15">
      <c r="E37" s="426" t="s">
        <v>4342</v>
      </c>
    </row>
    <row r="38" spans="1:49" ht="20.100000000000001" customHeight="1" x14ac:dyDescent="0.15">
      <c r="E38" s="426" t="s">
        <v>4343</v>
      </c>
    </row>
    <row r="39" spans="1:49" ht="20.100000000000001" customHeight="1" x14ac:dyDescent="0.15">
      <c r="E39" s="426" t="s">
        <v>4344</v>
      </c>
    </row>
    <row r="40" spans="1:49" ht="20.100000000000001" customHeight="1" x14ac:dyDescent="0.15">
      <c r="E40" s="426" t="s">
        <v>4345</v>
      </c>
    </row>
    <row r="41" spans="1:49" ht="20.100000000000001" customHeight="1" x14ac:dyDescent="0.15">
      <c r="E41" s="426"/>
    </row>
    <row r="42" spans="1:49" ht="20.100000000000001" customHeight="1" x14ac:dyDescent="0.15">
      <c r="E42" s="426"/>
    </row>
    <row r="43" spans="1:49" ht="20.100000000000001" customHeight="1" x14ac:dyDescent="0.15">
      <c r="E43" s="426"/>
    </row>
    <row r="44" spans="1:49" ht="20.100000000000001" customHeight="1" x14ac:dyDescent="0.15">
      <c r="E44" s="426"/>
    </row>
    <row r="45" spans="1:49" ht="20.100000000000001" customHeight="1" x14ac:dyDescent="0.15">
      <c r="E45" s="426"/>
    </row>
    <row r="46" spans="1:49" ht="20.100000000000001" customHeight="1" x14ac:dyDescent="0.15">
      <c r="E46" s="426"/>
    </row>
    <row r="47" spans="1:49" ht="20.100000000000001" customHeight="1" x14ac:dyDescent="0.15">
      <c r="E47" s="426"/>
    </row>
  </sheetData>
  <sheetProtection sheet="1"/>
  <dataConsolidate link="1"/>
  <mergeCells count="57">
    <mergeCell ref="E6:X6"/>
    <mergeCell ref="AC5:AC6"/>
    <mergeCell ref="AD5:AW5"/>
    <mergeCell ref="AD6:AW6"/>
    <mergeCell ref="A1:Y1"/>
    <mergeCell ref="B2:X2"/>
    <mergeCell ref="B3:X3"/>
    <mergeCell ref="AB4:AV4"/>
    <mergeCell ref="B5:B6"/>
    <mergeCell ref="C5:C6"/>
    <mergeCell ref="D5:D6"/>
    <mergeCell ref="E5:X5"/>
    <mergeCell ref="AA5:AA6"/>
    <mergeCell ref="AB5:AB6"/>
    <mergeCell ref="E7:M7"/>
    <mergeCell ref="N7:P7"/>
    <mergeCell ref="Q7:R7"/>
    <mergeCell ref="T7:V7"/>
    <mergeCell ref="AD7:AL7"/>
    <mergeCell ref="AM7:AO7"/>
    <mergeCell ref="AR7:AU7"/>
    <mergeCell ref="B8:B28"/>
    <mergeCell ref="C8:C28"/>
    <mergeCell ref="D8:D28"/>
    <mergeCell ref="E8:L8"/>
    <mergeCell ref="M8:X8"/>
    <mergeCell ref="AA8:AA28"/>
    <mergeCell ref="AB8:AB28"/>
    <mergeCell ref="AC8:AC28"/>
    <mergeCell ref="AD8:AK8"/>
    <mergeCell ref="AL8:AW8"/>
    <mergeCell ref="M9:X10"/>
    <mergeCell ref="AL9:AW10"/>
    <mergeCell ref="M11:X12"/>
    <mergeCell ref="AL11:AW12"/>
    <mergeCell ref="M13:X14"/>
    <mergeCell ref="AL13:AW14"/>
    <mergeCell ref="M15:X16"/>
    <mergeCell ref="AL15:AW16"/>
    <mergeCell ref="M17:X18"/>
    <mergeCell ref="AL17:AW18"/>
    <mergeCell ref="C32:D32"/>
    <mergeCell ref="AB32:AC32"/>
    <mergeCell ref="M19:X20"/>
    <mergeCell ref="AL19:AW20"/>
    <mergeCell ref="M21:X22"/>
    <mergeCell ref="AL21:AW22"/>
    <mergeCell ref="M23:X24"/>
    <mergeCell ref="AL23:AW24"/>
    <mergeCell ref="O33:V33"/>
    <mergeCell ref="W33:X33"/>
    <mergeCell ref="AN33:AU33"/>
    <mergeCell ref="AV33:AW33"/>
    <mergeCell ref="M25:X26"/>
    <mergeCell ref="AL25:AW26"/>
    <mergeCell ref="M27:X28"/>
    <mergeCell ref="AL27:AW28"/>
  </mergeCells>
  <phoneticPr fontId="1"/>
  <dataValidations count="9">
    <dataValidation type="whole" imeMode="halfAlpha" allowBlank="1" showInputMessage="1" showErrorMessage="1" error="1～31の数字を入力してください" sqref="K9:K28" xr:uid="{311A9901-B083-4A03-9F7D-714053D303F7}">
      <formula1>1</formula1>
      <formula2>31</formula2>
    </dataValidation>
    <dataValidation type="whole" imeMode="halfAlpha" allowBlank="1" showInputMessage="1" showErrorMessage="1" error="1～12の数字を入力してください" sqref="I9:I28" xr:uid="{02DE2E24-7476-4634-9A89-5982469C1933}">
      <formula1>1</formula1>
      <formula2>12</formula2>
    </dataValidation>
    <dataValidation type="whole" imeMode="halfAlpha" allowBlank="1" showInputMessage="1" showErrorMessage="1" sqref="E32 AD32" xr:uid="{74AF3303-11FF-4B52-B56B-849C1362D673}">
      <formula1>1</formula1>
      <formula2>99</formula2>
    </dataValidation>
    <dataValidation type="whole" imeMode="halfAlpha" allowBlank="1" showInputMessage="1" showErrorMessage="1" sqref="G9:G28" xr:uid="{1956B550-305A-44A7-993B-FB7345C4FC30}">
      <formula1>0</formula1>
      <formula2>99</formula2>
    </dataValidation>
    <dataValidation type="whole" imeMode="halfAlpha" allowBlank="1" showInputMessage="1" showErrorMessage="1" sqref="AH32 AJ9:AJ28 I32" xr:uid="{ACC67CE9-233A-4A3B-8611-7BCC6ABC9AD3}">
      <formula1>1</formula1>
      <formula2>31</formula2>
    </dataValidation>
    <dataValidation type="whole" imeMode="halfAlpha" allowBlank="1" showInputMessage="1" showErrorMessage="1" sqref="AF32 AH9:AH28 G32" xr:uid="{B6C7CD53-A8C6-4D98-BCCF-14BE857C1000}">
      <formula1>1</formula1>
      <formula2>12</formula2>
    </dataValidation>
    <dataValidation type="whole" errorStyle="warning" imeMode="fullAlpha" allowBlank="1" showInputMessage="1" showErrorMessage="1" error="登録番号を入力してください" sqref="AR7:AU7 T7" xr:uid="{87BFF5D6-CE0E-4804-B968-7CD7465C939F}">
      <formula1>1</formula1>
      <formula2>99999999</formula2>
    </dataValidation>
    <dataValidation imeMode="halfKatakana" allowBlank="1" showInputMessage="1" showErrorMessage="1" sqref="E5 AD5" xr:uid="{B9B07671-8E6F-454D-AA15-C12F5866B45B}"/>
    <dataValidation type="list" allowBlank="1" showInputMessage="1" showErrorMessage="1" sqref="F9:F28 AE9:AE28" xr:uid="{45CEA430-74EE-4F23-8904-756E221B0C66}">
      <formula1>$E$35:$E$40</formula1>
    </dataValidation>
  </dataValidations>
  <pageMargins left="0.70866141732283472" right="0.70866141732283472" top="0.74803149606299213" bottom="0.74803149606299213" header="0.31496062992125984" footer="0.31496062992125984"/>
  <pageSetup paperSize="9" scale="96" orientation="portrait"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AC8A0D6-F245-4143-BFC5-788F26D04A23}">
          <x14:formula1>
            <xm:f>コード１!$H$19:$H$65</xm:f>
          </x14:formula1>
          <xm:sqref>Q7:R7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2DF24-586D-4B24-85E0-33F4FAD0ABB2}">
  <sheetPr>
    <pageSetUpPr fitToPage="1"/>
  </sheetPr>
  <dimension ref="A1:AW49"/>
  <sheetViews>
    <sheetView zoomScaleNormal="100" workbookViewId="0">
      <selection activeCell="E5" sqref="E5:X5"/>
    </sheetView>
  </sheetViews>
  <sheetFormatPr defaultColWidth="9" defaultRowHeight="20.100000000000001" customHeight="1" x14ac:dyDescent="0.15"/>
  <cols>
    <col min="1" max="1" width="3.625" style="425" customWidth="1"/>
    <col min="2" max="2" width="1.625" style="425" customWidth="1"/>
    <col min="3" max="3" width="8.625" style="425" customWidth="1"/>
    <col min="4" max="4" width="1.625" style="425" customWidth="1"/>
    <col min="5" max="5" width="3.625" style="425" customWidth="1"/>
    <col min="6" max="6" width="4.5" style="425" customWidth="1"/>
    <col min="7" max="7" width="2.875" style="425" customWidth="1"/>
    <col min="8" max="8" width="2.5" style="425" customWidth="1"/>
    <col min="9" max="9" width="2.875" style="425" customWidth="1"/>
    <col min="10" max="10" width="2.5" style="425" customWidth="1"/>
    <col min="11" max="11" width="2.875" style="425" customWidth="1"/>
    <col min="12" max="12" width="2.5" style="425" customWidth="1"/>
    <col min="13" max="13" width="14.625" style="425" customWidth="1"/>
    <col min="14" max="14" width="1.625" style="425" customWidth="1"/>
    <col min="15" max="15" width="8.625" style="425" customWidth="1"/>
    <col min="16" max="16" width="1.625" style="425" customWidth="1"/>
    <col min="17" max="17" width="4.875" style="425" customWidth="1"/>
    <col min="18" max="18" width="2.875" style="425" customWidth="1"/>
    <col min="19" max="19" width="2.5" style="425" customWidth="1"/>
    <col min="20" max="20" width="2.875" style="425" customWidth="1"/>
    <col min="21" max="21" width="2.5" style="425" customWidth="1"/>
    <col min="22" max="23" width="2.875" style="425" customWidth="1"/>
    <col min="24" max="24" width="1.625" style="425" customWidth="1"/>
    <col min="25" max="25" width="3.625" style="425" customWidth="1"/>
    <col min="26" max="26" width="9" style="425"/>
    <col min="27" max="27" width="1.625" style="425" customWidth="1"/>
    <col min="28" max="28" width="8.625" style="425" customWidth="1"/>
    <col min="29" max="29" width="1.625" style="425" customWidth="1"/>
    <col min="30" max="30" width="3.625" style="425" customWidth="1"/>
    <col min="31" max="31" width="4.5" style="425" customWidth="1"/>
    <col min="32" max="32" width="2.875" style="425" customWidth="1"/>
    <col min="33" max="33" width="2.5" style="425" customWidth="1"/>
    <col min="34" max="34" width="2.875" style="425" customWidth="1"/>
    <col min="35" max="35" width="2.5" style="425" customWidth="1"/>
    <col min="36" max="36" width="2.875" style="425" customWidth="1"/>
    <col min="37" max="37" width="2.5" style="425" customWidth="1"/>
    <col min="38" max="38" width="14.625" style="425" customWidth="1"/>
    <col min="39" max="39" width="1.625" style="425" customWidth="1"/>
    <col min="40" max="40" width="8.625" style="425" customWidth="1"/>
    <col min="41" max="41" width="1.625" style="425" customWidth="1"/>
    <col min="42" max="42" width="4.875" style="425" customWidth="1"/>
    <col min="43" max="43" width="2.875" style="425" customWidth="1"/>
    <col min="44" max="44" width="2.5" style="425" customWidth="1"/>
    <col min="45" max="45" width="2.875" style="425" customWidth="1"/>
    <col min="46" max="46" width="2.5" style="425" customWidth="1"/>
    <col min="47" max="48" width="2.875" style="425" customWidth="1"/>
    <col min="49" max="49" width="1.625" style="425" customWidth="1"/>
    <col min="50" max="16384" width="9" style="425"/>
  </cols>
  <sheetData>
    <row r="1" spans="1:49" ht="20.100000000000001" customHeight="1" x14ac:dyDescent="0.15">
      <c r="A1" s="1056" t="s">
        <v>4291</v>
      </c>
      <c r="B1" s="1056"/>
      <c r="C1" s="1056"/>
      <c r="D1" s="1056"/>
      <c r="E1" s="1056"/>
      <c r="F1" s="1056"/>
      <c r="G1" s="1056"/>
      <c r="H1" s="1056"/>
      <c r="I1" s="1056"/>
      <c r="J1" s="1056"/>
      <c r="K1" s="1056"/>
      <c r="L1" s="1056"/>
      <c r="M1" s="1056"/>
      <c r="N1" s="1056"/>
      <c r="O1" s="1056"/>
      <c r="P1" s="1056"/>
      <c r="Q1" s="1056"/>
      <c r="R1" s="1056"/>
      <c r="S1" s="1056"/>
      <c r="T1" s="1056"/>
      <c r="U1" s="1056"/>
      <c r="V1" s="1056"/>
      <c r="W1" s="1056"/>
      <c r="X1" s="1056"/>
      <c r="Y1" s="1056"/>
    </row>
    <row r="2" spans="1:49" ht="24.95" customHeight="1" x14ac:dyDescent="0.15">
      <c r="A2" s="427"/>
      <c r="B2" s="1106" t="s">
        <v>4707</v>
      </c>
      <c r="C2" s="1106"/>
      <c r="D2" s="1106"/>
      <c r="E2" s="1106"/>
      <c r="F2" s="1106"/>
      <c r="G2" s="1106"/>
      <c r="H2" s="1106"/>
      <c r="I2" s="1106"/>
      <c r="J2" s="1106"/>
      <c r="K2" s="1106"/>
      <c r="L2" s="1106"/>
      <c r="M2" s="1106"/>
      <c r="N2" s="1106"/>
      <c r="O2" s="1106"/>
      <c r="P2" s="1106"/>
      <c r="Q2" s="1106"/>
      <c r="R2" s="1106"/>
      <c r="S2" s="1106"/>
      <c r="T2" s="1106"/>
      <c r="U2" s="1106"/>
      <c r="V2" s="1106"/>
      <c r="W2" s="1106"/>
      <c r="X2" s="1106"/>
      <c r="Y2" s="427"/>
    </row>
    <row r="3" spans="1:49" ht="24.95" customHeight="1" x14ac:dyDescent="0.15">
      <c r="A3" s="427"/>
      <c r="B3" s="1107" t="s">
        <v>4706</v>
      </c>
      <c r="C3" s="1107"/>
      <c r="D3" s="1107"/>
      <c r="E3" s="1107"/>
      <c r="F3" s="1107"/>
      <c r="G3" s="1107"/>
      <c r="H3" s="1107"/>
      <c r="I3" s="1107"/>
      <c r="J3" s="1107"/>
      <c r="K3" s="1107"/>
      <c r="L3" s="1107"/>
      <c r="M3" s="1107"/>
      <c r="N3" s="1107"/>
      <c r="O3" s="1107"/>
      <c r="P3" s="1107"/>
      <c r="Q3" s="1107"/>
      <c r="R3" s="1107"/>
      <c r="S3" s="1107"/>
      <c r="T3" s="1107"/>
      <c r="U3" s="1107"/>
      <c r="V3" s="1107"/>
      <c r="W3" s="1107"/>
      <c r="X3" s="1107"/>
      <c r="Y3" s="427"/>
    </row>
    <row r="4" spans="1:49" ht="24.95" customHeight="1" thickBot="1" x14ac:dyDescent="0.25">
      <c r="A4" s="427"/>
      <c r="B4" s="468"/>
      <c r="C4" s="468"/>
      <c r="D4" s="468"/>
      <c r="E4" s="468"/>
      <c r="F4" s="468"/>
      <c r="G4" s="468"/>
      <c r="H4" s="468"/>
      <c r="I4" s="468"/>
      <c r="J4" s="468"/>
      <c r="K4" s="468"/>
      <c r="L4" s="468"/>
      <c r="M4" s="468"/>
      <c r="N4" s="468"/>
      <c r="O4" s="468"/>
      <c r="P4" s="468"/>
      <c r="Q4" s="468"/>
      <c r="R4" s="468"/>
      <c r="S4" s="468"/>
      <c r="T4" s="468"/>
      <c r="U4" s="468"/>
      <c r="V4" s="468"/>
      <c r="W4" s="468"/>
      <c r="X4" s="468"/>
      <c r="Y4" s="427"/>
      <c r="AB4" s="1108" t="s">
        <v>4292</v>
      </c>
      <c r="AC4" s="1108"/>
      <c r="AD4" s="1108"/>
      <c r="AE4" s="1108"/>
      <c r="AF4" s="1108"/>
      <c r="AG4" s="1108"/>
      <c r="AH4" s="1108"/>
      <c r="AI4" s="1108"/>
      <c r="AJ4" s="1108"/>
      <c r="AK4" s="1108"/>
      <c r="AL4" s="1108"/>
      <c r="AM4" s="1108"/>
      <c r="AN4" s="1108"/>
      <c r="AO4" s="1108"/>
      <c r="AP4" s="1108"/>
      <c r="AQ4" s="1108"/>
      <c r="AR4" s="1108"/>
      <c r="AS4" s="1108"/>
      <c r="AT4" s="1108"/>
      <c r="AU4" s="1108"/>
      <c r="AV4" s="1108"/>
    </row>
    <row r="5" spans="1:49" ht="35.1" customHeight="1" x14ac:dyDescent="0.15">
      <c r="A5" s="427"/>
      <c r="B5" s="1109"/>
      <c r="C5" s="1154" t="s">
        <v>4329</v>
      </c>
      <c r="D5" s="1156"/>
      <c r="E5" s="1157"/>
      <c r="F5" s="1157"/>
      <c r="G5" s="1157"/>
      <c r="H5" s="1157"/>
      <c r="I5" s="1157"/>
      <c r="J5" s="1157"/>
      <c r="K5" s="1157"/>
      <c r="L5" s="1157"/>
      <c r="M5" s="1157"/>
      <c r="N5" s="1157"/>
      <c r="O5" s="1157"/>
      <c r="P5" s="1157"/>
      <c r="Q5" s="1157"/>
      <c r="R5" s="1157"/>
      <c r="S5" s="1157"/>
      <c r="T5" s="1157"/>
      <c r="U5" s="1157"/>
      <c r="V5" s="1157"/>
      <c r="W5" s="1157"/>
      <c r="X5" s="1158"/>
      <c r="Y5" s="427"/>
      <c r="AA5" s="1117"/>
      <c r="AB5" s="1159" t="s">
        <v>4329</v>
      </c>
      <c r="AC5" s="1161"/>
      <c r="AD5" s="1162" t="s">
        <v>4729</v>
      </c>
      <c r="AE5" s="1162"/>
      <c r="AF5" s="1162"/>
      <c r="AG5" s="1162"/>
      <c r="AH5" s="1162"/>
      <c r="AI5" s="1162"/>
      <c r="AJ5" s="1162"/>
      <c r="AK5" s="1162"/>
      <c r="AL5" s="1162"/>
      <c r="AM5" s="1162"/>
      <c r="AN5" s="1162"/>
      <c r="AO5" s="1162"/>
      <c r="AP5" s="1162"/>
      <c r="AQ5" s="1162"/>
      <c r="AR5" s="1162"/>
      <c r="AS5" s="1162"/>
      <c r="AT5" s="1162"/>
      <c r="AU5" s="1162"/>
      <c r="AV5" s="1162"/>
      <c r="AW5" s="1163"/>
    </row>
    <row r="6" spans="1:49" ht="15" customHeight="1" x14ac:dyDescent="0.15">
      <c r="A6" s="427"/>
      <c r="B6" s="1110"/>
      <c r="C6" s="1155"/>
      <c r="D6" s="1113"/>
      <c r="E6" s="475"/>
      <c r="F6" s="475"/>
      <c r="G6" s="475"/>
      <c r="H6" s="475"/>
      <c r="I6" s="475"/>
      <c r="J6" s="475"/>
      <c r="K6" s="475"/>
      <c r="L6" s="475"/>
      <c r="M6" s="474" t="s">
        <v>4330</v>
      </c>
      <c r="N6" s="1164"/>
      <c r="O6" s="1164"/>
      <c r="P6" s="1164"/>
      <c r="Q6" s="1164"/>
      <c r="R6" s="1164"/>
      <c r="S6" s="1164"/>
      <c r="T6" s="1164"/>
      <c r="U6" s="1164"/>
      <c r="V6" s="1164"/>
      <c r="W6" s="1164"/>
      <c r="X6" s="1165"/>
      <c r="Y6" s="427"/>
      <c r="AA6" s="1118"/>
      <c r="AB6" s="1160"/>
      <c r="AC6" s="1099"/>
      <c r="AD6" s="473"/>
      <c r="AE6" s="473"/>
      <c r="AF6" s="473"/>
      <c r="AG6" s="473"/>
      <c r="AH6" s="473"/>
      <c r="AI6" s="473"/>
      <c r="AJ6" s="473"/>
      <c r="AK6" s="473"/>
      <c r="AL6" s="472" t="s">
        <v>4330</v>
      </c>
      <c r="AM6" s="1166" t="s">
        <v>4730</v>
      </c>
      <c r="AN6" s="1166"/>
      <c r="AO6" s="1166"/>
      <c r="AP6" s="1166"/>
      <c r="AQ6" s="1166"/>
      <c r="AR6" s="1166"/>
      <c r="AS6" s="1166"/>
      <c r="AT6" s="1166"/>
      <c r="AU6" s="1166"/>
      <c r="AV6" s="1166"/>
      <c r="AW6" s="1167"/>
    </row>
    <row r="7" spans="1:49" ht="15" customHeight="1" x14ac:dyDescent="0.15">
      <c r="A7" s="427"/>
      <c r="B7" s="1144"/>
      <c r="C7" s="1145" t="s">
        <v>4331</v>
      </c>
      <c r="D7" s="1146"/>
      <c r="E7" s="1147"/>
      <c r="F7" s="1148"/>
      <c r="G7" s="1148"/>
      <c r="H7" s="1148"/>
      <c r="I7" s="1148"/>
      <c r="J7" s="1148"/>
      <c r="K7" s="1148"/>
      <c r="L7" s="1148"/>
      <c r="M7" s="1149"/>
      <c r="N7" s="1150" t="s">
        <v>33</v>
      </c>
      <c r="O7" s="1150"/>
      <c r="P7" s="1151"/>
      <c r="Q7" s="1139"/>
      <c r="R7" s="1139"/>
      <c r="S7" s="1070" t="s">
        <v>34</v>
      </c>
      <c r="T7" s="1139"/>
      <c r="U7" s="1070" t="s">
        <v>35</v>
      </c>
      <c r="V7" s="1139"/>
      <c r="W7" s="1070" t="s">
        <v>4332</v>
      </c>
      <c r="X7" s="1071"/>
      <c r="Y7" s="427"/>
      <c r="AA7" s="1143"/>
      <c r="AB7" s="1119" t="s">
        <v>4331</v>
      </c>
      <c r="AC7" s="1098"/>
      <c r="AD7" s="1132" t="s">
        <v>4732</v>
      </c>
      <c r="AE7" s="1133"/>
      <c r="AF7" s="1133"/>
      <c r="AG7" s="1133"/>
      <c r="AH7" s="1133"/>
      <c r="AI7" s="1133"/>
      <c r="AJ7" s="1133"/>
      <c r="AK7" s="1133"/>
      <c r="AL7" s="1134"/>
      <c r="AM7" s="1135" t="s">
        <v>33</v>
      </c>
      <c r="AN7" s="1135"/>
      <c r="AO7" s="1136"/>
      <c r="AP7" s="1130" t="s">
        <v>4343</v>
      </c>
      <c r="AQ7" s="1130" t="s">
        <v>4351</v>
      </c>
      <c r="AR7" s="1128" t="s">
        <v>34</v>
      </c>
      <c r="AS7" s="1130" t="s">
        <v>4351</v>
      </c>
      <c r="AT7" s="1128" t="s">
        <v>35</v>
      </c>
      <c r="AU7" s="1130" t="s">
        <v>4351</v>
      </c>
      <c r="AV7" s="1128" t="s">
        <v>4332</v>
      </c>
      <c r="AW7" s="1122"/>
    </row>
    <row r="8" spans="1:49" ht="28.5" customHeight="1" x14ac:dyDescent="0.15">
      <c r="A8" s="427"/>
      <c r="B8" s="1110"/>
      <c r="C8" s="1112"/>
      <c r="D8" s="1113"/>
      <c r="E8" s="1124"/>
      <c r="F8" s="1125"/>
      <c r="G8" s="1125"/>
      <c r="H8" s="1125"/>
      <c r="I8" s="1125"/>
      <c r="J8" s="1125"/>
      <c r="K8" s="1125"/>
      <c r="L8" s="1125"/>
      <c r="M8" s="1126"/>
      <c r="N8" s="1152"/>
      <c r="O8" s="1152"/>
      <c r="P8" s="1153"/>
      <c r="Q8" s="1140"/>
      <c r="R8" s="1140"/>
      <c r="S8" s="1141"/>
      <c r="T8" s="1140"/>
      <c r="U8" s="1141"/>
      <c r="V8" s="1140"/>
      <c r="W8" s="1141"/>
      <c r="X8" s="1142"/>
      <c r="Y8" s="427"/>
      <c r="AA8" s="1118"/>
      <c r="AB8" s="1120"/>
      <c r="AC8" s="1099"/>
      <c r="AD8" s="1049" t="s">
        <v>4731</v>
      </c>
      <c r="AE8" s="1050"/>
      <c r="AF8" s="1050"/>
      <c r="AG8" s="1050"/>
      <c r="AH8" s="1050"/>
      <c r="AI8" s="1050"/>
      <c r="AJ8" s="1050"/>
      <c r="AK8" s="1050"/>
      <c r="AL8" s="1127"/>
      <c r="AM8" s="1137"/>
      <c r="AN8" s="1137"/>
      <c r="AO8" s="1138"/>
      <c r="AP8" s="1131"/>
      <c r="AQ8" s="1131"/>
      <c r="AR8" s="1129"/>
      <c r="AS8" s="1131"/>
      <c r="AT8" s="1129"/>
      <c r="AU8" s="1131"/>
      <c r="AV8" s="1129"/>
      <c r="AW8" s="1123"/>
    </row>
    <row r="9" spans="1:49" ht="43.5" customHeight="1" x14ac:dyDescent="0.15">
      <c r="A9" s="427"/>
      <c r="B9" s="466"/>
      <c r="C9" s="465" t="s">
        <v>4333</v>
      </c>
      <c r="D9" s="464"/>
      <c r="E9" s="1084"/>
      <c r="F9" s="1085"/>
      <c r="G9" s="1085"/>
      <c r="H9" s="1085"/>
      <c r="I9" s="1085"/>
      <c r="J9" s="1085"/>
      <c r="K9" s="1085"/>
      <c r="L9" s="1085"/>
      <c r="M9" s="1086"/>
      <c r="N9" s="1087" t="s">
        <v>4334</v>
      </c>
      <c r="O9" s="1087"/>
      <c r="P9" s="1088"/>
      <c r="Q9" s="1089"/>
      <c r="R9" s="1090"/>
      <c r="S9" s="463" t="s">
        <v>4347</v>
      </c>
      <c r="T9" s="1091"/>
      <c r="U9" s="1091"/>
      <c r="V9" s="1091"/>
      <c r="W9" s="463" t="s">
        <v>4348</v>
      </c>
      <c r="X9" s="462"/>
      <c r="Y9" s="427"/>
      <c r="AA9" s="461"/>
      <c r="AB9" s="460" t="s">
        <v>4333</v>
      </c>
      <c r="AC9" s="459"/>
      <c r="AD9" s="1092" t="s">
        <v>4728</v>
      </c>
      <c r="AE9" s="1093"/>
      <c r="AF9" s="1093"/>
      <c r="AG9" s="1093"/>
      <c r="AH9" s="1093"/>
      <c r="AI9" s="1093"/>
      <c r="AJ9" s="1093"/>
      <c r="AK9" s="1093"/>
      <c r="AL9" s="1094"/>
      <c r="AM9" s="1058" t="s">
        <v>4334</v>
      </c>
      <c r="AN9" s="1058"/>
      <c r="AO9" s="1059"/>
      <c r="AP9" s="458" t="s">
        <v>148</v>
      </c>
      <c r="AQ9" s="457" t="s">
        <v>4347</v>
      </c>
      <c r="AR9" s="1060">
        <v>120200</v>
      </c>
      <c r="AS9" s="1060"/>
      <c r="AT9" s="1060"/>
      <c r="AU9" s="1060"/>
      <c r="AV9" s="457" t="s">
        <v>4348</v>
      </c>
      <c r="AW9" s="456"/>
    </row>
    <row r="10" spans="1:49" ht="30" customHeight="1" x14ac:dyDescent="0.15">
      <c r="A10" s="427"/>
      <c r="B10" s="1061"/>
      <c r="C10" s="1037" t="s">
        <v>4335</v>
      </c>
      <c r="D10" s="1064"/>
      <c r="E10" s="1066" t="s">
        <v>4336</v>
      </c>
      <c r="F10" s="1067"/>
      <c r="G10" s="1067"/>
      <c r="H10" s="1067"/>
      <c r="I10" s="1067"/>
      <c r="J10" s="1067"/>
      <c r="K10" s="1067"/>
      <c r="L10" s="1068"/>
      <c r="M10" s="1066" t="s">
        <v>4337</v>
      </c>
      <c r="N10" s="1067"/>
      <c r="O10" s="1067"/>
      <c r="P10" s="1067"/>
      <c r="Q10" s="1067"/>
      <c r="R10" s="1067"/>
      <c r="S10" s="1067"/>
      <c r="T10" s="1067"/>
      <c r="U10" s="1067"/>
      <c r="V10" s="1067"/>
      <c r="W10" s="1067"/>
      <c r="X10" s="1121"/>
      <c r="Y10" s="427"/>
      <c r="AA10" s="1072"/>
      <c r="AB10" s="1039" t="s">
        <v>4335</v>
      </c>
      <c r="AC10" s="1075"/>
      <c r="AD10" s="1077" t="s">
        <v>4336</v>
      </c>
      <c r="AE10" s="1078"/>
      <c r="AF10" s="1078"/>
      <c r="AG10" s="1078"/>
      <c r="AH10" s="1078"/>
      <c r="AI10" s="1078"/>
      <c r="AJ10" s="1078"/>
      <c r="AK10" s="1079"/>
      <c r="AL10" s="1077" t="s">
        <v>4337</v>
      </c>
      <c r="AM10" s="1078"/>
      <c r="AN10" s="1078"/>
      <c r="AO10" s="1078"/>
      <c r="AP10" s="1078"/>
      <c r="AQ10" s="1078"/>
      <c r="AR10" s="1078"/>
      <c r="AS10" s="1078"/>
      <c r="AT10" s="1078"/>
      <c r="AU10" s="1078"/>
      <c r="AV10" s="1078"/>
      <c r="AW10" s="1080"/>
    </row>
    <row r="11" spans="1:49" ht="21" customHeight="1" x14ac:dyDescent="0.15">
      <c r="A11" s="427"/>
      <c r="B11" s="1061"/>
      <c r="C11" s="1037"/>
      <c r="D11" s="1064"/>
      <c r="E11" s="431" t="s">
        <v>4338</v>
      </c>
      <c r="F11" s="447"/>
      <c r="G11" s="447"/>
      <c r="H11" s="431" t="s">
        <v>34</v>
      </c>
      <c r="I11" s="447"/>
      <c r="J11" s="431" t="s">
        <v>35</v>
      </c>
      <c r="K11" s="447"/>
      <c r="L11" s="446" t="s">
        <v>36</v>
      </c>
      <c r="M11" s="1040"/>
      <c r="N11" s="1041"/>
      <c r="O11" s="1041"/>
      <c r="P11" s="1041"/>
      <c r="Q11" s="1041"/>
      <c r="R11" s="1041"/>
      <c r="S11" s="1041"/>
      <c r="T11" s="1041"/>
      <c r="U11" s="1041"/>
      <c r="V11" s="1041"/>
      <c r="W11" s="1041"/>
      <c r="X11" s="1042"/>
      <c r="Y11" s="427"/>
      <c r="AA11" s="1072"/>
      <c r="AB11" s="1039"/>
      <c r="AC11" s="1075"/>
      <c r="AD11" s="428" t="s">
        <v>4338</v>
      </c>
      <c r="AE11" s="445" t="s">
        <v>4343</v>
      </c>
      <c r="AF11" s="445">
        <v>51</v>
      </c>
      <c r="AG11" s="428" t="s">
        <v>34</v>
      </c>
      <c r="AH11" s="445">
        <v>4</v>
      </c>
      <c r="AI11" s="428" t="s">
        <v>35</v>
      </c>
      <c r="AJ11" s="445">
        <v>1</v>
      </c>
      <c r="AK11" s="444" t="s">
        <v>36</v>
      </c>
      <c r="AL11" s="1046" t="s">
        <v>4352</v>
      </c>
      <c r="AM11" s="1047"/>
      <c r="AN11" s="1047"/>
      <c r="AO11" s="1047"/>
      <c r="AP11" s="1047"/>
      <c r="AQ11" s="1047"/>
      <c r="AR11" s="1047"/>
      <c r="AS11" s="1047"/>
      <c r="AT11" s="1047"/>
      <c r="AU11" s="1047"/>
      <c r="AV11" s="1047"/>
      <c r="AW11" s="1048"/>
    </row>
    <row r="12" spans="1:49" ht="21" customHeight="1" x14ac:dyDescent="0.15">
      <c r="A12" s="427"/>
      <c r="B12" s="1061"/>
      <c r="C12" s="1037"/>
      <c r="D12" s="1064"/>
      <c r="E12" s="455" t="s">
        <v>4339</v>
      </c>
      <c r="F12" s="453"/>
      <c r="G12" s="453"/>
      <c r="H12" s="454" t="s">
        <v>34</v>
      </c>
      <c r="I12" s="453"/>
      <c r="J12" s="454" t="s">
        <v>35</v>
      </c>
      <c r="K12" s="453"/>
      <c r="L12" s="452" t="s">
        <v>36</v>
      </c>
      <c r="M12" s="1043"/>
      <c r="N12" s="1044"/>
      <c r="O12" s="1044"/>
      <c r="P12" s="1044"/>
      <c r="Q12" s="1044"/>
      <c r="R12" s="1044"/>
      <c r="S12" s="1044"/>
      <c r="T12" s="1044"/>
      <c r="U12" s="1044"/>
      <c r="V12" s="1044"/>
      <c r="W12" s="1044"/>
      <c r="X12" s="1045"/>
      <c r="Y12" s="427"/>
      <c r="AA12" s="1072"/>
      <c r="AB12" s="1039"/>
      <c r="AC12" s="1075"/>
      <c r="AD12" s="451" t="s">
        <v>4339</v>
      </c>
      <c r="AE12" s="449" t="s">
        <v>4343</v>
      </c>
      <c r="AF12" s="449">
        <v>60</v>
      </c>
      <c r="AG12" s="450" t="s">
        <v>34</v>
      </c>
      <c r="AH12" s="449">
        <v>3</v>
      </c>
      <c r="AI12" s="450" t="s">
        <v>35</v>
      </c>
      <c r="AJ12" s="449">
        <v>31</v>
      </c>
      <c r="AK12" s="448" t="s">
        <v>36</v>
      </c>
      <c r="AL12" s="1049"/>
      <c r="AM12" s="1050"/>
      <c r="AN12" s="1050"/>
      <c r="AO12" s="1050"/>
      <c r="AP12" s="1050"/>
      <c r="AQ12" s="1050"/>
      <c r="AR12" s="1050"/>
      <c r="AS12" s="1050"/>
      <c r="AT12" s="1050"/>
      <c r="AU12" s="1050"/>
      <c r="AV12" s="1050"/>
      <c r="AW12" s="1051"/>
    </row>
    <row r="13" spans="1:49" ht="21" customHeight="1" x14ac:dyDescent="0.15">
      <c r="A13" s="427"/>
      <c r="B13" s="1061"/>
      <c r="C13" s="1037"/>
      <c r="D13" s="1064"/>
      <c r="E13" s="431" t="s">
        <v>4338</v>
      </c>
      <c r="F13" s="447"/>
      <c r="G13" s="447"/>
      <c r="H13" s="431" t="s">
        <v>34</v>
      </c>
      <c r="I13" s="447"/>
      <c r="J13" s="431" t="s">
        <v>35</v>
      </c>
      <c r="K13" s="447"/>
      <c r="L13" s="446" t="s">
        <v>36</v>
      </c>
      <c r="M13" s="1040"/>
      <c r="N13" s="1041"/>
      <c r="O13" s="1041"/>
      <c r="P13" s="1041"/>
      <c r="Q13" s="1041"/>
      <c r="R13" s="1041"/>
      <c r="S13" s="1041"/>
      <c r="T13" s="1041"/>
      <c r="U13" s="1041"/>
      <c r="V13" s="1041"/>
      <c r="W13" s="1041"/>
      <c r="X13" s="1042"/>
      <c r="Y13" s="427"/>
      <c r="AA13" s="1072"/>
      <c r="AB13" s="1039"/>
      <c r="AC13" s="1075"/>
      <c r="AD13" s="428" t="s">
        <v>4338</v>
      </c>
      <c r="AE13" s="445" t="s">
        <v>4343</v>
      </c>
      <c r="AF13" s="445">
        <v>60</v>
      </c>
      <c r="AG13" s="428" t="s">
        <v>34</v>
      </c>
      <c r="AH13" s="445">
        <v>4</v>
      </c>
      <c r="AI13" s="428" t="s">
        <v>35</v>
      </c>
      <c r="AJ13" s="445">
        <v>1</v>
      </c>
      <c r="AK13" s="444" t="s">
        <v>36</v>
      </c>
      <c r="AL13" s="1046" t="s">
        <v>4725</v>
      </c>
      <c r="AM13" s="1047"/>
      <c r="AN13" s="1047"/>
      <c r="AO13" s="1047"/>
      <c r="AP13" s="1047"/>
      <c r="AQ13" s="1047"/>
      <c r="AR13" s="1047"/>
      <c r="AS13" s="1047"/>
      <c r="AT13" s="1047"/>
      <c r="AU13" s="1047"/>
      <c r="AV13" s="1047"/>
      <c r="AW13" s="1048"/>
    </row>
    <row r="14" spans="1:49" ht="21" customHeight="1" x14ac:dyDescent="0.15">
      <c r="A14" s="427"/>
      <c r="B14" s="1061"/>
      <c r="C14" s="1037"/>
      <c r="D14" s="1064"/>
      <c r="E14" s="455" t="s">
        <v>4339</v>
      </c>
      <c r="F14" s="453"/>
      <c r="G14" s="453"/>
      <c r="H14" s="454" t="s">
        <v>34</v>
      </c>
      <c r="I14" s="453"/>
      <c r="J14" s="454" t="s">
        <v>35</v>
      </c>
      <c r="K14" s="453"/>
      <c r="L14" s="452" t="s">
        <v>36</v>
      </c>
      <c r="M14" s="1043"/>
      <c r="N14" s="1044"/>
      <c r="O14" s="1044"/>
      <c r="P14" s="1044"/>
      <c r="Q14" s="1044"/>
      <c r="R14" s="1044"/>
      <c r="S14" s="1044"/>
      <c r="T14" s="1044"/>
      <c r="U14" s="1044"/>
      <c r="V14" s="1044"/>
      <c r="W14" s="1044"/>
      <c r="X14" s="1045"/>
      <c r="Y14" s="427"/>
      <c r="AA14" s="1072"/>
      <c r="AB14" s="1039"/>
      <c r="AC14" s="1075"/>
      <c r="AD14" s="451" t="s">
        <v>4339</v>
      </c>
      <c r="AE14" s="449" t="s">
        <v>4343</v>
      </c>
      <c r="AF14" s="449">
        <v>60</v>
      </c>
      <c r="AG14" s="450" t="s">
        <v>34</v>
      </c>
      <c r="AH14" s="449">
        <v>9</v>
      </c>
      <c r="AI14" s="450" t="s">
        <v>35</v>
      </c>
      <c r="AJ14" s="449">
        <v>1</v>
      </c>
      <c r="AK14" s="448" t="s">
        <v>36</v>
      </c>
      <c r="AL14" s="1049"/>
      <c r="AM14" s="1050"/>
      <c r="AN14" s="1050"/>
      <c r="AO14" s="1050"/>
      <c r="AP14" s="1050"/>
      <c r="AQ14" s="1050"/>
      <c r="AR14" s="1050"/>
      <c r="AS14" s="1050"/>
      <c r="AT14" s="1050"/>
      <c r="AU14" s="1050"/>
      <c r="AV14" s="1050"/>
      <c r="AW14" s="1051"/>
    </row>
    <row r="15" spans="1:49" ht="21" customHeight="1" x14ac:dyDescent="0.15">
      <c r="A15" s="427"/>
      <c r="B15" s="1061"/>
      <c r="C15" s="1037"/>
      <c r="D15" s="1064"/>
      <c r="E15" s="431" t="s">
        <v>4338</v>
      </c>
      <c r="F15" s="447"/>
      <c r="G15" s="447"/>
      <c r="H15" s="431" t="s">
        <v>34</v>
      </c>
      <c r="I15" s="447"/>
      <c r="J15" s="431" t="s">
        <v>35</v>
      </c>
      <c r="K15" s="447"/>
      <c r="L15" s="446" t="s">
        <v>36</v>
      </c>
      <c r="M15" s="1040"/>
      <c r="N15" s="1041"/>
      <c r="O15" s="1041"/>
      <c r="P15" s="1041"/>
      <c r="Q15" s="1041"/>
      <c r="R15" s="1041"/>
      <c r="S15" s="1041"/>
      <c r="T15" s="1041"/>
      <c r="U15" s="1041"/>
      <c r="V15" s="1041"/>
      <c r="W15" s="1041"/>
      <c r="X15" s="1042"/>
      <c r="Y15" s="427"/>
      <c r="AA15" s="1072"/>
      <c r="AB15" s="1039"/>
      <c r="AC15" s="1075"/>
      <c r="AD15" s="428" t="s">
        <v>4338</v>
      </c>
      <c r="AE15" s="445" t="s">
        <v>4343</v>
      </c>
      <c r="AF15" s="445">
        <v>60</v>
      </c>
      <c r="AG15" s="428" t="s">
        <v>34</v>
      </c>
      <c r="AH15" s="445">
        <v>10</v>
      </c>
      <c r="AI15" s="428" t="s">
        <v>35</v>
      </c>
      <c r="AJ15" s="445">
        <v>1</v>
      </c>
      <c r="AK15" s="444" t="s">
        <v>36</v>
      </c>
      <c r="AL15" s="1046" t="s">
        <v>4354</v>
      </c>
      <c r="AM15" s="1047"/>
      <c r="AN15" s="1047"/>
      <c r="AO15" s="1047"/>
      <c r="AP15" s="1047"/>
      <c r="AQ15" s="1047"/>
      <c r="AR15" s="1047"/>
      <c r="AS15" s="1047"/>
      <c r="AT15" s="1047"/>
      <c r="AU15" s="1047"/>
      <c r="AV15" s="1047"/>
      <c r="AW15" s="1048"/>
    </row>
    <row r="16" spans="1:49" ht="21" customHeight="1" x14ac:dyDescent="0.15">
      <c r="A16" s="427"/>
      <c r="B16" s="1061"/>
      <c r="C16" s="1037"/>
      <c r="D16" s="1064"/>
      <c r="E16" s="455" t="s">
        <v>4339</v>
      </c>
      <c r="F16" s="453"/>
      <c r="G16" s="453"/>
      <c r="H16" s="454" t="s">
        <v>34</v>
      </c>
      <c r="I16" s="453"/>
      <c r="J16" s="454" t="s">
        <v>35</v>
      </c>
      <c r="K16" s="453"/>
      <c r="L16" s="452" t="s">
        <v>36</v>
      </c>
      <c r="M16" s="1043"/>
      <c r="N16" s="1044"/>
      <c r="O16" s="1044"/>
      <c r="P16" s="1044"/>
      <c r="Q16" s="1044"/>
      <c r="R16" s="1044"/>
      <c r="S16" s="1044"/>
      <c r="T16" s="1044"/>
      <c r="U16" s="1044"/>
      <c r="V16" s="1044"/>
      <c r="W16" s="1044"/>
      <c r="X16" s="1045"/>
      <c r="Y16" s="427"/>
      <c r="AA16" s="1072"/>
      <c r="AB16" s="1039"/>
      <c r="AC16" s="1075"/>
      <c r="AD16" s="451" t="s">
        <v>4339</v>
      </c>
      <c r="AE16" s="449" t="s">
        <v>4344</v>
      </c>
      <c r="AF16" s="449">
        <v>3</v>
      </c>
      <c r="AG16" s="450" t="s">
        <v>34</v>
      </c>
      <c r="AH16" s="449">
        <v>10</v>
      </c>
      <c r="AI16" s="450" t="s">
        <v>35</v>
      </c>
      <c r="AJ16" s="449">
        <v>1</v>
      </c>
      <c r="AK16" s="448" t="s">
        <v>36</v>
      </c>
      <c r="AL16" s="1049"/>
      <c r="AM16" s="1050"/>
      <c r="AN16" s="1050"/>
      <c r="AO16" s="1050"/>
      <c r="AP16" s="1050"/>
      <c r="AQ16" s="1050"/>
      <c r="AR16" s="1050"/>
      <c r="AS16" s="1050"/>
      <c r="AT16" s="1050"/>
      <c r="AU16" s="1050"/>
      <c r="AV16" s="1050"/>
      <c r="AW16" s="1051"/>
    </row>
    <row r="17" spans="1:49" ht="21" customHeight="1" x14ac:dyDescent="0.15">
      <c r="A17" s="427"/>
      <c r="B17" s="1061"/>
      <c r="C17" s="1037"/>
      <c r="D17" s="1064"/>
      <c r="E17" s="431" t="s">
        <v>4338</v>
      </c>
      <c r="F17" s="447"/>
      <c r="G17" s="447"/>
      <c r="H17" s="431" t="s">
        <v>34</v>
      </c>
      <c r="I17" s="447"/>
      <c r="J17" s="431" t="s">
        <v>35</v>
      </c>
      <c r="K17" s="447"/>
      <c r="L17" s="446" t="s">
        <v>36</v>
      </c>
      <c r="M17" s="1040"/>
      <c r="N17" s="1041"/>
      <c r="O17" s="1041"/>
      <c r="P17" s="1041"/>
      <c r="Q17" s="1041"/>
      <c r="R17" s="1041"/>
      <c r="S17" s="1041"/>
      <c r="T17" s="1041"/>
      <c r="U17" s="1041"/>
      <c r="V17" s="1041"/>
      <c r="W17" s="1041"/>
      <c r="X17" s="1042"/>
      <c r="Y17" s="427"/>
      <c r="AA17" s="1072"/>
      <c r="AB17" s="1039"/>
      <c r="AC17" s="1075"/>
      <c r="AD17" s="428" t="s">
        <v>4338</v>
      </c>
      <c r="AE17" s="445" t="s">
        <v>4344</v>
      </c>
      <c r="AF17" s="445">
        <v>3</v>
      </c>
      <c r="AG17" s="428" t="s">
        <v>34</v>
      </c>
      <c r="AH17" s="445">
        <v>10</v>
      </c>
      <c r="AI17" s="428" t="s">
        <v>35</v>
      </c>
      <c r="AJ17" s="445">
        <v>2</v>
      </c>
      <c r="AK17" s="444" t="s">
        <v>36</v>
      </c>
      <c r="AL17" s="1046" t="s">
        <v>4733</v>
      </c>
      <c r="AM17" s="1047"/>
      <c r="AN17" s="1047"/>
      <c r="AO17" s="1047"/>
      <c r="AP17" s="1047"/>
      <c r="AQ17" s="1047"/>
      <c r="AR17" s="1047"/>
      <c r="AS17" s="1047"/>
      <c r="AT17" s="1047"/>
      <c r="AU17" s="1047"/>
      <c r="AV17" s="1047"/>
      <c r="AW17" s="1048"/>
    </row>
    <row r="18" spans="1:49" ht="21" customHeight="1" x14ac:dyDescent="0.15">
      <c r="A18" s="427"/>
      <c r="B18" s="1061"/>
      <c r="C18" s="1037"/>
      <c r="D18" s="1064"/>
      <c r="E18" s="455" t="s">
        <v>4339</v>
      </c>
      <c r="F18" s="453"/>
      <c r="G18" s="453"/>
      <c r="H18" s="454" t="s">
        <v>34</v>
      </c>
      <c r="I18" s="453"/>
      <c r="J18" s="454" t="s">
        <v>35</v>
      </c>
      <c r="K18" s="453"/>
      <c r="L18" s="452" t="s">
        <v>36</v>
      </c>
      <c r="M18" s="1043"/>
      <c r="N18" s="1044"/>
      <c r="O18" s="1044"/>
      <c r="P18" s="1044"/>
      <c r="Q18" s="1044"/>
      <c r="R18" s="1044"/>
      <c r="S18" s="1044"/>
      <c r="T18" s="1044"/>
      <c r="U18" s="1044"/>
      <c r="V18" s="1044"/>
      <c r="W18" s="1044"/>
      <c r="X18" s="1045"/>
      <c r="Y18" s="427"/>
      <c r="AA18" s="1072"/>
      <c r="AB18" s="1039"/>
      <c r="AC18" s="1075"/>
      <c r="AD18" s="451" t="s">
        <v>4339</v>
      </c>
      <c r="AE18" s="449"/>
      <c r="AF18" s="449"/>
      <c r="AG18" s="450" t="s">
        <v>34</v>
      </c>
      <c r="AH18" s="449"/>
      <c r="AI18" s="450" t="s">
        <v>35</v>
      </c>
      <c r="AJ18" s="449"/>
      <c r="AK18" s="448" t="s">
        <v>36</v>
      </c>
      <c r="AL18" s="1049"/>
      <c r="AM18" s="1050"/>
      <c r="AN18" s="1050"/>
      <c r="AO18" s="1050"/>
      <c r="AP18" s="1050"/>
      <c r="AQ18" s="1050"/>
      <c r="AR18" s="1050"/>
      <c r="AS18" s="1050"/>
      <c r="AT18" s="1050"/>
      <c r="AU18" s="1050"/>
      <c r="AV18" s="1050"/>
      <c r="AW18" s="1051"/>
    </row>
    <row r="19" spans="1:49" ht="21" customHeight="1" x14ac:dyDescent="0.15">
      <c r="A19" s="427"/>
      <c r="B19" s="1061"/>
      <c r="C19" s="1037"/>
      <c r="D19" s="1064"/>
      <c r="E19" s="431" t="s">
        <v>4338</v>
      </c>
      <c r="F19" s="447"/>
      <c r="G19" s="447"/>
      <c r="H19" s="431" t="s">
        <v>34</v>
      </c>
      <c r="I19" s="447"/>
      <c r="J19" s="431" t="s">
        <v>35</v>
      </c>
      <c r="K19" s="447"/>
      <c r="L19" s="446" t="s">
        <v>36</v>
      </c>
      <c r="M19" s="1040"/>
      <c r="N19" s="1041"/>
      <c r="O19" s="1041"/>
      <c r="P19" s="1041"/>
      <c r="Q19" s="1041"/>
      <c r="R19" s="1041"/>
      <c r="S19" s="1041"/>
      <c r="T19" s="1041"/>
      <c r="U19" s="1041"/>
      <c r="V19" s="1041"/>
      <c r="W19" s="1041"/>
      <c r="X19" s="1042"/>
      <c r="Y19" s="427"/>
      <c r="AA19" s="1072"/>
      <c r="AB19" s="1039"/>
      <c r="AC19" s="1075"/>
      <c r="AD19" s="428" t="s">
        <v>4338</v>
      </c>
      <c r="AE19" s="445" t="s">
        <v>4345</v>
      </c>
      <c r="AF19" s="445">
        <v>3</v>
      </c>
      <c r="AG19" s="428" t="s">
        <v>34</v>
      </c>
      <c r="AH19" s="445">
        <v>4</v>
      </c>
      <c r="AI19" s="428" t="s">
        <v>35</v>
      </c>
      <c r="AJ19" s="445">
        <v>10</v>
      </c>
      <c r="AK19" s="444" t="s">
        <v>36</v>
      </c>
      <c r="AL19" s="1046" t="s">
        <v>4734</v>
      </c>
      <c r="AM19" s="1047"/>
      <c r="AN19" s="1047"/>
      <c r="AO19" s="1047"/>
      <c r="AP19" s="1047"/>
      <c r="AQ19" s="1047"/>
      <c r="AR19" s="1047"/>
      <c r="AS19" s="1047"/>
      <c r="AT19" s="1047"/>
      <c r="AU19" s="1047"/>
      <c r="AV19" s="1047"/>
      <c r="AW19" s="1048"/>
    </row>
    <row r="20" spans="1:49" ht="21" customHeight="1" x14ac:dyDescent="0.15">
      <c r="A20" s="427"/>
      <c r="B20" s="1061"/>
      <c r="C20" s="1037"/>
      <c r="D20" s="1064"/>
      <c r="E20" s="455" t="s">
        <v>4339</v>
      </c>
      <c r="F20" s="453"/>
      <c r="G20" s="453"/>
      <c r="H20" s="454" t="s">
        <v>34</v>
      </c>
      <c r="I20" s="453"/>
      <c r="J20" s="454" t="s">
        <v>35</v>
      </c>
      <c r="K20" s="453"/>
      <c r="L20" s="452" t="s">
        <v>36</v>
      </c>
      <c r="M20" s="1043"/>
      <c r="N20" s="1044"/>
      <c r="O20" s="1044"/>
      <c r="P20" s="1044"/>
      <c r="Q20" s="1044"/>
      <c r="R20" s="1044"/>
      <c r="S20" s="1044"/>
      <c r="T20" s="1044"/>
      <c r="U20" s="1044"/>
      <c r="V20" s="1044"/>
      <c r="W20" s="1044"/>
      <c r="X20" s="1045"/>
      <c r="Y20" s="427"/>
      <c r="AA20" s="1072"/>
      <c r="AB20" s="1039"/>
      <c r="AC20" s="1075"/>
      <c r="AD20" s="451" t="s">
        <v>4339</v>
      </c>
      <c r="AE20" s="449"/>
      <c r="AF20" s="449"/>
      <c r="AG20" s="450" t="s">
        <v>34</v>
      </c>
      <c r="AH20" s="449"/>
      <c r="AI20" s="450" t="s">
        <v>35</v>
      </c>
      <c r="AJ20" s="449"/>
      <c r="AK20" s="448" t="s">
        <v>36</v>
      </c>
      <c r="AL20" s="1049"/>
      <c r="AM20" s="1050"/>
      <c r="AN20" s="1050"/>
      <c r="AO20" s="1050"/>
      <c r="AP20" s="1050"/>
      <c r="AQ20" s="1050"/>
      <c r="AR20" s="1050"/>
      <c r="AS20" s="1050"/>
      <c r="AT20" s="1050"/>
      <c r="AU20" s="1050"/>
      <c r="AV20" s="1050"/>
      <c r="AW20" s="1051"/>
    </row>
    <row r="21" spans="1:49" ht="21" customHeight="1" x14ac:dyDescent="0.15">
      <c r="A21" s="427"/>
      <c r="B21" s="1061"/>
      <c r="C21" s="1037"/>
      <c r="D21" s="1064"/>
      <c r="E21" s="431" t="s">
        <v>4338</v>
      </c>
      <c r="F21" s="447"/>
      <c r="G21" s="447"/>
      <c r="H21" s="431" t="s">
        <v>34</v>
      </c>
      <c r="I21" s="447"/>
      <c r="J21" s="431" t="s">
        <v>35</v>
      </c>
      <c r="K21" s="447"/>
      <c r="L21" s="446" t="s">
        <v>36</v>
      </c>
      <c r="M21" s="1040"/>
      <c r="N21" s="1041"/>
      <c r="O21" s="1041"/>
      <c r="P21" s="1041"/>
      <c r="Q21" s="1041"/>
      <c r="R21" s="1041"/>
      <c r="S21" s="1041"/>
      <c r="T21" s="1041"/>
      <c r="U21" s="1041"/>
      <c r="V21" s="1041"/>
      <c r="W21" s="1041"/>
      <c r="X21" s="1042"/>
      <c r="Y21" s="427"/>
      <c r="AA21" s="1072"/>
      <c r="AB21" s="1039"/>
      <c r="AC21" s="1075"/>
      <c r="AD21" s="428" t="s">
        <v>4338</v>
      </c>
      <c r="AE21" s="445"/>
      <c r="AF21" s="445"/>
      <c r="AG21" s="428" t="s">
        <v>34</v>
      </c>
      <c r="AH21" s="445"/>
      <c r="AI21" s="428" t="s">
        <v>35</v>
      </c>
      <c r="AJ21" s="445"/>
      <c r="AK21" s="444" t="s">
        <v>36</v>
      </c>
      <c r="AL21" s="1046" t="s">
        <v>4735</v>
      </c>
      <c r="AM21" s="1047"/>
      <c r="AN21" s="1047"/>
      <c r="AO21" s="1047"/>
      <c r="AP21" s="1047"/>
      <c r="AQ21" s="1047"/>
      <c r="AR21" s="1047"/>
      <c r="AS21" s="1047"/>
      <c r="AT21" s="1047"/>
      <c r="AU21" s="1047"/>
      <c r="AV21" s="1047"/>
      <c r="AW21" s="1048"/>
    </row>
    <row r="22" spans="1:49" ht="21" customHeight="1" x14ac:dyDescent="0.15">
      <c r="A22" s="427"/>
      <c r="B22" s="1061"/>
      <c r="C22" s="1037"/>
      <c r="D22" s="1064"/>
      <c r="E22" s="455" t="s">
        <v>4339</v>
      </c>
      <c r="F22" s="453"/>
      <c r="G22" s="453"/>
      <c r="H22" s="454" t="s">
        <v>34</v>
      </c>
      <c r="I22" s="453"/>
      <c r="J22" s="454" t="s">
        <v>35</v>
      </c>
      <c r="K22" s="453"/>
      <c r="L22" s="452" t="s">
        <v>36</v>
      </c>
      <c r="M22" s="1043"/>
      <c r="N22" s="1044"/>
      <c r="O22" s="1044"/>
      <c r="P22" s="1044"/>
      <c r="Q22" s="1044"/>
      <c r="R22" s="1044"/>
      <c r="S22" s="1044"/>
      <c r="T22" s="1044"/>
      <c r="U22" s="1044"/>
      <c r="V22" s="1044"/>
      <c r="W22" s="1044"/>
      <c r="X22" s="1045"/>
      <c r="Y22" s="427"/>
      <c r="AA22" s="1072"/>
      <c r="AB22" s="1039"/>
      <c r="AC22" s="1075"/>
      <c r="AD22" s="451" t="s">
        <v>4339</v>
      </c>
      <c r="AE22" s="449"/>
      <c r="AF22" s="449"/>
      <c r="AG22" s="450" t="s">
        <v>34</v>
      </c>
      <c r="AH22" s="449"/>
      <c r="AI22" s="450" t="s">
        <v>35</v>
      </c>
      <c r="AJ22" s="449"/>
      <c r="AK22" s="448" t="s">
        <v>36</v>
      </c>
      <c r="AL22" s="1049"/>
      <c r="AM22" s="1050"/>
      <c r="AN22" s="1050"/>
      <c r="AO22" s="1050"/>
      <c r="AP22" s="1050"/>
      <c r="AQ22" s="1050"/>
      <c r="AR22" s="1050"/>
      <c r="AS22" s="1050"/>
      <c r="AT22" s="1050"/>
      <c r="AU22" s="1050"/>
      <c r="AV22" s="1050"/>
      <c r="AW22" s="1051"/>
    </row>
    <row r="23" spans="1:49" ht="21" customHeight="1" x14ac:dyDescent="0.15">
      <c r="A23" s="427"/>
      <c r="B23" s="1061"/>
      <c r="C23" s="1037"/>
      <c r="D23" s="1064"/>
      <c r="E23" s="431" t="s">
        <v>4338</v>
      </c>
      <c r="F23" s="447"/>
      <c r="G23" s="447"/>
      <c r="H23" s="431" t="s">
        <v>34</v>
      </c>
      <c r="I23" s="447"/>
      <c r="J23" s="431" t="s">
        <v>35</v>
      </c>
      <c r="K23" s="447"/>
      <c r="L23" s="446" t="s">
        <v>36</v>
      </c>
      <c r="M23" s="1040"/>
      <c r="N23" s="1041"/>
      <c r="O23" s="1041"/>
      <c r="P23" s="1041"/>
      <c r="Q23" s="1041"/>
      <c r="R23" s="1041"/>
      <c r="S23" s="1041"/>
      <c r="T23" s="1041"/>
      <c r="U23" s="1041"/>
      <c r="V23" s="1041"/>
      <c r="W23" s="1041"/>
      <c r="X23" s="1042"/>
      <c r="Y23" s="427"/>
      <c r="AA23" s="1072"/>
      <c r="AB23" s="1039"/>
      <c r="AC23" s="1075"/>
      <c r="AD23" s="428" t="s">
        <v>4338</v>
      </c>
      <c r="AE23" s="445"/>
      <c r="AF23" s="445"/>
      <c r="AG23" s="428" t="s">
        <v>34</v>
      </c>
      <c r="AH23" s="445"/>
      <c r="AI23" s="428" t="s">
        <v>35</v>
      </c>
      <c r="AJ23" s="445"/>
      <c r="AK23" s="444" t="s">
        <v>36</v>
      </c>
      <c r="AL23" s="1046"/>
      <c r="AM23" s="1047"/>
      <c r="AN23" s="1047"/>
      <c r="AO23" s="1047"/>
      <c r="AP23" s="1047"/>
      <c r="AQ23" s="1047"/>
      <c r="AR23" s="1047"/>
      <c r="AS23" s="1047"/>
      <c r="AT23" s="1047"/>
      <c r="AU23" s="1047"/>
      <c r="AV23" s="1047"/>
      <c r="AW23" s="1048"/>
    </row>
    <row r="24" spans="1:49" ht="21" customHeight="1" x14ac:dyDescent="0.15">
      <c r="A24" s="427"/>
      <c r="B24" s="1061"/>
      <c r="C24" s="1037"/>
      <c r="D24" s="1064"/>
      <c r="E24" s="455" t="s">
        <v>4339</v>
      </c>
      <c r="F24" s="453"/>
      <c r="G24" s="453"/>
      <c r="H24" s="454" t="s">
        <v>34</v>
      </c>
      <c r="I24" s="453"/>
      <c r="J24" s="454" t="s">
        <v>35</v>
      </c>
      <c r="K24" s="453"/>
      <c r="L24" s="452" t="s">
        <v>36</v>
      </c>
      <c r="M24" s="1043"/>
      <c r="N24" s="1044"/>
      <c r="O24" s="1044"/>
      <c r="P24" s="1044"/>
      <c r="Q24" s="1044"/>
      <c r="R24" s="1044"/>
      <c r="S24" s="1044"/>
      <c r="T24" s="1044"/>
      <c r="U24" s="1044"/>
      <c r="V24" s="1044"/>
      <c r="W24" s="1044"/>
      <c r="X24" s="1045"/>
      <c r="Y24" s="427"/>
      <c r="AA24" s="1072"/>
      <c r="AB24" s="1039"/>
      <c r="AC24" s="1075"/>
      <c r="AD24" s="451" t="s">
        <v>4339</v>
      </c>
      <c r="AE24" s="449"/>
      <c r="AF24" s="449"/>
      <c r="AG24" s="450" t="s">
        <v>34</v>
      </c>
      <c r="AH24" s="449"/>
      <c r="AI24" s="450" t="s">
        <v>35</v>
      </c>
      <c r="AJ24" s="449"/>
      <c r="AK24" s="448" t="s">
        <v>36</v>
      </c>
      <c r="AL24" s="1049"/>
      <c r="AM24" s="1050"/>
      <c r="AN24" s="1050"/>
      <c r="AO24" s="1050"/>
      <c r="AP24" s="1050"/>
      <c r="AQ24" s="1050"/>
      <c r="AR24" s="1050"/>
      <c r="AS24" s="1050"/>
      <c r="AT24" s="1050"/>
      <c r="AU24" s="1050"/>
      <c r="AV24" s="1050"/>
      <c r="AW24" s="1051"/>
    </row>
    <row r="25" spans="1:49" ht="21" customHeight="1" x14ac:dyDescent="0.15">
      <c r="A25" s="427"/>
      <c r="B25" s="1061"/>
      <c r="C25" s="1037"/>
      <c r="D25" s="1064"/>
      <c r="E25" s="431" t="s">
        <v>4338</v>
      </c>
      <c r="F25" s="447"/>
      <c r="G25" s="447"/>
      <c r="H25" s="431" t="s">
        <v>34</v>
      </c>
      <c r="I25" s="447"/>
      <c r="J25" s="431" t="s">
        <v>35</v>
      </c>
      <c r="K25" s="447"/>
      <c r="L25" s="446" t="s">
        <v>36</v>
      </c>
      <c r="M25" s="1040"/>
      <c r="N25" s="1041"/>
      <c r="O25" s="1041"/>
      <c r="P25" s="1041"/>
      <c r="Q25" s="1041"/>
      <c r="R25" s="1041"/>
      <c r="S25" s="1041"/>
      <c r="T25" s="1041"/>
      <c r="U25" s="1041"/>
      <c r="V25" s="1041"/>
      <c r="W25" s="1041"/>
      <c r="X25" s="1042"/>
      <c r="Y25" s="427"/>
      <c r="AA25" s="1072"/>
      <c r="AB25" s="1039"/>
      <c r="AC25" s="1075"/>
      <c r="AD25" s="428" t="s">
        <v>4338</v>
      </c>
      <c r="AE25" s="445"/>
      <c r="AF25" s="445"/>
      <c r="AG25" s="428" t="s">
        <v>34</v>
      </c>
      <c r="AH25" s="445"/>
      <c r="AI25" s="428" t="s">
        <v>35</v>
      </c>
      <c r="AJ25" s="445"/>
      <c r="AK25" s="444" t="s">
        <v>36</v>
      </c>
      <c r="AL25" s="1046"/>
      <c r="AM25" s="1047"/>
      <c r="AN25" s="1047"/>
      <c r="AO25" s="1047"/>
      <c r="AP25" s="1047"/>
      <c r="AQ25" s="1047"/>
      <c r="AR25" s="1047"/>
      <c r="AS25" s="1047"/>
      <c r="AT25" s="1047"/>
      <c r="AU25" s="1047"/>
      <c r="AV25" s="1047"/>
      <c r="AW25" s="1048"/>
    </row>
    <row r="26" spans="1:49" ht="21" customHeight="1" x14ac:dyDescent="0.15">
      <c r="A26" s="427"/>
      <c r="B26" s="1061"/>
      <c r="C26" s="1037"/>
      <c r="D26" s="1064"/>
      <c r="E26" s="455" t="s">
        <v>4339</v>
      </c>
      <c r="F26" s="453"/>
      <c r="G26" s="453"/>
      <c r="H26" s="454" t="s">
        <v>34</v>
      </c>
      <c r="I26" s="453"/>
      <c r="J26" s="454" t="s">
        <v>35</v>
      </c>
      <c r="K26" s="453"/>
      <c r="L26" s="452" t="s">
        <v>36</v>
      </c>
      <c r="M26" s="1043"/>
      <c r="N26" s="1044"/>
      <c r="O26" s="1044"/>
      <c r="P26" s="1044"/>
      <c r="Q26" s="1044"/>
      <c r="R26" s="1044"/>
      <c r="S26" s="1044"/>
      <c r="T26" s="1044"/>
      <c r="U26" s="1044"/>
      <c r="V26" s="1044"/>
      <c r="W26" s="1044"/>
      <c r="X26" s="1045"/>
      <c r="Y26" s="427"/>
      <c r="AA26" s="1072"/>
      <c r="AB26" s="1039"/>
      <c r="AC26" s="1075"/>
      <c r="AD26" s="451" t="s">
        <v>4339</v>
      </c>
      <c r="AE26" s="449"/>
      <c r="AF26" s="449"/>
      <c r="AG26" s="450" t="s">
        <v>34</v>
      </c>
      <c r="AH26" s="449"/>
      <c r="AI26" s="450" t="s">
        <v>35</v>
      </c>
      <c r="AJ26" s="449"/>
      <c r="AK26" s="448" t="s">
        <v>36</v>
      </c>
      <c r="AL26" s="1049"/>
      <c r="AM26" s="1050"/>
      <c r="AN26" s="1050"/>
      <c r="AO26" s="1050"/>
      <c r="AP26" s="1050"/>
      <c r="AQ26" s="1050"/>
      <c r="AR26" s="1050"/>
      <c r="AS26" s="1050"/>
      <c r="AT26" s="1050"/>
      <c r="AU26" s="1050"/>
      <c r="AV26" s="1050"/>
      <c r="AW26" s="1051"/>
    </row>
    <row r="27" spans="1:49" ht="21" customHeight="1" x14ac:dyDescent="0.15">
      <c r="A27" s="427"/>
      <c r="B27" s="1061"/>
      <c r="C27" s="1037"/>
      <c r="D27" s="1064"/>
      <c r="E27" s="431" t="s">
        <v>4338</v>
      </c>
      <c r="F27" s="447"/>
      <c r="G27" s="447"/>
      <c r="H27" s="431" t="s">
        <v>34</v>
      </c>
      <c r="I27" s="447"/>
      <c r="J27" s="431" t="s">
        <v>35</v>
      </c>
      <c r="K27" s="447"/>
      <c r="L27" s="446" t="s">
        <v>36</v>
      </c>
      <c r="M27" s="1040"/>
      <c r="N27" s="1041"/>
      <c r="O27" s="1041"/>
      <c r="P27" s="1041"/>
      <c r="Q27" s="1041"/>
      <c r="R27" s="1041"/>
      <c r="S27" s="1041"/>
      <c r="T27" s="1041"/>
      <c r="U27" s="1041"/>
      <c r="V27" s="1041"/>
      <c r="W27" s="1041"/>
      <c r="X27" s="1042"/>
      <c r="Y27" s="427"/>
      <c r="AA27" s="1072"/>
      <c r="AB27" s="1039"/>
      <c r="AC27" s="1075"/>
      <c r="AD27" s="428" t="s">
        <v>4338</v>
      </c>
      <c r="AE27" s="445"/>
      <c r="AF27" s="445"/>
      <c r="AG27" s="428" t="s">
        <v>34</v>
      </c>
      <c r="AH27" s="445"/>
      <c r="AI27" s="428" t="s">
        <v>35</v>
      </c>
      <c r="AJ27" s="445"/>
      <c r="AK27" s="444" t="s">
        <v>36</v>
      </c>
      <c r="AL27" s="1046"/>
      <c r="AM27" s="1047"/>
      <c r="AN27" s="1047"/>
      <c r="AO27" s="1047"/>
      <c r="AP27" s="1047"/>
      <c r="AQ27" s="1047"/>
      <c r="AR27" s="1047"/>
      <c r="AS27" s="1047"/>
      <c r="AT27" s="1047"/>
      <c r="AU27" s="1047"/>
      <c r="AV27" s="1047"/>
      <c r="AW27" s="1048"/>
    </row>
    <row r="28" spans="1:49" ht="21" customHeight="1" x14ac:dyDescent="0.15">
      <c r="A28" s="427"/>
      <c r="B28" s="1061"/>
      <c r="C28" s="1037"/>
      <c r="D28" s="1064"/>
      <c r="E28" s="455" t="s">
        <v>4339</v>
      </c>
      <c r="F28" s="453"/>
      <c r="G28" s="453"/>
      <c r="H28" s="454" t="s">
        <v>34</v>
      </c>
      <c r="I28" s="453"/>
      <c r="J28" s="454" t="s">
        <v>35</v>
      </c>
      <c r="K28" s="453"/>
      <c r="L28" s="452" t="s">
        <v>36</v>
      </c>
      <c r="M28" s="1043"/>
      <c r="N28" s="1044"/>
      <c r="O28" s="1044"/>
      <c r="P28" s="1044"/>
      <c r="Q28" s="1044"/>
      <c r="R28" s="1044"/>
      <c r="S28" s="1044"/>
      <c r="T28" s="1044"/>
      <c r="U28" s="1044"/>
      <c r="V28" s="1044"/>
      <c r="W28" s="1044"/>
      <c r="X28" s="1045"/>
      <c r="Y28" s="427"/>
      <c r="AA28" s="1072"/>
      <c r="AB28" s="1039"/>
      <c r="AC28" s="1075"/>
      <c r="AD28" s="451" t="s">
        <v>4339</v>
      </c>
      <c r="AE28" s="449"/>
      <c r="AF28" s="449"/>
      <c r="AG28" s="450" t="s">
        <v>34</v>
      </c>
      <c r="AH28" s="449"/>
      <c r="AI28" s="450" t="s">
        <v>35</v>
      </c>
      <c r="AJ28" s="449"/>
      <c r="AK28" s="448" t="s">
        <v>36</v>
      </c>
      <c r="AL28" s="1049"/>
      <c r="AM28" s="1050"/>
      <c r="AN28" s="1050"/>
      <c r="AO28" s="1050"/>
      <c r="AP28" s="1050"/>
      <c r="AQ28" s="1050"/>
      <c r="AR28" s="1050"/>
      <c r="AS28" s="1050"/>
      <c r="AT28" s="1050"/>
      <c r="AU28" s="1050"/>
      <c r="AV28" s="1050"/>
      <c r="AW28" s="1051"/>
    </row>
    <row r="29" spans="1:49" ht="21" customHeight="1" x14ac:dyDescent="0.15">
      <c r="A29" s="427"/>
      <c r="B29" s="1061"/>
      <c r="C29" s="1037"/>
      <c r="D29" s="1064"/>
      <c r="E29" s="431" t="s">
        <v>4338</v>
      </c>
      <c r="F29" s="447"/>
      <c r="G29" s="447"/>
      <c r="H29" s="431" t="s">
        <v>34</v>
      </c>
      <c r="I29" s="447"/>
      <c r="J29" s="431" t="s">
        <v>35</v>
      </c>
      <c r="K29" s="447"/>
      <c r="L29" s="446" t="s">
        <v>36</v>
      </c>
      <c r="M29" s="1041"/>
      <c r="N29" s="1041"/>
      <c r="O29" s="1041"/>
      <c r="P29" s="1041"/>
      <c r="Q29" s="1041"/>
      <c r="R29" s="1041"/>
      <c r="S29" s="1041"/>
      <c r="T29" s="1041"/>
      <c r="U29" s="1041"/>
      <c r="V29" s="1041"/>
      <c r="W29" s="1041"/>
      <c r="X29" s="1042"/>
      <c r="Y29" s="427"/>
      <c r="AA29" s="1072"/>
      <c r="AB29" s="1039"/>
      <c r="AC29" s="1075"/>
      <c r="AD29" s="428" t="s">
        <v>4338</v>
      </c>
      <c r="AE29" s="445"/>
      <c r="AF29" s="445"/>
      <c r="AG29" s="428" t="s">
        <v>34</v>
      </c>
      <c r="AH29" s="445"/>
      <c r="AI29" s="428" t="s">
        <v>35</v>
      </c>
      <c r="AJ29" s="445"/>
      <c r="AK29" s="444" t="s">
        <v>36</v>
      </c>
      <c r="AL29" s="1047"/>
      <c r="AM29" s="1047"/>
      <c r="AN29" s="1047"/>
      <c r="AO29" s="1047"/>
      <c r="AP29" s="1047"/>
      <c r="AQ29" s="1047"/>
      <c r="AR29" s="1047"/>
      <c r="AS29" s="1047"/>
      <c r="AT29" s="1047"/>
      <c r="AU29" s="1047"/>
      <c r="AV29" s="1047"/>
      <c r="AW29" s="1048"/>
    </row>
    <row r="30" spans="1:49" ht="21" customHeight="1" thickBot="1" x14ac:dyDescent="0.2">
      <c r="A30" s="427"/>
      <c r="B30" s="1062"/>
      <c r="C30" s="1063"/>
      <c r="D30" s="1065"/>
      <c r="E30" s="443" t="s">
        <v>4339</v>
      </c>
      <c r="F30" s="442"/>
      <c r="G30" s="442"/>
      <c r="H30" s="443" t="s">
        <v>34</v>
      </c>
      <c r="I30" s="442"/>
      <c r="J30" s="443" t="s">
        <v>35</v>
      </c>
      <c r="K30" s="442"/>
      <c r="L30" s="441" t="s">
        <v>36</v>
      </c>
      <c r="M30" s="1052"/>
      <c r="N30" s="1052"/>
      <c r="O30" s="1052"/>
      <c r="P30" s="1052"/>
      <c r="Q30" s="1052"/>
      <c r="R30" s="1052"/>
      <c r="S30" s="1052"/>
      <c r="T30" s="1052"/>
      <c r="U30" s="1052"/>
      <c r="V30" s="1052"/>
      <c r="W30" s="1052"/>
      <c r="X30" s="1053"/>
      <c r="Y30" s="427"/>
      <c r="AA30" s="1073"/>
      <c r="AB30" s="1074"/>
      <c r="AC30" s="1076"/>
      <c r="AD30" s="440" t="s">
        <v>4339</v>
      </c>
      <c r="AE30" s="439"/>
      <c r="AF30" s="439"/>
      <c r="AG30" s="440" t="s">
        <v>34</v>
      </c>
      <c r="AH30" s="439"/>
      <c r="AI30" s="440" t="s">
        <v>35</v>
      </c>
      <c r="AJ30" s="439"/>
      <c r="AK30" s="438" t="s">
        <v>36</v>
      </c>
      <c r="AL30" s="1054"/>
      <c r="AM30" s="1054"/>
      <c r="AN30" s="1054"/>
      <c r="AO30" s="1054"/>
      <c r="AP30" s="1054"/>
      <c r="AQ30" s="1054"/>
      <c r="AR30" s="1054"/>
      <c r="AS30" s="1054"/>
      <c r="AT30" s="1054"/>
      <c r="AU30" s="1054"/>
      <c r="AV30" s="1054"/>
      <c r="AW30" s="1055"/>
    </row>
    <row r="31" spans="1:49" ht="20.100000000000001" customHeight="1" x14ac:dyDescent="0.15">
      <c r="A31" s="427"/>
      <c r="B31" s="431"/>
      <c r="C31" s="427"/>
      <c r="D31" s="431"/>
      <c r="E31" s="431"/>
      <c r="F31" s="431"/>
      <c r="G31" s="431"/>
      <c r="H31" s="431"/>
      <c r="I31" s="431"/>
      <c r="J31" s="431"/>
      <c r="K31" s="431"/>
      <c r="L31" s="431"/>
      <c r="M31" s="437"/>
      <c r="N31" s="437"/>
      <c r="O31" s="437"/>
      <c r="P31" s="437"/>
      <c r="Q31" s="437"/>
      <c r="R31" s="437"/>
      <c r="S31" s="437"/>
      <c r="T31" s="437"/>
      <c r="U31" s="437"/>
      <c r="V31" s="437"/>
      <c r="W31" s="437"/>
      <c r="X31" s="437"/>
      <c r="Y31" s="427"/>
      <c r="AA31" s="428"/>
      <c r="AC31" s="428"/>
      <c r="AD31" s="428"/>
      <c r="AE31" s="428"/>
      <c r="AF31" s="428"/>
      <c r="AG31" s="428"/>
      <c r="AH31" s="428"/>
      <c r="AI31" s="428"/>
      <c r="AJ31" s="428"/>
      <c r="AK31" s="428"/>
      <c r="AL31" s="436"/>
      <c r="AM31" s="436"/>
      <c r="AN31" s="436"/>
      <c r="AO31" s="436"/>
      <c r="AP31" s="436"/>
      <c r="AQ31" s="436"/>
      <c r="AR31" s="436"/>
      <c r="AS31" s="436"/>
      <c r="AT31" s="436"/>
      <c r="AU31" s="436"/>
      <c r="AV31" s="436"/>
      <c r="AW31" s="436"/>
    </row>
    <row r="32" spans="1:49" ht="20.100000000000001" customHeight="1" x14ac:dyDescent="0.15">
      <c r="A32" s="427"/>
      <c r="B32" s="427" t="s">
        <v>4340</v>
      </c>
      <c r="C32" s="427"/>
      <c r="D32" s="427"/>
      <c r="E32" s="427"/>
      <c r="F32" s="427"/>
      <c r="G32" s="427"/>
      <c r="H32" s="427"/>
      <c r="I32" s="427"/>
      <c r="J32" s="427"/>
      <c r="K32" s="427"/>
      <c r="L32" s="427"/>
      <c r="M32" s="427"/>
      <c r="N32" s="427"/>
      <c r="O32" s="427"/>
      <c r="P32" s="427"/>
      <c r="Q32" s="427"/>
      <c r="R32" s="427"/>
      <c r="S32" s="427"/>
      <c r="T32" s="427"/>
      <c r="U32" s="427"/>
      <c r="V32" s="427"/>
      <c r="W32" s="427"/>
      <c r="X32" s="427"/>
      <c r="Y32" s="427"/>
      <c r="AA32" s="425" t="s">
        <v>4340</v>
      </c>
    </row>
    <row r="33" spans="1:49" ht="20.100000000000001" customHeight="1" x14ac:dyDescent="0.15">
      <c r="A33" s="427"/>
      <c r="B33" s="427"/>
      <c r="C33" s="427"/>
      <c r="D33" s="427"/>
      <c r="E33" s="427"/>
      <c r="F33" s="427"/>
      <c r="G33" s="427"/>
      <c r="H33" s="427"/>
      <c r="I33" s="427"/>
      <c r="J33" s="427"/>
      <c r="K33" s="427"/>
      <c r="L33" s="427"/>
      <c r="M33" s="427"/>
      <c r="N33" s="427"/>
      <c r="O33" s="427"/>
      <c r="P33" s="427"/>
      <c r="Q33" s="427"/>
      <c r="R33" s="427"/>
      <c r="S33" s="427"/>
      <c r="T33" s="427"/>
      <c r="U33" s="427"/>
      <c r="V33" s="427"/>
      <c r="W33" s="427"/>
      <c r="X33" s="427"/>
      <c r="Y33" s="427"/>
    </row>
    <row r="34" spans="1:49" ht="20.100000000000001" customHeight="1" x14ac:dyDescent="0.15">
      <c r="A34" s="427"/>
      <c r="B34" s="427"/>
      <c r="C34" s="1056" t="s">
        <v>4346</v>
      </c>
      <c r="D34" s="1056"/>
      <c r="E34" s="433"/>
      <c r="F34" s="435" t="s">
        <v>0</v>
      </c>
      <c r="G34" s="433"/>
      <c r="H34" s="434" t="s">
        <v>1</v>
      </c>
      <c r="I34" s="433"/>
      <c r="J34" s="427" t="s">
        <v>2</v>
      </c>
      <c r="K34" s="427"/>
      <c r="L34" s="427"/>
      <c r="M34" s="427"/>
      <c r="N34" s="427"/>
      <c r="O34" s="427"/>
      <c r="P34" s="427"/>
      <c r="Q34" s="427"/>
      <c r="R34" s="427"/>
      <c r="S34" s="427"/>
      <c r="T34" s="427"/>
      <c r="U34" s="427"/>
      <c r="V34" s="427"/>
      <c r="W34" s="427"/>
      <c r="X34" s="427"/>
      <c r="Y34" s="427"/>
      <c r="AB34" s="1057" t="s">
        <v>4346</v>
      </c>
      <c r="AC34" s="1057"/>
      <c r="AD34" s="429">
        <v>3</v>
      </c>
      <c r="AE34" s="428" t="s">
        <v>0</v>
      </c>
      <c r="AF34" s="429">
        <v>4</v>
      </c>
      <c r="AG34" s="425" t="s">
        <v>1</v>
      </c>
      <c r="AH34" s="429">
        <v>1</v>
      </c>
      <c r="AI34" s="425" t="s">
        <v>2</v>
      </c>
    </row>
    <row r="35" spans="1:49" ht="20.100000000000001" customHeight="1" x14ac:dyDescent="0.15">
      <c r="A35" s="427"/>
      <c r="B35" s="427"/>
      <c r="C35" s="427"/>
      <c r="D35" s="427"/>
      <c r="E35" s="427"/>
      <c r="F35" s="427"/>
      <c r="G35" s="427"/>
      <c r="H35" s="427"/>
      <c r="I35" s="427"/>
      <c r="J35" s="427"/>
      <c r="K35" s="427"/>
      <c r="L35" s="427"/>
      <c r="M35" s="432" t="s">
        <v>4341</v>
      </c>
      <c r="N35" s="427"/>
      <c r="O35" s="1036" t="str">
        <f>IF($E$8="","",$E$8)</f>
        <v/>
      </c>
      <c r="P35" s="1036"/>
      <c r="Q35" s="1036"/>
      <c r="R35" s="1036"/>
      <c r="S35" s="1036"/>
      <c r="T35" s="1036"/>
      <c r="U35" s="1036"/>
      <c r="V35" s="1036"/>
      <c r="W35" s="1037"/>
      <c r="X35" s="1037"/>
      <c r="Y35" s="427"/>
      <c r="AL35" s="430" t="s">
        <v>4341</v>
      </c>
      <c r="AN35" s="1038" t="s">
        <v>4349</v>
      </c>
      <c r="AO35" s="1038"/>
      <c r="AP35" s="1038"/>
      <c r="AQ35" s="1038"/>
      <c r="AR35" s="1038"/>
      <c r="AS35" s="1038"/>
      <c r="AT35" s="1038"/>
      <c r="AU35" s="1038"/>
      <c r="AV35" s="1039"/>
      <c r="AW35" s="1039"/>
    </row>
    <row r="36" spans="1:49" ht="20.100000000000001" customHeight="1" x14ac:dyDescent="0.15">
      <c r="A36" s="427"/>
      <c r="B36" s="427"/>
      <c r="C36" s="427"/>
      <c r="D36" s="427"/>
      <c r="E36" s="427"/>
      <c r="F36" s="427"/>
      <c r="G36" s="427"/>
      <c r="H36" s="427"/>
      <c r="I36" s="427"/>
      <c r="J36" s="427"/>
      <c r="K36" s="427"/>
      <c r="L36" s="427"/>
      <c r="M36" s="427"/>
      <c r="N36" s="427"/>
      <c r="O36" s="427"/>
      <c r="P36" s="427"/>
      <c r="Q36" s="427"/>
      <c r="R36" s="427"/>
      <c r="S36" s="427"/>
      <c r="T36" s="427"/>
      <c r="U36" s="427"/>
      <c r="V36" s="427"/>
      <c r="W36" s="427"/>
      <c r="X36" s="427"/>
      <c r="Y36" s="427"/>
    </row>
    <row r="38" spans="1:49" ht="20.100000000000001" customHeight="1" x14ac:dyDescent="0.15">
      <c r="E38" s="426" t="s">
        <v>4690</v>
      </c>
    </row>
    <row r="39" spans="1:49" ht="20.100000000000001" customHeight="1" x14ac:dyDescent="0.15">
      <c r="E39" s="426" t="s">
        <v>4342</v>
      </c>
    </row>
    <row r="40" spans="1:49" ht="20.100000000000001" customHeight="1" x14ac:dyDescent="0.15">
      <c r="E40" s="426" t="s">
        <v>4343</v>
      </c>
    </row>
    <row r="41" spans="1:49" ht="20.100000000000001" customHeight="1" x14ac:dyDescent="0.15">
      <c r="E41" s="426" t="s">
        <v>4344</v>
      </c>
    </row>
    <row r="42" spans="1:49" ht="20.100000000000001" customHeight="1" x14ac:dyDescent="0.15">
      <c r="E42" s="426" t="s">
        <v>4345</v>
      </c>
    </row>
    <row r="43" spans="1:49" ht="20.100000000000001" customHeight="1" x14ac:dyDescent="0.15">
      <c r="E43" s="426"/>
    </row>
    <row r="44" spans="1:49" ht="20.100000000000001" customHeight="1" x14ac:dyDescent="0.15">
      <c r="E44" s="426"/>
    </row>
    <row r="45" spans="1:49" ht="20.100000000000001" customHeight="1" x14ac:dyDescent="0.15">
      <c r="E45" s="426"/>
    </row>
    <row r="46" spans="1:49" ht="20.100000000000001" customHeight="1" x14ac:dyDescent="0.15">
      <c r="E46" s="426"/>
    </row>
    <row r="47" spans="1:49" ht="20.100000000000001" customHeight="1" x14ac:dyDescent="0.15">
      <c r="E47" s="426"/>
    </row>
    <row r="48" spans="1:49" ht="20.100000000000001" customHeight="1" x14ac:dyDescent="0.15">
      <c r="E48" s="426"/>
    </row>
    <row r="49" spans="5:5" ht="20.100000000000001" customHeight="1" x14ac:dyDescent="0.15">
      <c r="E49" s="426"/>
    </row>
  </sheetData>
  <sheetProtection sheet="1"/>
  <dataConsolidate link="1"/>
  <mergeCells count="85">
    <mergeCell ref="A1:Y1"/>
    <mergeCell ref="B2:X2"/>
    <mergeCell ref="B3:X3"/>
    <mergeCell ref="AB4:AV4"/>
    <mergeCell ref="B5:B6"/>
    <mergeCell ref="C5:C6"/>
    <mergeCell ref="D5:D6"/>
    <mergeCell ref="E5:X5"/>
    <mergeCell ref="AA5:AA6"/>
    <mergeCell ref="AB5:AB6"/>
    <mergeCell ref="AC5:AC6"/>
    <mergeCell ref="AD5:AW5"/>
    <mergeCell ref="N6:X6"/>
    <mergeCell ref="AM6:AW6"/>
    <mergeCell ref="B7:B8"/>
    <mergeCell ref="C7:C8"/>
    <mergeCell ref="D7:D8"/>
    <mergeCell ref="E7:M7"/>
    <mergeCell ref="N7:P8"/>
    <mergeCell ref="Q7:Q8"/>
    <mergeCell ref="R7:R8"/>
    <mergeCell ref="S7:S8"/>
    <mergeCell ref="T7:T8"/>
    <mergeCell ref="U7:U8"/>
    <mergeCell ref="AD7:AL7"/>
    <mergeCell ref="AM7:AO8"/>
    <mergeCell ref="AP7:AP8"/>
    <mergeCell ref="AQ7:AQ8"/>
    <mergeCell ref="V7:V8"/>
    <mergeCell ref="W7:W8"/>
    <mergeCell ref="X7:X8"/>
    <mergeCell ref="AA7:AA8"/>
    <mergeCell ref="AB7:AB8"/>
    <mergeCell ref="AW7:AW8"/>
    <mergeCell ref="E8:M8"/>
    <mergeCell ref="AD8:AL8"/>
    <mergeCell ref="E9:M9"/>
    <mergeCell ref="N9:P9"/>
    <mergeCell ref="Q9:R9"/>
    <mergeCell ref="T9:V9"/>
    <mergeCell ref="AD9:AL9"/>
    <mergeCell ref="AM9:AO9"/>
    <mergeCell ref="AR9:AU9"/>
    <mergeCell ref="AR7:AR8"/>
    <mergeCell ref="AS7:AS8"/>
    <mergeCell ref="AT7:AT8"/>
    <mergeCell ref="AU7:AU8"/>
    <mergeCell ref="AV7:AV8"/>
    <mergeCell ref="AC7:AC8"/>
    <mergeCell ref="B10:B30"/>
    <mergeCell ref="C10:C30"/>
    <mergeCell ref="D10:D30"/>
    <mergeCell ref="E10:L10"/>
    <mergeCell ref="M10:X10"/>
    <mergeCell ref="M11:X12"/>
    <mergeCell ref="M13:X14"/>
    <mergeCell ref="M15:X16"/>
    <mergeCell ref="M17:X18"/>
    <mergeCell ref="M19:X20"/>
    <mergeCell ref="M21:X22"/>
    <mergeCell ref="M23:X24"/>
    <mergeCell ref="M25:X26"/>
    <mergeCell ref="M27:X28"/>
    <mergeCell ref="M29:X30"/>
    <mergeCell ref="AA10:AA30"/>
    <mergeCell ref="AB10:AB30"/>
    <mergeCell ref="AC10:AC30"/>
    <mergeCell ref="AD10:AK10"/>
    <mergeCell ref="AL10:AW10"/>
    <mergeCell ref="AL11:AW12"/>
    <mergeCell ref="AL13:AW14"/>
    <mergeCell ref="AL15:AW16"/>
    <mergeCell ref="AL17:AW18"/>
    <mergeCell ref="AL19:AW20"/>
    <mergeCell ref="AL21:AW22"/>
    <mergeCell ref="AL23:AW24"/>
    <mergeCell ref="AL25:AW26"/>
    <mergeCell ref="AL27:AW28"/>
    <mergeCell ref="AL29:AW30"/>
    <mergeCell ref="AV35:AW35"/>
    <mergeCell ref="C34:D34"/>
    <mergeCell ref="AB34:AC34"/>
    <mergeCell ref="O35:V35"/>
    <mergeCell ref="W35:X35"/>
    <mergeCell ref="AN35:AU35"/>
  </mergeCells>
  <phoneticPr fontId="1"/>
  <dataValidations count="10">
    <dataValidation type="list" allowBlank="1" showInputMessage="1" showErrorMessage="1" sqref="Q7:Q8 F11:F30 AP7:AP8 AE11:AE30" xr:uid="{3FCAF679-3087-444A-907F-2280743C0640}">
      <formula1>$E$37:$E$42</formula1>
    </dataValidation>
    <dataValidation imeMode="halfAlpha" allowBlank="1" showInputMessage="1" showErrorMessage="1" sqref="R7:R8 T7:T8 V7:V8 AQ7:AQ8 AU7:AU8 AS7:AS8" xr:uid="{1D170C76-3EB4-4D71-96F2-D497DDCE62FA}"/>
    <dataValidation imeMode="halfKatakana" allowBlank="1" showInputMessage="1" showErrorMessage="1" sqref="E7:M7 AD7:AL7" xr:uid="{D750C78C-B70A-41AE-950D-FD8376B8B383}"/>
    <dataValidation type="whole" errorStyle="warning" imeMode="fullAlpha" allowBlank="1" showInputMessage="1" showErrorMessage="1" error="登録番号を入力してください" sqref="AR9:AU9 T9" xr:uid="{00826571-E3C0-4341-B0D5-1EDAB3C450B8}">
      <formula1>1</formula1>
      <formula2>99999999</formula2>
    </dataValidation>
    <dataValidation type="whole" imeMode="halfAlpha" allowBlank="1" showInputMessage="1" showErrorMessage="1" sqref="AF34 AH11:AH30 G34" xr:uid="{FA8C2BEE-1ACC-4F65-B8EC-81EBDCE420FE}">
      <formula1>1</formula1>
      <formula2>12</formula2>
    </dataValidation>
    <dataValidation type="whole" imeMode="halfAlpha" allowBlank="1" showInputMessage="1" showErrorMessage="1" sqref="AH34 AJ11:AJ30 I34" xr:uid="{458BF22F-C2B3-4434-B3CF-2B9CFD10628C}">
      <formula1>1</formula1>
      <formula2>31</formula2>
    </dataValidation>
    <dataValidation type="whole" imeMode="halfAlpha" allowBlank="1" showInputMessage="1" showErrorMessage="1" sqref="G11:G30" xr:uid="{A0566CB2-6146-4D5B-9E32-D365E09B97F4}">
      <formula1>0</formula1>
      <formula2>99</formula2>
    </dataValidation>
    <dataValidation type="whole" imeMode="halfAlpha" allowBlank="1" showInputMessage="1" showErrorMessage="1" sqref="E34 AD34" xr:uid="{3C19FBF4-2387-4C85-A440-A1270E734EEE}">
      <formula1>1</formula1>
      <formula2>99</formula2>
    </dataValidation>
    <dataValidation type="whole" imeMode="halfAlpha" allowBlank="1" showInputMessage="1" showErrorMessage="1" error="1～12の数字を入力してください" sqref="I11:I30" xr:uid="{CCB61E77-C5FD-431E-86F6-F35766F77AA6}">
      <formula1>1</formula1>
      <formula2>12</formula2>
    </dataValidation>
    <dataValidation type="whole" imeMode="halfAlpha" allowBlank="1" showInputMessage="1" showErrorMessage="1" error="1～31の数字を入力してください" sqref="K11:K30" xr:uid="{5BBE86A9-C142-4880-B1DB-1D175EC81A26}">
      <formula1>1</formula1>
      <formula2>31</formula2>
    </dataValidation>
  </dataValidations>
  <pageMargins left="0.70866141732283472" right="0.70866141732283472" top="0.74803149606299213" bottom="0.74803149606299213" header="0.31496062992125984" footer="0.31496062992125984"/>
  <pageSetup paperSize="9" scale="96" orientation="portrait"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D400281-40C7-4298-B919-8A788589895B}">
          <x14:formula1>
            <xm:f>コード１!$H$19:$H$65</xm:f>
          </x14:formula1>
          <xm:sqref>Q9:R9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6963-7C26-4A12-8460-181F5A39A238}">
  <dimension ref="A1:S48"/>
  <sheetViews>
    <sheetView zoomScaleNormal="100" zoomScalePageLayoutView="70" workbookViewId="0">
      <selection activeCell="A9" sqref="A9:B9"/>
    </sheetView>
  </sheetViews>
  <sheetFormatPr defaultColWidth="9" defaultRowHeight="13.5" x14ac:dyDescent="0.15"/>
  <cols>
    <col min="1" max="1" width="23.625" style="86" customWidth="1"/>
    <col min="2" max="2" width="5.625" style="86" customWidth="1"/>
    <col min="3" max="3" width="4.375" style="86" customWidth="1"/>
    <col min="4" max="4" width="3.75" style="86" customWidth="1"/>
    <col min="5" max="5" width="4.375" style="86" customWidth="1"/>
    <col min="6" max="6" width="3.75" style="86" customWidth="1"/>
    <col min="7" max="7" width="4.375" style="86" customWidth="1"/>
    <col min="8" max="8" width="8.625" style="86" customWidth="1"/>
    <col min="9" max="9" width="29.25" style="86" customWidth="1"/>
    <col min="10" max="10" width="9" style="86"/>
    <col min="11" max="11" width="23.625" style="86" customWidth="1"/>
    <col min="12" max="12" width="5.625" style="86" customWidth="1"/>
    <col min="13" max="13" width="4.375" style="86" customWidth="1"/>
    <col min="14" max="14" width="3.75" style="86" customWidth="1"/>
    <col min="15" max="15" width="4.375" style="86" customWidth="1"/>
    <col min="16" max="16" width="3.75" style="86" customWidth="1"/>
    <col min="17" max="17" width="4.375" style="86" customWidth="1"/>
    <col min="18" max="18" width="8.625" style="86" customWidth="1"/>
    <col min="19" max="19" width="29.25" style="86" customWidth="1"/>
    <col min="20" max="16384" width="9" style="86"/>
  </cols>
  <sheetData>
    <row r="1" spans="1:19" x14ac:dyDescent="0.15">
      <c r="A1" s="33"/>
      <c r="B1" s="33"/>
      <c r="C1" s="33"/>
      <c r="D1" s="33"/>
      <c r="E1" s="33"/>
      <c r="F1" s="33"/>
      <c r="G1" s="33"/>
      <c r="H1" s="33"/>
      <c r="I1" s="494" t="s">
        <v>4704</v>
      </c>
      <c r="J1" s="87"/>
      <c r="K1" s="87"/>
      <c r="L1" s="87"/>
      <c r="M1" s="87"/>
      <c r="N1" s="87"/>
      <c r="O1" s="87"/>
      <c r="P1" s="87"/>
      <c r="Q1" s="87"/>
      <c r="R1" s="87"/>
      <c r="S1" s="511" t="s">
        <v>4704</v>
      </c>
    </row>
    <row r="2" spans="1:19" x14ac:dyDescent="0.15">
      <c r="A2" s="524" t="s">
        <v>4703</v>
      </c>
      <c r="B2" s="524"/>
      <c r="C2" s="524"/>
      <c r="D2" s="524"/>
      <c r="E2" s="524"/>
      <c r="F2" s="524"/>
      <c r="G2" s="524"/>
      <c r="H2" s="524"/>
      <c r="I2" s="524"/>
      <c r="J2" s="87"/>
      <c r="K2" s="1211" t="s">
        <v>4703</v>
      </c>
      <c r="L2" s="1211"/>
      <c r="M2" s="1211"/>
      <c r="N2" s="1211"/>
      <c r="O2" s="1211"/>
      <c r="P2" s="1211"/>
      <c r="Q2" s="1211"/>
      <c r="R2" s="1211"/>
      <c r="S2" s="1211"/>
    </row>
    <row r="3" spans="1:19" x14ac:dyDescent="0.15">
      <c r="A3" s="53"/>
      <c r="B3" s="53"/>
      <c r="C3" s="53"/>
      <c r="D3" s="53"/>
      <c r="E3" s="53"/>
      <c r="F3" s="53"/>
      <c r="G3" s="53"/>
      <c r="H3" s="53"/>
      <c r="I3" s="53"/>
      <c r="J3" s="87"/>
      <c r="K3" s="137"/>
      <c r="L3" s="137"/>
      <c r="M3" s="137"/>
      <c r="N3" s="137"/>
      <c r="O3" s="137"/>
      <c r="P3" s="137"/>
      <c r="Q3" s="137"/>
      <c r="R3" s="137"/>
      <c r="S3" s="137"/>
    </row>
    <row r="4" spans="1:19" ht="17.25" x14ac:dyDescent="0.15">
      <c r="A4" s="1212" t="s">
        <v>4702</v>
      </c>
      <c r="B4" s="1212"/>
      <c r="C4" s="1212"/>
      <c r="D4" s="1212"/>
      <c r="E4" s="1212"/>
      <c r="F4" s="1212"/>
      <c r="G4" s="1212"/>
      <c r="H4" s="1212"/>
      <c r="I4" s="1212"/>
      <c r="J4" s="87"/>
      <c r="K4" s="1213" t="s">
        <v>4702</v>
      </c>
      <c r="L4" s="1213"/>
      <c r="M4" s="1213"/>
      <c r="N4" s="1213"/>
      <c r="O4" s="1213"/>
      <c r="P4" s="1213"/>
      <c r="Q4" s="1213"/>
      <c r="R4" s="1213"/>
      <c r="S4" s="1213"/>
    </row>
    <row r="5" spans="1:19" ht="33.75" customHeight="1" x14ac:dyDescent="0.15">
      <c r="A5" s="1190" t="s">
        <v>4718</v>
      </c>
      <c r="B5" s="1190"/>
      <c r="C5" s="1190"/>
      <c r="D5" s="1190"/>
      <c r="E5" s="1190"/>
      <c r="F5" s="1190"/>
      <c r="G5" s="1190"/>
      <c r="H5" s="1190"/>
      <c r="I5" s="1190"/>
      <c r="J5" s="87"/>
      <c r="K5" s="1214" t="s">
        <v>4701</v>
      </c>
      <c r="L5" s="1214"/>
      <c r="M5" s="1214"/>
      <c r="N5" s="1214"/>
      <c r="O5" s="1214"/>
      <c r="P5" s="1214"/>
      <c r="Q5" s="1214"/>
      <c r="R5" s="1214"/>
      <c r="S5" s="1214"/>
    </row>
    <row r="6" spans="1:19" x14ac:dyDescent="0.15">
      <c r="A6" s="1192" t="s">
        <v>4698</v>
      </c>
      <c r="B6" s="1193"/>
      <c r="C6" s="1194" t="s">
        <v>4304</v>
      </c>
      <c r="D6" s="1195"/>
      <c r="E6" s="1195"/>
      <c r="F6" s="1195"/>
      <c r="G6" s="1195"/>
      <c r="H6" s="1196"/>
      <c r="I6" s="1200" t="s">
        <v>9</v>
      </c>
      <c r="J6" s="87"/>
      <c r="K6" s="1178" t="s">
        <v>4698</v>
      </c>
      <c r="L6" s="1179"/>
      <c r="M6" s="1170" t="s">
        <v>4304</v>
      </c>
      <c r="N6" s="1171"/>
      <c r="O6" s="1171"/>
      <c r="P6" s="1171"/>
      <c r="Q6" s="1171"/>
      <c r="R6" s="1172"/>
      <c r="S6" s="1191" t="s">
        <v>9</v>
      </c>
    </row>
    <row r="7" spans="1:19" ht="20.25" customHeight="1" x14ac:dyDescent="0.15">
      <c r="A7" s="1192" t="s">
        <v>4305</v>
      </c>
      <c r="B7" s="1193"/>
      <c r="C7" s="1197"/>
      <c r="D7" s="1198"/>
      <c r="E7" s="1198"/>
      <c r="F7" s="1198"/>
      <c r="G7" s="1198"/>
      <c r="H7" s="1199"/>
      <c r="I7" s="1200"/>
      <c r="J7" s="87"/>
      <c r="K7" s="1178" t="s">
        <v>4305</v>
      </c>
      <c r="L7" s="1179"/>
      <c r="M7" s="1173"/>
      <c r="N7" s="1174"/>
      <c r="O7" s="1174"/>
      <c r="P7" s="1174"/>
      <c r="Q7" s="1174"/>
      <c r="R7" s="1175"/>
      <c r="S7" s="1191"/>
    </row>
    <row r="8" spans="1:19" ht="11.25" customHeight="1" x14ac:dyDescent="0.15">
      <c r="A8" s="1217"/>
      <c r="B8" s="1218"/>
      <c r="C8" s="1216"/>
      <c r="D8" s="609"/>
      <c r="E8" s="609"/>
      <c r="F8" s="609"/>
      <c r="G8" s="609"/>
      <c r="H8" s="610"/>
      <c r="I8" s="1209"/>
      <c r="J8" s="87"/>
      <c r="K8" s="1201" t="s">
        <v>4723</v>
      </c>
      <c r="L8" s="1202"/>
      <c r="M8" s="1170" t="s">
        <v>4700</v>
      </c>
      <c r="N8" s="1171"/>
      <c r="O8" s="1171"/>
      <c r="P8" s="1171"/>
      <c r="Q8" s="1171"/>
      <c r="R8" s="1172"/>
      <c r="S8" s="1168" t="s">
        <v>4695</v>
      </c>
    </row>
    <row r="9" spans="1:19" ht="22.5" customHeight="1" x14ac:dyDescent="0.15">
      <c r="A9" s="1176"/>
      <c r="B9" s="1177"/>
      <c r="C9" s="614"/>
      <c r="D9" s="615"/>
      <c r="E9" s="615"/>
      <c r="F9" s="615"/>
      <c r="G9" s="615"/>
      <c r="H9" s="616"/>
      <c r="I9" s="1210"/>
      <c r="J9" s="87"/>
      <c r="K9" s="1178" t="s">
        <v>4349</v>
      </c>
      <c r="L9" s="1179"/>
      <c r="M9" s="1173"/>
      <c r="N9" s="1174"/>
      <c r="O9" s="1174"/>
      <c r="P9" s="1174"/>
      <c r="Q9" s="1174"/>
      <c r="R9" s="1175"/>
      <c r="S9" s="1169"/>
    </row>
    <row r="10" spans="1:19" ht="11.25" customHeight="1" x14ac:dyDescent="0.15">
      <c r="A10" s="1188"/>
      <c r="B10" s="1189"/>
      <c r="C10" s="1182"/>
      <c r="D10" s="1183"/>
      <c r="E10" s="1183"/>
      <c r="F10" s="1183"/>
      <c r="G10" s="1183"/>
      <c r="H10" s="1184"/>
      <c r="I10" s="1180"/>
      <c r="J10" s="87"/>
      <c r="K10" s="1201"/>
      <c r="L10" s="1202"/>
      <c r="M10" s="1203" t="s">
        <v>4737</v>
      </c>
      <c r="N10" s="1204"/>
      <c r="O10" s="1204"/>
      <c r="P10" s="1204"/>
      <c r="Q10" s="1204"/>
      <c r="R10" s="1205"/>
      <c r="S10" s="1168" t="s">
        <v>4695</v>
      </c>
    </row>
    <row r="11" spans="1:19" ht="22.5" customHeight="1" x14ac:dyDescent="0.15">
      <c r="A11" s="1176"/>
      <c r="B11" s="1177"/>
      <c r="C11" s="1185"/>
      <c r="D11" s="1186"/>
      <c r="E11" s="1186"/>
      <c r="F11" s="1186"/>
      <c r="G11" s="1186"/>
      <c r="H11" s="1187"/>
      <c r="I11" s="1181"/>
      <c r="J11" s="87"/>
      <c r="K11" s="1178" t="s">
        <v>4736</v>
      </c>
      <c r="L11" s="1179"/>
      <c r="M11" s="1206"/>
      <c r="N11" s="1207"/>
      <c r="O11" s="1207"/>
      <c r="P11" s="1207"/>
      <c r="Q11" s="1207"/>
      <c r="R11" s="1208"/>
      <c r="S11" s="1169"/>
    </row>
    <row r="12" spans="1:19" ht="11.25" customHeight="1" x14ac:dyDescent="0.15">
      <c r="A12" s="1188"/>
      <c r="B12" s="1189"/>
      <c r="C12" s="1182"/>
      <c r="D12" s="1183"/>
      <c r="E12" s="1183"/>
      <c r="F12" s="1183"/>
      <c r="G12" s="1183"/>
      <c r="H12" s="1184"/>
      <c r="I12" s="1180"/>
      <c r="J12" s="87"/>
      <c r="K12" s="515"/>
      <c r="L12" s="516"/>
      <c r="M12" s="1203"/>
      <c r="N12" s="1204"/>
      <c r="O12" s="1204"/>
      <c r="P12" s="1204"/>
      <c r="Q12" s="1204"/>
      <c r="R12" s="1205"/>
      <c r="S12" s="1168"/>
    </row>
    <row r="13" spans="1:19" ht="22.5" customHeight="1" x14ac:dyDescent="0.15">
      <c r="A13" s="517"/>
      <c r="B13" s="518" ph="1"/>
      <c r="C13" s="1185"/>
      <c r="D13" s="1186"/>
      <c r="E13" s="1186"/>
      <c r="F13" s="1186"/>
      <c r="G13" s="1186"/>
      <c r="H13" s="1187"/>
      <c r="I13" s="1181"/>
      <c r="J13" s="87"/>
      <c r="K13" s="1178"/>
      <c r="L13" s="1179"/>
      <c r="M13" s="1206"/>
      <c r="N13" s="1207"/>
      <c r="O13" s="1207"/>
      <c r="P13" s="1207"/>
      <c r="Q13" s="1207"/>
      <c r="R13" s="1208"/>
      <c r="S13" s="1169"/>
    </row>
    <row r="14" spans="1:19" ht="11.25" customHeight="1" x14ac:dyDescent="0.15">
      <c r="A14" s="1188"/>
      <c r="B14" s="1189"/>
      <c r="C14" s="1182"/>
      <c r="D14" s="1183"/>
      <c r="E14" s="1183"/>
      <c r="F14" s="1183"/>
      <c r="G14" s="1183"/>
      <c r="H14" s="1184"/>
      <c r="I14" s="1180"/>
      <c r="J14" s="87"/>
      <c r="K14" s="515"/>
      <c r="L14" s="516"/>
      <c r="M14" s="1170"/>
      <c r="N14" s="1171"/>
      <c r="O14" s="1171"/>
      <c r="P14" s="1171"/>
      <c r="Q14" s="1171"/>
      <c r="R14" s="1172"/>
      <c r="S14" s="1168"/>
    </row>
    <row r="15" spans="1:19" ht="22.5" customHeight="1" x14ac:dyDescent="0.15">
      <c r="A15" s="1176"/>
      <c r="B15" s="1177"/>
      <c r="C15" s="1185"/>
      <c r="D15" s="1186"/>
      <c r="E15" s="1186"/>
      <c r="F15" s="1186"/>
      <c r="G15" s="1186"/>
      <c r="H15" s="1187"/>
      <c r="I15" s="1181"/>
      <c r="J15" s="87"/>
      <c r="K15" s="515"/>
      <c r="L15" s="516"/>
      <c r="M15" s="1173"/>
      <c r="N15" s="1174"/>
      <c r="O15" s="1174"/>
      <c r="P15" s="1174"/>
      <c r="Q15" s="1174"/>
      <c r="R15" s="1175"/>
      <c r="S15" s="1169"/>
    </row>
    <row r="16" spans="1:19" ht="11.25" customHeight="1" x14ac:dyDescent="0.15">
      <c r="A16" s="1188"/>
      <c r="B16" s="1189"/>
      <c r="C16" s="1182"/>
      <c r="D16" s="1183"/>
      <c r="E16" s="1183"/>
      <c r="F16" s="1183"/>
      <c r="G16" s="1183"/>
      <c r="H16" s="1184"/>
      <c r="I16" s="1180"/>
      <c r="J16" s="87"/>
      <c r="K16" s="515"/>
      <c r="L16" s="516"/>
      <c r="M16" s="1170"/>
      <c r="N16" s="1171"/>
      <c r="O16" s="1171"/>
      <c r="P16" s="1171"/>
      <c r="Q16" s="1171"/>
      <c r="R16" s="1172"/>
      <c r="S16" s="520"/>
    </row>
    <row r="17" spans="1:19" ht="22.5" customHeight="1" x14ac:dyDescent="0.15">
      <c r="A17" s="1176"/>
      <c r="B17" s="1177"/>
      <c r="C17" s="1185"/>
      <c r="D17" s="1186"/>
      <c r="E17" s="1186"/>
      <c r="F17" s="1186"/>
      <c r="G17" s="1186"/>
      <c r="H17" s="1187"/>
      <c r="I17" s="1181"/>
      <c r="J17" s="87"/>
      <c r="K17" s="1178"/>
      <c r="L17" s="1179"/>
      <c r="M17" s="1173"/>
      <c r="N17" s="1174"/>
      <c r="O17" s="1174"/>
      <c r="P17" s="1174"/>
      <c r="Q17" s="1174"/>
      <c r="R17" s="1175"/>
      <c r="S17" s="521"/>
    </row>
    <row r="18" spans="1:19" ht="11.25" customHeight="1" x14ac:dyDescent="0.15">
      <c r="A18" s="1188"/>
      <c r="B18" s="1189"/>
      <c r="C18" s="1182"/>
      <c r="D18" s="1183"/>
      <c r="E18" s="1183"/>
      <c r="F18" s="1183"/>
      <c r="G18" s="1183"/>
      <c r="H18" s="1184"/>
      <c r="I18" s="1180"/>
      <c r="J18" s="87"/>
      <c r="K18" s="1178"/>
      <c r="L18" s="1179"/>
      <c r="M18" s="1170"/>
      <c r="N18" s="1171"/>
      <c r="O18" s="1171"/>
      <c r="P18" s="1171"/>
      <c r="Q18" s="1171"/>
      <c r="R18" s="1172"/>
      <c r="S18" s="520"/>
    </row>
    <row r="19" spans="1:19" ht="22.5" customHeight="1" x14ac:dyDescent="0.15">
      <c r="A19" s="1176"/>
      <c r="B19" s="1177"/>
      <c r="C19" s="1185"/>
      <c r="D19" s="1186"/>
      <c r="E19" s="1186"/>
      <c r="F19" s="1186"/>
      <c r="G19" s="1186"/>
      <c r="H19" s="1187"/>
      <c r="I19" s="1181"/>
      <c r="J19" s="87"/>
      <c r="K19" s="1178"/>
      <c r="L19" s="1179"/>
      <c r="M19" s="1173"/>
      <c r="N19" s="1174"/>
      <c r="O19" s="1174"/>
      <c r="P19" s="1174"/>
      <c r="Q19" s="1174"/>
      <c r="R19" s="1175"/>
      <c r="S19" s="521"/>
    </row>
    <row r="20" spans="1:19" ht="11.25" customHeight="1" x14ac:dyDescent="0.15">
      <c r="A20" s="1188"/>
      <c r="B20" s="1189"/>
      <c r="C20" s="1182"/>
      <c r="D20" s="1183"/>
      <c r="E20" s="1183"/>
      <c r="F20" s="1183"/>
      <c r="G20" s="1183"/>
      <c r="H20" s="1184"/>
      <c r="I20" s="1180"/>
      <c r="J20" s="87"/>
      <c r="K20" s="1178"/>
      <c r="L20" s="1179"/>
      <c r="M20" s="1170"/>
      <c r="N20" s="1171"/>
      <c r="O20" s="1171"/>
      <c r="P20" s="1171"/>
      <c r="Q20" s="1171"/>
      <c r="R20" s="1172"/>
      <c r="S20" s="1168"/>
    </row>
    <row r="21" spans="1:19" ht="22.5" customHeight="1" x14ac:dyDescent="0.15">
      <c r="A21" s="1176"/>
      <c r="B21" s="1177"/>
      <c r="C21" s="1185"/>
      <c r="D21" s="1186"/>
      <c r="E21" s="1186"/>
      <c r="F21" s="1186"/>
      <c r="G21" s="1186"/>
      <c r="H21" s="1187"/>
      <c r="I21" s="1181"/>
      <c r="J21" s="87"/>
      <c r="K21" s="1178"/>
      <c r="L21" s="1179"/>
      <c r="M21" s="1173"/>
      <c r="N21" s="1174"/>
      <c r="O21" s="1174"/>
      <c r="P21" s="1174"/>
      <c r="Q21" s="1174"/>
      <c r="R21" s="1175"/>
      <c r="S21" s="1169"/>
    </row>
    <row r="22" spans="1:19" ht="33.75" customHeight="1" x14ac:dyDescent="0.15">
      <c r="A22" s="1190" t="s">
        <v>4699</v>
      </c>
      <c r="B22" s="1190"/>
      <c r="C22" s="1190"/>
      <c r="D22" s="1190"/>
      <c r="E22" s="1190"/>
      <c r="F22" s="1190"/>
      <c r="G22" s="1190"/>
      <c r="H22" s="1190"/>
      <c r="I22" s="1190"/>
      <c r="J22" s="87"/>
      <c r="K22" s="1191" t="s">
        <v>4699</v>
      </c>
      <c r="L22" s="1191"/>
      <c r="M22" s="1191"/>
      <c r="N22" s="1191"/>
      <c r="O22" s="1191"/>
      <c r="P22" s="1191"/>
      <c r="Q22" s="1191"/>
      <c r="R22" s="1191"/>
      <c r="S22" s="1191"/>
    </row>
    <row r="23" spans="1:19" x14ac:dyDescent="0.15">
      <c r="A23" s="1192" t="s">
        <v>4698</v>
      </c>
      <c r="B23" s="1193"/>
      <c r="C23" s="1194" t="s">
        <v>4304</v>
      </c>
      <c r="D23" s="1195"/>
      <c r="E23" s="1195"/>
      <c r="F23" s="1195"/>
      <c r="G23" s="1195"/>
      <c r="H23" s="1196"/>
      <c r="I23" s="1200" t="s">
        <v>9</v>
      </c>
      <c r="J23" s="87"/>
      <c r="K23" s="1178" t="s">
        <v>4698</v>
      </c>
      <c r="L23" s="1179"/>
      <c r="M23" s="1170" t="s">
        <v>4304</v>
      </c>
      <c r="N23" s="1171"/>
      <c r="O23" s="1171"/>
      <c r="P23" s="1171"/>
      <c r="Q23" s="1171"/>
      <c r="R23" s="1172"/>
      <c r="S23" s="1191" t="s">
        <v>9</v>
      </c>
    </row>
    <row r="24" spans="1:19" ht="20.25" customHeight="1" x14ac:dyDescent="0.15">
      <c r="A24" s="1192" t="s">
        <v>4305</v>
      </c>
      <c r="B24" s="1193"/>
      <c r="C24" s="1197"/>
      <c r="D24" s="1198"/>
      <c r="E24" s="1198"/>
      <c r="F24" s="1198"/>
      <c r="G24" s="1198"/>
      <c r="H24" s="1199"/>
      <c r="I24" s="1200"/>
      <c r="J24" s="87"/>
      <c r="K24" s="1178" t="s">
        <v>4305</v>
      </c>
      <c r="L24" s="1179"/>
      <c r="M24" s="1173"/>
      <c r="N24" s="1174"/>
      <c r="O24" s="1174"/>
      <c r="P24" s="1174"/>
      <c r="Q24" s="1174"/>
      <c r="R24" s="1175"/>
      <c r="S24" s="1191"/>
    </row>
    <row r="25" spans="1:19" ht="11.25" customHeight="1" x14ac:dyDescent="0.15">
      <c r="A25" s="1217"/>
      <c r="B25" s="1218"/>
      <c r="C25" s="1216"/>
      <c r="D25" s="609"/>
      <c r="E25" s="609"/>
      <c r="F25" s="609"/>
      <c r="G25" s="609"/>
      <c r="H25" s="610"/>
      <c r="I25" s="1209"/>
      <c r="J25" s="87"/>
      <c r="K25" s="1201" t="s">
        <v>4724</v>
      </c>
      <c r="L25" s="1202"/>
      <c r="M25" s="1170" t="s">
        <v>4696</v>
      </c>
      <c r="N25" s="1171"/>
      <c r="O25" s="1171"/>
      <c r="P25" s="1171"/>
      <c r="Q25" s="1171"/>
      <c r="R25" s="1172"/>
      <c r="S25" s="1168" t="s">
        <v>4695</v>
      </c>
    </row>
    <row r="26" spans="1:19" ht="23.25" customHeight="1" x14ac:dyDescent="0.15">
      <c r="A26" s="1176"/>
      <c r="B26" s="1177"/>
      <c r="C26" s="614"/>
      <c r="D26" s="615"/>
      <c r="E26" s="615"/>
      <c r="F26" s="615"/>
      <c r="G26" s="615"/>
      <c r="H26" s="616"/>
      <c r="I26" s="1210"/>
      <c r="J26" s="87"/>
      <c r="K26" s="1178" t="s">
        <v>4697</v>
      </c>
      <c r="L26" s="1179"/>
      <c r="M26" s="1173"/>
      <c r="N26" s="1174"/>
      <c r="O26" s="1174"/>
      <c r="P26" s="1174"/>
      <c r="Q26" s="1174"/>
      <c r="R26" s="1175"/>
      <c r="S26" s="1169"/>
    </row>
    <row r="27" spans="1:19" ht="11.25" customHeight="1" x14ac:dyDescent="0.15">
      <c r="A27" s="1188"/>
      <c r="B27" s="1189"/>
      <c r="C27" s="1182"/>
      <c r="D27" s="1183"/>
      <c r="E27" s="1183"/>
      <c r="F27" s="1183"/>
      <c r="G27" s="1183"/>
      <c r="H27" s="1184"/>
      <c r="I27" s="1180"/>
      <c r="J27" s="87"/>
      <c r="K27" s="515"/>
      <c r="L27" s="516"/>
      <c r="M27" s="1170"/>
      <c r="N27" s="1171"/>
      <c r="O27" s="1171"/>
      <c r="P27" s="1171"/>
      <c r="Q27" s="1171"/>
      <c r="R27" s="1172"/>
      <c r="S27" s="1168"/>
    </row>
    <row r="28" spans="1:19" ht="22.5" customHeight="1" x14ac:dyDescent="0.15">
      <c r="A28" s="1176"/>
      <c r="B28" s="1177"/>
      <c r="C28" s="1185"/>
      <c r="D28" s="1186"/>
      <c r="E28" s="1186"/>
      <c r="F28" s="1186"/>
      <c r="G28" s="1186"/>
      <c r="H28" s="1187"/>
      <c r="I28" s="1181"/>
      <c r="J28" s="87"/>
      <c r="K28" s="515"/>
      <c r="L28" s="516"/>
      <c r="M28" s="1173"/>
      <c r="N28" s="1174"/>
      <c r="O28" s="1174"/>
      <c r="P28" s="1174"/>
      <c r="Q28" s="1174"/>
      <c r="R28" s="1175"/>
      <c r="S28" s="1169"/>
    </row>
    <row r="29" spans="1:19" ht="11.25" customHeight="1" x14ac:dyDescent="0.15">
      <c r="A29" s="1188"/>
      <c r="B29" s="1189"/>
      <c r="C29" s="1182"/>
      <c r="D29" s="1183"/>
      <c r="E29" s="1183"/>
      <c r="F29" s="1183"/>
      <c r="G29" s="1183"/>
      <c r="H29" s="1184"/>
      <c r="I29" s="1180"/>
      <c r="J29" s="87"/>
      <c r="K29" s="515"/>
      <c r="L29" s="516"/>
      <c r="M29" s="1170"/>
      <c r="N29" s="1171"/>
      <c r="O29" s="1171"/>
      <c r="P29" s="1171"/>
      <c r="Q29" s="1171"/>
      <c r="R29" s="1172"/>
      <c r="S29" s="1168"/>
    </row>
    <row r="30" spans="1:19" ht="22.5" customHeight="1" x14ac:dyDescent="0.15">
      <c r="A30" s="1176"/>
      <c r="B30" s="1177"/>
      <c r="C30" s="1185"/>
      <c r="D30" s="1186"/>
      <c r="E30" s="1186"/>
      <c r="F30" s="1186"/>
      <c r="G30" s="1186"/>
      <c r="H30" s="1187"/>
      <c r="I30" s="1181"/>
      <c r="J30" s="87"/>
      <c r="K30" s="515"/>
      <c r="L30" s="516"/>
      <c r="M30" s="1173"/>
      <c r="N30" s="1174"/>
      <c r="O30" s="1174"/>
      <c r="P30" s="1174"/>
      <c r="Q30" s="1174"/>
      <c r="R30" s="1175"/>
      <c r="S30" s="1169"/>
    </row>
    <row r="31" spans="1:19" ht="11.25" customHeight="1" x14ac:dyDescent="0.15">
      <c r="A31" s="517"/>
      <c r="B31" s="518"/>
      <c r="C31" s="1182"/>
      <c r="D31" s="1183"/>
      <c r="E31" s="1183"/>
      <c r="F31" s="1183"/>
      <c r="G31" s="1183"/>
      <c r="H31" s="1184"/>
      <c r="I31" s="1180"/>
      <c r="J31" s="87"/>
      <c r="K31" s="515"/>
      <c r="L31" s="516"/>
      <c r="M31" s="1170"/>
      <c r="N31" s="1171"/>
      <c r="O31" s="1171"/>
      <c r="P31" s="1171"/>
      <c r="Q31" s="1171"/>
      <c r="R31" s="1172"/>
      <c r="S31" s="1168"/>
    </row>
    <row r="32" spans="1:19" ht="22.5" customHeight="1" x14ac:dyDescent="0.15">
      <c r="A32" s="517"/>
      <c r="B32" s="518"/>
      <c r="C32" s="1185"/>
      <c r="D32" s="1186"/>
      <c r="E32" s="1186"/>
      <c r="F32" s="1186"/>
      <c r="G32" s="1186"/>
      <c r="H32" s="1187"/>
      <c r="I32" s="1181"/>
      <c r="J32" s="87"/>
      <c r="K32" s="515"/>
      <c r="L32" s="516"/>
      <c r="M32" s="1173"/>
      <c r="N32" s="1174"/>
      <c r="O32" s="1174"/>
      <c r="P32" s="1174"/>
      <c r="Q32" s="1174"/>
      <c r="R32" s="1175"/>
      <c r="S32" s="1169"/>
    </row>
    <row r="33" spans="1:19" ht="11.25" customHeight="1" x14ac:dyDescent="0.15">
      <c r="A33" s="1176"/>
      <c r="B33" s="1177"/>
      <c r="C33" s="1182"/>
      <c r="D33" s="1183"/>
      <c r="E33" s="1183"/>
      <c r="F33" s="1183"/>
      <c r="G33" s="1183"/>
      <c r="H33" s="1184"/>
      <c r="I33" s="1180"/>
      <c r="J33" s="87"/>
      <c r="K33" s="1178"/>
      <c r="L33" s="1179"/>
      <c r="M33" s="1170"/>
      <c r="N33" s="1171"/>
      <c r="O33" s="1171"/>
      <c r="P33" s="1171"/>
      <c r="Q33" s="1171"/>
      <c r="R33" s="1172"/>
      <c r="S33" s="520"/>
    </row>
    <row r="34" spans="1:19" ht="22.5" customHeight="1" x14ac:dyDescent="0.15">
      <c r="A34" s="1176"/>
      <c r="B34" s="1177"/>
      <c r="C34" s="1185"/>
      <c r="D34" s="1186"/>
      <c r="E34" s="1186"/>
      <c r="F34" s="1186"/>
      <c r="G34" s="1186"/>
      <c r="H34" s="1187"/>
      <c r="I34" s="1181"/>
      <c r="J34" s="87"/>
      <c r="K34" s="1178"/>
      <c r="L34" s="1179"/>
      <c r="M34" s="1173"/>
      <c r="N34" s="1174"/>
      <c r="O34" s="1174"/>
      <c r="P34" s="1174"/>
      <c r="Q34" s="1174"/>
      <c r="R34" s="1175"/>
      <c r="S34" s="521"/>
    </row>
    <row r="35" spans="1:19" ht="11.25" customHeight="1" x14ac:dyDescent="0.15">
      <c r="A35" s="1176"/>
      <c r="B35" s="1177"/>
      <c r="C35" s="1182"/>
      <c r="D35" s="1183"/>
      <c r="E35" s="1183"/>
      <c r="F35" s="1183"/>
      <c r="G35" s="1183"/>
      <c r="H35" s="1184"/>
      <c r="I35" s="1180"/>
      <c r="J35" s="87"/>
      <c r="K35" s="1178"/>
      <c r="L35" s="1179"/>
      <c r="M35" s="1170"/>
      <c r="N35" s="1171"/>
      <c r="O35" s="1171"/>
      <c r="P35" s="1171"/>
      <c r="Q35" s="1171"/>
      <c r="R35" s="1172"/>
      <c r="S35" s="1168"/>
    </row>
    <row r="36" spans="1:19" ht="22.5" customHeight="1" x14ac:dyDescent="0.15">
      <c r="A36" s="1176"/>
      <c r="B36" s="1177"/>
      <c r="C36" s="1185"/>
      <c r="D36" s="1186"/>
      <c r="E36" s="1186"/>
      <c r="F36" s="1186"/>
      <c r="G36" s="1186"/>
      <c r="H36" s="1187"/>
      <c r="I36" s="1181"/>
      <c r="J36" s="87"/>
      <c r="K36" s="1178"/>
      <c r="L36" s="1179"/>
      <c r="M36" s="1173"/>
      <c r="N36" s="1174"/>
      <c r="O36" s="1174"/>
      <c r="P36" s="1174"/>
      <c r="Q36" s="1174"/>
      <c r="R36" s="1175"/>
      <c r="S36" s="1169"/>
    </row>
    <row r="37" spans="1:19" ht="11.25" customHeight="1" x14ac:dyDescent="0.15">
      <c r="A37" s="1176"/>
      <c r="B37" s="1177"/>
      <c r="C37" s="1182"/>
      <c r="D37" s="1183"/>
      <c r="E37" s="1183"/>
      <c r="F37" s="1183"/>
      <c r="G37" s="1183"/>
      <c r="H37" s="1184"/>
      <c r="I37" s="1180"/>
      <c r="J37" s="87"/>
      <c r="K37" s="1178"/>
      <c r="L37" s="1179"/>
      <c r="M37" s="1170"/>
      <c r="N37" s="1171"/>
      <c r="O37" s="1171"/>
      <c r="P37" s="1171"/>
      <c r="Q37" s="1171"/>
      <c r="R37" s="1172"/>
      <c r="S37" s="512"/>
    </row>
    <row r="38" spans="1:19" ht="22.5" customHeight="1" x14ac:dyDescent="0.15">
      <c r="A38" s="1176"/>
      <c r="B38" s="1177"/>
      <c r="C38" s="1185"/>
      <c r="D38" s="1186"/>
      <c r="E38" s="1186"/>
      <c r="F38" s="1186"/>
      <c r="G38" s="1186"/>
      <c r="H38" s="1187"/>
      <c r="I38" s="1181"/>
      <c r="J38" s="87"/>
      <c r="K38" s="1178"/>
      <c r="L38" s="1179"/>
      <c r="M38" s="1173"/>
      <c r="N38" s="1174"/>
      <c r="O38" s="1174"/>
      <c r="P38" s="1174"/>
      <c r="Q38" s="1174"/>
      <c r="R38" s="1175"/>
      <c r="S38" s="512"/>
    </row>
    <row r="39" spans="1:19" x14ac:dyDescent="0.15">
      <c r="A39" s="33"/>
      <c r="B39" s="33"/>
      <c r="C39" s="33"/>
      <c r="D39" s="33"/>
      <c r="E39" s="33"/>
      <c r="F39" s="33"/>
      <c r="G39" s="33"/>
      <c r="H39" s="33"/>
      <c r="I39" s="33"/>
      <c r="J39" s="87"/>
      <c r="K39" s="87"/>
      <c r="L39" s="87"/>
      <c r="M39" s="87"/>
      <c r="N39" s="87"/>
      <c r="O39" s="87"/>
      <c r="P39" s="87"/>
      <c r="Q39" s="87"/>
      <c r="R39" s="87"/>
      <c r="S39" s="87"/>
    </row>
    <row r="40" spans="1:19" x14ac:dyDescent="0.15">
      <c r="A40" s="33" t="s">
        <v>4694</v>
      </c>
      <c r="B40" s="33"/>
      <c r="C40" s="33"/>
      <c r="D40" s="33"/>
      <c r="E40" s="33"/>
      <c r="F40" s="33"/>
      <c r="G40" s="33"/>
      <c r="H40" s="33"/>
      <c r="I40" s="33"/>
      <c r="J40" s="87"/>
      <c r="K40" s="87" t="s">
        <v>4694</v>
      </c>
      <c r="L40" s="87"/>
      <c r="M40" s="87"/>
      <c r="N40" s="87"/>
      <c r="O40" s="87"/>
      <c r="P40" s="87"/>
      <c r="Q40" s="87"/>
      <c r="R40" s="87"/>
      <c r="S40" s="87"/>
    </row>
    <row r="41" spans="1:19" x14ac:dyDescent="0.15">
      <c r="A41" s="33"/>
      <c r="B41" s="33" t="s">
        <v>4346</v>
      </c>
      <c r="C41" s="513"/>
      <c r="D41" s="33" t="s">
        <v>0</v>
      </c>
      <c r="E41" s="513"/>
      <c r="F41" s="33" t="s">
        <v>1</v>
      </c>
      <c r="G41" s="513"/>
      <c r="H41" s="33" t="s">
        <v>2</v>
      </c>
      <c r="I41" s="33"/>
      <c r="J41" s="87"/>
      <c r="K41" s="87"/>
      <c r="L41" s="87" t="s">
        <v>4346</v>
      </c>
      <c r="M41" s="87"/>
      <c r="N41" s="87" t="s">
        <v>0</v>
      </c>
      <c r="O41" s="87"/>
      <c r="P41" s="87" t="s">
        <v>1</v>
      </c>
      <c r="Q41" s="87"/>
      <c r="R41" s="87" t="s">
        <v>2</v>
      </c>
      <c r="S41" s="87"/>
    </row>
    <row r="42" spans="1:19" ht="25.5" customHeight="1" x14ac:dyDescent="0.15">
      <c r="A42" s="33"/>
      <c r="B42" s="33"/>
      <c r="C42" s="33"/>
      <c r="D42" s="33"/>
      <c r="E42" s="33"/>
      <c r="F42" s="33"/>
      <c r="G42" s="1215" t="s">
        <v>4673</v>
      </c>
      <c r="H42" s="1215"/>
      <c r="I42" s="513"/>
      <c r="J42" s="87"/>
      <c r="K42" s="87"/>
      <c r="L42" s="87"/>
      <c r="M42" s="87"/>
      <c r="N42" s="87"/>
      <c r="O42" s="87"/>
      <c r="P42" s="87"/>
      <c r="Q42" s="87" t="s">
        <v>4673</v>
      </c>
      <c r="R42" s="514"/>
      <c r="S42" s="87"/>
    </row>
    <row r="43" spans="1:19" ht="11.25" customHeight="1" x14ac:dyDescent="0.15">
      <c r="A43" s="33"/>
      <c r="B43" s="33"/>
      <c r="C43" s="33"/>
      <c r="D43" s="33"/>
      <c r="E43" s="33"/>
      <c r="F43" s="33"/>
      <c r="G43" s="33"/>
      <c r="H43" s="200"/>
      <c r="I43" s="77"/>
      <c r="J43" s="87"/>
      <c r="K43" s="87"/>
      <c r="L43" s="87"/>
      <c r="M43" s="87"/>
      <c r="N43" s="87"/>
      <c r="O43" s="87"/>
      <c r="P43" s="87"/>
      <c r="Q43" s="87"/>
      <c r="R43" s="514"/>
      <c r="S43" s="87"/>
    </row>
    <row r="44" spans="1:19" ht="25.5" customHeight="1" x14ac:dyDescent="0.15">
      <c r="A44" s="33"/>
      <c r="B44" s="33"/>
      <c r="C44" s="33"/>
      <c r="D44" s="33"/>
      <c r="E44" s="33"/>
      <c r="F44" s="33"/>
      <c r="G44" s="1215" t="s">
        <v>4388</v>
      </c>
      <c r="H44" s="1215"/>
      <c r="I44" s="513"/>
      <c r="J44" s="87"/>
      <c r="K44" s="87"/>
      <c r="L44" s="87"/>
      <c r="M44" s="87"/>
      <c r="N44" s="87"/>
      <c r="O44" s="87"/>
      <c r="P44" s="87"/>
      <c r="Q44" s="87" t="s">
        <v>4388</v>
      </c>
      <c r="R44" s="514"/>
      <c r="S44" s="87"/>
    </row>
    <row r="45" spans="1:19" x14ac:dyDescent="0.15">
      <c r="A45" s="33"/>
      <c r="B45" s="33"/>
      <c r="C45" s="33"/>
      <c r="D45" s="33"/>
      <c r="E45" s="33"/>
      <c r="F45" s="33"/>
      <c r="G45" s="33"/>
      <c r="H45" s="200"/>
      <c r="I45" s="33"/>
      <c r="J45" s="87"/>
      <c r="K45" s="87"/>
      <c r="L45" s="87"/>
      <c r="M45" s="87"/>
      <c r="N45" s="87"/>
      <c r="O45" s="87"/>
      <c r="P45" s="87"/>
      <c r="Q45" s="87"/>
      <c r="R45" s="514"/>
      <c r="S45" s="87"/>
    </row>
    <row r="46" spans="1:19" x14ac:dyDescent="0.15">
      <c r="A46" s="249" t="s">
        <v>4688</v>
      </c>
      <c r="B46" s="249"/>
      <c r="C46" s="249"/>
      <c r="D46" s="249"/>
      <c r="E46" s="249"/>
      <c r="F46" s="249"/>
      <c r="G46" s="249"/>
      <c r="H46" s="33"/>
      <c r="I46" s="33"/>
      <c r="J46" s="87"/>
      <c r="K46" s="260" t="s">
        <v>4688</v>
      </c>
      <c r="L46" s="260"/>
      <c r="M46" s="260"/>
      <c r="N46" s="260"/>
      <c r="O46" s="260"/>
      <c r="P46" s="260"/>
      <c r="Q46" s="260"/>
      <c r="R46" s="87"/>
      <c r="S46" s="87"/>
    </row>
    <row r="47" spans="1:19" x14ac:dyDescent="0.15">
      <c r="A47" s="249" t="s">
        <v>4693</v>
      </c>
      <c r="B47" s="249"/>
      <c r="C47" s="249"/>
      <c r="D47" s="249"/>
      <c r="E47" s="249"/>
      <c r="F47" s="249"/>
      <c r="G47" s="249"/>
      <c r="H47" s="33"/>
      <c r="I47" s="33"/>
      <c r="J47" s="87"/>
      <c r="K47" s="260" t="s">
        <v>4693</v>
      </c>
      <c r="L47" s="260"/>
      <c r="M47" s="260"/>
      <c r="N47" s="260"/>
      <c r="O47" s="260"/>
      <c r="P47" s="260"/>
      <c r="Q47" s="260"/>
      <c r="R47" s="87"/>
      <c r="S47" s="87"/>
    </row>
    <row r="48" spans="1:19" x14ac:dyDescent="0.15">
      <c r="A48" s="249" t="s">
        <v>4692</v>
      </c>
      <c r="B48" s="249"/>
      <c r="C48" s="249"/>
      <c r="D48" s="249"/>
      <c r="E48" s="249"/>
      <c r="F48" s="249"/>
      <c r="G48" s="249"/>
      <c r="H48" s="33"/>
      <c r="I48" s="33"/>
      <c r="J48" s="87"/>
      <c r="K48" s="260" t="s">
        <v>4692</v>
      </c>
      <c r="L48" s="260"/>
      <c r="M48" s="260"/>
      <c r="N48" s="260"/>
      <c r="O48" s="260"/>
      <c r="P48" s="260"/>
      <c r="Q48" s="260"/>
      <c r="R48" s="87"/>
      <c r="S48" s="87"/>
    </row>
  </sheetData>
  <sheetProtection sheet="1" objects="1" scenarios="1"/>
  <mergeCells count="121">
    <mergeCell ref="G44:H44"/>
    <mergeCell ref="A27:B27"/>
    <mergeCell ref="A28:B28"/>
    <mergeCell ref="A29:B29"/>
    <mergeCell ref="A30:B30"/>
    <mergeCell ref="G42:H42"/>
    <mergeCell ref="C25:H26"/>
    <mergeCell ref="A8:B8"/>
    <mergeCell ref="A12:B12"/>
    <mergeCell ref="A14:B14"/>
    <mergeCell ref="A16:B16"/>
    <mergeCell ref="C8:H9"/>
    <mergeCell ref="C10:H11"/>
    <mergeCell ref="C20:H21"/>
    <mergeCell ref="C18:H19"/>
    <mergeCell ref="C16:H17"/>
    <mergeCell ref="C14:H15"/>
    <mergeCell ref="C12:H13"/>
    <mergeCell ref="A15:B15"/>
    <mergeCell ref="A25:B25"/>
    <mergeCell ref="A10:B10"/>
    <mergeCell ref="A17:B17"/>
    <mergeCell ref="A18:B18"/>
    <mergeCell ref="A19:B19"/>
    <mergeCell ref="S10:S11"/>
    <mergeCell ref="K25:L25"/>
    <mergeCell ref="I25:I26"/>
    <mergeCell ref="I27:I28"/>
    <mergeCell ref="I29:I30"/>
    <mergeCell ref="I10:I11"/>
    <mergeCell ref="I12:I13"/>
    <mergeCell ref="I14:I15"/>
    <mergeCell ref="I16:I17"/>
    <mergeCell ref="I18:I19"/>
    <mergeCell ref="I20:I21"/>
    <mergeCell ref="K17:L17"/>
    <mergeCell ref="K18:L18"/>
    <mergeCell ref="K19:L19"/>
    <mergeCell ref="K13:L13"/>
    <mergeCell ref="S12:S13"/>
    <mergeCell ref="M12:R13"/>
    <mergeCell ref="M14:R15"/>
    <mergeCell ref="S14:S15"/>
    <mergeCell ref="K8:L8"/>
    <mergeCell ref="K10:L10"/>
    <mergeCell ref="M8:R9"/>
    <mergeCell ref="M10:R11"/>
    <mergeCell ref="I8:I9"/>
    <mergeCell ref="A2:I2"/>
    <mergeCell ref="K2:S2"/>
    <mergeCell ref="A4:I4"/>
    <mergeCell ref="K4:S4"/>
    <mergeCell ref="A5:I5"/>
    <mergeCell ref="K5:S5"/>
    <mergeCell ref="S6:S7"/>
    <mergeCell ref="A7:B7"/>
    <mergeCell ref="K7:L7"/>
    <mergeCell ref="A9:B9"/>
    <mergeCell ref="K9:L9"/>
    <mergeCell ref="A6:B6"/>
    <mergeCell ref="C6:H7"/>
    <mergeCell ref="I6:I7"/>
    <mergeCell ref="K6:L6"/>
    <mergeCell ref="M6:R7"/>
    <mergeCell ref="S8:S9"/>
    <mergeCell ref="A11:B11"/>
    <mergeCell ref="K11:L11"/>
    <mergeCell ref="A20:B20"/>
    <mergeCell ref="K20:L20"/>
    <mergeCell ref="A21:B21"/>
    <mergeCell ref="K21:L21"/>
    <mergeCell ref="A22:I22"/>
    <mergeCell ref="K22:S22"/>
    <mergeCell ref="A23:B23"/>
    <mergeCell ref="C23:H24"/>
    <mergeCell ref="I23:I24"/>
    <mergeCell ref="K23:L23"/>
    <mergeCell ref="M23:R24"/>
    <mergeCell ref="S23:S24"/>
    <mergeCell ref="A24:B24"/>
    <mergeCell ref="K24:L24"/>
    <mergeCell ref="S20:S21"/>
    <mergeCell ref="M20:R21"/>
    <mergeCell ref="A26:B26"/>
    <mergeCell ref="K26:L26"/>
    <mergeCell ref="A33:B33"/>
    <mergeCell ref="K33:L33"/>
    <mergeCell ref="I31:I32"/>
    <mergeCell ref="I33:I34"/>
    <mergeCell ref="C33:H34"/>
    <mergeCell ref="C31:H32"/>
    <mergeCell ref="C29:H30"/>
    <mergeCell ref="C27:H28"/>
    <mergeCell ref="A34:B34"/>
    <mergeCell ref="K34:L34"/>
    <mergeCell ref="A35:B35"/>
    <mergeCell ref="K35:L35"/>
    <mergeCell ref="I35:I36"/>
    <mergeCell ref="C35:H36"/>
    <mergeCell ref="A38:B38"/>
    <mergeCell ref="K38:L38"/>
    <mergeCell ref="A36:B36"/>
    <mergeCell ref="K36:L36"/>
    <mergeCell ref="A37:B37"/>
    <mergeCell ref="K37:L37"/>
    <mergeCell ref="I37:I38"/>
    <mergeCell ref="C37:H38"/>
    <mergeCell ref="S31:S32"/>
    <mergeCell ref="M33:R34"/>
    <mergeCell ref="S35:S36"/>
    <mergeCell ref="M35:R36"/>
    <mergeCell ref="M37:R38"/>
    <mergeCell ref="M18:R19"/>
    <mergeCell ref="M16:R17"/>
    <mergeCell ref="M25:R26"/>
    <mergeCell ref="S25:S26"/>
    <mergeCell ref="M27:R28"/>
    <mergeCell ref="S27:S28"/>
    <mergeCell ref="S29:S30"/>
    <mergeCell ref="M29:R30"/>
    <mergeCell ref="M31:R32"/>
  </mergeCells>
  <phoneticPr fontId="1"/>
  <pageMargins left="0.70866141732283472" right="0.70866141732283472" top="0.74803149606299213" bottom="0.74803149606299213" header="0.31496062992125984" footer="0.31496062992125984"/>
  <pageSetup paperSize="9" scale="98" orientation="portrait" blackAndWhite="1"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1"/>
  <dimension ref="A1:BI64"/>
  <sheetViews>
    <sheetView zoomScaleNormal="100" zoomScaleSheetLayoutView="100" zoomScalePageLayoutView="60" workbookViewId="0">
      <selection sqref="A1:AE3"/>
    </sheetView>
  </sheetViews>
  <sheetFormatPr defaultColWidth="2.875" defaultRowHeight="13.5" x14ac:dyDescent="0.15"/>
  <cols>
    <col min="1" max="16384" width="2.875" style="86"/>
  </cols>
  <sheetData>
    <row r="1" spans="1:53" ht="12.6" customHeight="1" x14ac:dyDescent="0.15">
      <c r="A1" s="1026" t="s">
        <v>4396</v>
      </c>
      <c r="B1" s="1026"/>
      <c r="C1" s="1026"/>
      <c r="D1" s="1026"/>
      <c r="E1" s="1026"/>
      <c r="F1" s="1026"/>
      <c r="G1" s="1026"/>
      <c r="H1" s="1026"/>
      <c r="I1" s="1026"/>
      <c r="J1" s="1026"/>
      <c r="K1" s="1026"/>
      <c r="L1" s="1026"/>
      <c r="M1" s="1026"/>
      <c r="N1" s="1026"/>
      <c r="O1" s="1026"/>
      <c r="P1" s="1026"/>
      <c r="Q1" s="1026"/>
      <c r="R1" s="1026"/>
      <c r="S1" s="1026"/>
      <c r="T1" s="1026"/>
      <c r="U1" s="1026"/>
      <c r="V1" s="1026"/>
      <c r="W1" s="1026"/>
      <c r="X1" s="1026"/>
      <c r="Y1" s="1026"/>
      <c r="Z1" s="1026"/>
      <c r="AA1" s="1026"/>
      <c r="AB1" s="1026"/>
      <c r="AC1" s="1026"/>
      <c r="AD1" s="1026"/>
      <c r="AE1" s="1026"/>
    </row>
    <row r="2" spans="1:53" ht="12.6" customHeight="1" x14ac:dyDescent="0.15">
      <c r="A2" s="1026"/>
      <c r="B2" s="1026"/>
      <c r="C2" s="1026"/>
      <c r="D2" s="1026"/>
      <c r="E2" s="1026"/>
      <c r="F2" s="1026"/>
      <c r="G2" s="1026"/>
      <c r="H2" s="1026"/>
      <c r="I2" s="1026"/>
      <c r="J2" s="1026"/>
      <c r="K2" s="1026"/>
      <c r="L2" s="1026"/>
      <c r="M2" s="1026"/>
      <c r="N2" s="1026"/>
      <c r="O2" s="1026"/>
      <c r="P2" s="1026"/>
      <c r="Q2" s="1026"/>
      <c r="R2" s="1026"/>
      <c r="S2" s="1026"/>
      <c r="T2" s="1026"/>
      <c r="U2" s="1026"/>
      <c r="V2" s="1026"/>
      <c r="W2" s="1026"/>
      <c r="X2" s="1026"/>
      <c r="Y2" s="1026"/>
      <c r="Z2" s="1026"/>
      <c r="AA2" s="1026"/>
      <c r="AB2" s="1026"/>
      <c r="AC2" s="1026"/>
      <c r="AD2" s="1026"/>
      <c r="AE2" s="1026"/>
    </row>
    <row r="3" spans="1:53" ht="12.6" customHeight="1" x14ac:dyDescent="0.15">
      <c r="A3" s="1026"/>
      <c r="B3" s="1026"/>
      <c r="C3" s="1026"/>
      <c r="D3" s="1026"/>
      <c r="E3" s="1026"/>
      <c r="F3" s="1026"/>
      <c r="G3" s="1026"/>
      <c r="H3" s="1026"/>
      <c r="I3" s="1026"/>
      <c r="J3" s="1026"/>
      <c r="K3" s="1026"/>
      <c r="L3" s="1026"/>
      <c r="M3" s="1026"/>
      <c r="N3" s="1026"/>
      <c r="O3" s="1026"/>
      <c r="P3" s="1026"/>
      <c r="Q3" s="1026"/>
      <c r="R3" s="1026"/>
      <c r="S3" s="1026"/>
      <c r="T3" s="1026"/>
      <c r="U3" s="1026"/>
      <c r="V3" s="1026"/>
      <c r="W3" s="1026"/>
      <c r="X3" s="1026"/>
      <c r="Y3" s="1026"/>
      <c r="Z3" s="1026"/>
      <c r="AA3" s="1026"/>
      <c r="AB3" s="1026"/>
      <c r="AC3" s="1026"/>
      <c r="AD3" s="1026"/>
      <c r="AE3" s="1026"/>
    </row>
    <row r="4" spans="1:53" ht="12.6" customHeight="1" x14ac:dyDescent="0.15">
      <c r="A4" s="33"/>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1"/>
    </row>
    <row r="5" spans="1:53" ht="12.6" customHeight="1" x14ac:dyDescent="0.15">
      <c r="A5" s="33"/>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1"/>
    </row>
    <row r="6" spans="1:53" ht="12.6" customHeight="1" x14ac:dyDescent="0.15">
      <c r="A6" s="31"/>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row>
    <row r="7" spans="1:53" ht="12.6" customHeight="1" x14ac:dyDescent="0.15">
      <c r="A7" s="31"/>
      <c r="B7" s="31"/>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row>
    <row r="8" spans="1:53" ht="12.6" customHeight="1" x14ac:dyDescent="0.15">
      <c r="A8" s="31"/>
      <c r="B8" s="31"/>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row>
    <row r="9" spans="1:53" ht="12.6" customHeight="1" x14ac:dyDescent="0.15">
      <c r="A9" s="31"/>
      <c r="B9" s="3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row>
    <row r="10" spans="1:53" ht="12.6" customHeight="1" x14ac:dyDescent="0.3">
      <c r="A10" s="36"/>
      <c r="B10" s="79"/>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31"/>
    </row>
    <row r="11" spans="1:53" ht="12.6" customHeight="1" x14ac:dyDescent="0.3">
      <c r="A11" s="79"/>
      <c r="B11" s="79"/>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31"/>
    </row>
    <row r="12" spans="1:53" ht="12.6" customHeight="1" x14ac:dyDescent="0.15">
      <c r="A12" s="31"/>
      <c r="B12" s="31"/>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P12" s="145"/>
      <c r="AQ12" s="145"/>
      <c r="AR12" s="145"/>
      <c r="AS12" s="145"/>
      <c r="AT12" s="145"/>
      <c r="AU12" s="145"/>
      <c r="AV12" s="145"/>
      <c r="AW12" s="145"/>
      <c r="AX12" s="145"/>
      <c r="AY12" s="145"/>
      <c r="AZ12" s="145"/>
      <c r="BA12" s="145"/>
    </row>
    <row r="13" spans="1:53" ht="12.6" customHeight="1" x14ac:dyDescent="0.15">
      <c r="A13" s="31"/>
      <c r="B13" s="31"/>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P13" s="145"/>
      <c r="AQ13" s="145"/>
      <c r="AR13" s="145"/>
      <c r="AS13" s="145"/>
      <c r="AT13" s="145"/>
      <c r="AU13" s="145"/>
      <c r="AV13" s="145"/>
      <c r="AW13" s="145"/>
      <c r="AX13" s="145"/>
      <c r="AY13" s="145"/>
      <c r="AZ13" s="145"/>
      <c r="BA13" s="145"/>
    </row>
    <row r="14" spans="1:53" ht="12.6" customHeight="1" x14ac:dyDescent="0.15">
      <c r="A14" s="31"/>
      <c r="B14" s="31"/>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row>
    <row r="15" spans="1:53" ht="12.6" customHeight="1" x14ac:dyDescent="0.15">
      <c r="A15" s="31"/>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row>
    <row r="16" spans="1:53" ht="12.6" customHeight="1" x14ac:dyDescent="0.15">
      <c r="A16" s="74"/>
      <c r="B16" s="74"/>
      <c r="C16" s="74"/>
      <c r="D16" s="74"/>
      <c r="E16" s="74"/>
      <c r="F16" s="74"/>
      <c r="G16" s="74"/>
      <c r="H16" s="75"/>
      <c r="I16" s="75"/>
      <c r="J16" s="75"/>
      <c r="K16" s="75"/>
      <c r="L16" s="74"/>
      <c r="M16" s="74"/>
      <c r="N16" s="74"/>
      <c r="O16" s="74"/>
      <c r="P16" s="74"/>
      <c r="Q16" s="74"/>
      <c r="R16" s="74"/>
      <c r="S16" s="74"/>
      <c r="T16" s="74"/>
      <c r="U16" s="74"/>
      <c r="V16" s="74"/>
      <c r="W16" s="74"/>
      <c r="X16" s="74"/>
      <c r="Y16" s="77"/>
      <c r="Z16" s="77"/>
      <c r="AA16" s="77"/>
      <c r="AB16" s="74"/>
      <c r="AC16" s="74"/>
      <c r="AD16" s="74"/>
      <c r="AE16" s="31"/>
    </row>
    <row r="17" spans="1:61" ht="12.6" customHeight="1" x14ac:dyDescent="0.15">
      <c r="A17" s="74"/>
      <c r="B17" s="74"/>
      <c r="C17" s="74"/>
      <c r="D17" s="74"/>
      <c r="E17" s="74"/>
      <c r="F17" s="74"/>
      <c r="G17" s="74"/>
      <c r="H17" s="74"/>
      <c r="I17" s="74"/>
      <c r="J17" s="74"/>
      <c r="K17" s="74"/>
      <c r="L17" s="74"/>
      <c r="M17" s="74"/>
      <c r="N17" s="74"/>
      <c r="O17" s="74"/>
      <c r="P17" s="74"/>
      <c r="Q17" s="74"/>
      <c r="R17" s="74"/>
      <c r="S17" s="74"/>
      <c r="T17" s="74"/>
      <c r="U17" s="74"/>
      <c r="V17" s="74"/>
      <c r="W17" s="74"/>
      <c r="X17" s="74"/>
      <c r="Y17" s="77"/>
      <c r="Z17" s="77"/>
      <c r="AA17" s="77"/>
      <c r="AB17" s="74"/>
      <c r="AC17" s="74"/>
      <c r="AD17" s="74"/>
      <c r="AE17" s="31"/>
    </row>
    <row r="18" spans="1:61" ht="12.6" customHeight="1" x14ac:dyDescent="0.15">
      <c r="A18" s="74"/>
      <c r="B18" s="74"/>
      <c r="C18" s="74"/>
      <c r="D18" s="74"/>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31"/>
    </row>
    <row r="19" spans="1:61" ht="12.6" customHeight="1" x14ac:dyDescent="0.15">
      <c r="A19" s="74"/>
      <c r="B19" s="77"/>
      <c r="C19" s="77"/>
      <c r="D19" s="77"/>
      <c r="E19" s="77"/>
      <c r="F19" s="77"/>
      <c r="G19" s="74"/>
      <c r="H19" s="74"/>
      <c r="I19" s="74"/>
      <c r="J19" s="74"/>
      <c r="K19" s="74"/>
      <c r="L19" s="74"/>
      <c r="M19" s="74"/>
      <c r="N19" s="74"/>
      <c r="O19" s="74"/>
      <c r="P19" s="74"/>
      <c r="Q19" s="74"/>
      <c r="R19" s="74"/>
      <c r="S19" s="74"/>
      <c r="T19" s="74"/>
      <c r="U19" s="74"/>
      <c r="V19" s="74"/>
      <c r="W19" s="74"/>
      <c r="X19" s="74"/>
      <c r="Y19" s="74"/>
      <c r="Z19" s="74"/>
      <c r="AA19" s="74"/>
      <c r="AB19" s="77"/>
      <c r="AC19" s="77"/>
      <c r="AD19" s="77"/>
      <c r="AE19" s="31"/>
      <c r="AH19" s="86" t="s">
        <v>4727</v>
      </c>
    </row>
    <row r="20" spans="1:61" ht="12.6" customHeight="1" x14ac:dyDescent="0.15">
      <c r="A20" s="77"/>
      <c r="B20" s="77"/>
      <c r="C20" s="77"/>
      <c r="D20" s="77"/>
      <c r="E20" s="77"/>
      <c r="F20" s="77"/>
      <c r="G20" s="74"/>
      <c r="H20" s="74"/>
      <c r="I20" s="74"/>
      <c r="J20" s="74"/>
      <c r="K20" s="74"/>
      <c r="L20" s="74"/>
      <c r="M20" s="74"/>
      <c r="N20" s="74"/>
      <c r="O20" s="74"/>
      <c r="P20" s="74"/>
      <c r="Q20" s="74"/>
      <c r="R20" s="74"/>
      <c r="S20" s="74"/>
      <c r="T20" s="74"/>
      <c r="U20" s="74"/>
      <c r="V20" s="74"/>
      <c r="W20" s="74"/>
      <c r="X20" s="74"/>
      <c r="Y20" s="74"/>
      <c r="Z20" s="74"/>
      <c r="AA20" s="74"/>
      <c r="AB20" s="77"/>
      <c r="AC20" s="77"/>
      <c r="AD20" s="77"/>
      <c r="AE20" s="31"/>
      <c r="AH20" s="146"/>
      <c r="AI20" s="146"/>
      <c r="AJ20" s="146"/>
      <c r="AK20" s="146"/>
      <c r="AL20" s="146"/>
      <c r="AM20" s="146"/>
      <c r="AN20" s="146"/>
      <c r="AO20" s="146"/>
      <c r="AP20" s="146"/>
      <c r="AQ20" s="146"/>
      <c r="AR20" s="146"/>
      <c r="AS20" s="146"/>
      <c r="AT20" s="146"/>
      <c r="AU20" s="146"/>
      <c r="AV20" s="146"/>
      <c r="AW20" s="146"/>
      <c r="AX20" s="146"/>
      <c r="AY20" s="146"/>
      <c r="AZ20" s="146"/>
      <c r="BA20" s="146"/>
      <c r="BB20" s="146"/>
      <c r="BC20" s="146"/>
      <c r="BD20" s="146"/>
      <c r="BE20" s="146"/>
      <c r="BF20" s="146"/>
      <c r="BG20" s="146"/>
      <c r="BH20" s="146"/>
      <c r="BI20" s="146"/>
    </row>
    <row r="21" spans="1:61" ht="12.6" customHeight="1" x14ac:dyDescent="0.15">
      <c r="A21" s="74"/>
      <c r="B21" s="74"/>
      <c r="C21" s="74"/>
      <c r="D21" s="74"/>
      <c r="E21" s="7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31"/>
      <c r="AH21" s="146"/>
      <c r="AI21" s="146"/>
      <c r="AJ21" s="146"/>
      <c r="AK21" s="146"/>
      <c r="AL21" s="146"/>
      <c r="AM21" s="146"/>
      <c r="AN21" s="146"/>
      <c r="AO21" s="146"/>
      <c r="AP21" s="146"/>
      <c r="AQ21" s="146"/>
      <c r="AR21" s="146"/>
      <c r="AS21" s="146"/>
      <c r="AT21" s="146"/>
      <c r="AU21" s="146"/>
      <c r="AV21" s="146"/>
      <c r="AW21" s="146"/>
      <c r="AX21" s="146"/>
      <c r="AY21" s="146"/>
      <c r="AZ21" s="146"/>
      <c r="BA21" s="146"/>
      <c r="BB21" s="146"/>
      <c r="BC21" s="146"/>
      <c r="BD21" s="146"/>
      <c r="BE21" s="146"/>
      <c r="BF21" s="146"/>
      <c r="BG21" s="146"/>
      <c r="BH21" s="146"/>
      <c r="BI21" s="146"/>
    </row>
    <row r="22" spans="1:61" ht="12.6" customHeight="1" x14ac:dyDescent="0.15">
      <c r="A22" s="74"/>
      <c r="B22" s="74"/>
      <c r="C22" s="74"/>
      <c r="D22" s="74"/>
      <c r="E22" s="74"/>
      <c r="F22" s="74"/>
      <c r="G22" s="75"/>
      <c r="H22" s="75"/>
      <c r="I22" s="75"/>
      <c r="J22" s="75"/>
      <c r="K22" s="75"/>
      <c r="L22" s="76"/>
      <c r="M22" s="76"/>
      <c r="N22" s="76"/>
      <c r="O22" s="76"/>
      <c r="P22" s="76"/>
      <c r="Q22" s="76"/>
      <c r="R22" s="76"/>
      <c r="S22" s="76"/>
      <c r="T22" s="76"/>
      <c r="U22" s="76"/>
      <c r="V22" s="76"/>
      <c r="W22" s="76"/>
      <c r="X22" s="76"/>
      <c r="Y22" s="77"/>
      <c r="Z22" s="77"/>
      <c r="AA22" s="77"/>
      <c r="AB22" s="74"/>
      <c r="AC22" s="74"/>
      <c r="AD22" s="74"/>
      <c r="AE22" s="31"/>
      <c r="AH22" s="146"/>
      <c r="AI22" s="146"/>
      <c r="AJ22" s="146"/>
      <c r="AK22" s="146"/>
      <c r="AL22" s="146"/>
      <c r="AM22" s="146"/>
      <c r="AN22" s="146"/>
      <c r="AO22" s="146"/>
      <c r="AP22" s="146"/>
      <c r="AQ22" s="146"/>
      <c r="AR22" s="146"/>
      <c r="AS22" s="146"/>
      <c r="AT22" s="146"/>
      <c r="AU22" s="146"/>
      <c r="AV22" s="146"/>
      <c r="AW22" s="146"/>
      <c r="AX22" s="146"/>
      <c r="AY22" s="146"/>
      <c r="AZ22" s="146"/>
      <c r="BA22" s="146"/>
      <c r="BB22" s="146"/>
      <c r="BC22" s="146"/>
      <c r="BD22" s="146"/>
      <c r="BE22" s="146"/>
      <c r="BF22" s="146"/>
      <c r="BG22" s="146"/>
      <c r="BH22" s="146"/>
      <c r="BI22" s="146"/>
    </row>
    <row r="23" spans="1:61" ht="12.6" customHeight="1" x14ac:dyDescent="0.15">
      <c r="A23" s="74"/>
      <c r="B23" s="74"/>
      <c r="C23" s="74"/>
      <c r="D23" s="74"/>
      <c r="E23" s="74"/>
      <c r="F23" s="74"/>
      <c r="G23" s="75"/>
      <c r="H23" s="75"/>
      <c r="I23" s="75"/>
      <c r="J23" s="75"/>
      <c r="K23" s="75"/>
      <c r="L23" s="76"/>
      <c r="M23" s="76"/>
      <c r="N23" s="76"/>
      <c r="O23" s="76"/>
      <c r="P23" s="76"/>
      <c r="Q23" s="76"/>
      <c r="R23" s="76"/>
      <c r="S23" s="76"/>
      <c r="T23" s="76"/>
      <c r="U23" s="76"/>
      <c r="V23" s="76"/>
      <c r="W23" s="76"/>
      <c r="X23" s="76"/>
      <c r="Y23" s="77"/>
      <c r="Z23" s="77"/>
      <c r="AA23" s="77"/>
      <c r="AB23" s="74"/>
      <c r="AC23" s="74"/>
      <c r="AD23" s="74"/>
      <c r="AE23" s="31"/>
    </row>
    <row r="24" spans="1:61" ht="12.6" customHeight="1" x14ac:dyDescent="0.15">
      <c r="A24" s="74"/>
      <c r="B24" s="74"/>
      <c r="C24" s="74"/>
      <c r="D24" s="74"/>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31"/>
    </row>
    <row r="25" spans="1:61" ht="12.6" customHeight="1" x14ac:dyDescent="0.15">
      <c r="A25" s="77"/>
      <c r="B25" s="77"/>
      <c r="C25" s="77"/>
      <c r="D25" s="77"/>
      <c r="E25" s="77"/>
      <c r="F25" s="77"/>
      <c r="G25" s="74"/>
      <c r="H25" s="74"/>
      <c r="I25" s="74"/>
      <c r="J25" s="74"/>
      <c r="K25" s="74"/>
      <c r="L25" s="74"/>
      <c r="M25" s="74"/>
      <c r="N25" s="74"/>
      <c r="O25" s="74"/>
      <c r="P25" s="74"/>
      <c r="Q25" s="74"/>
      <c r="R25" s="74"/>
      <c r="S25" s="74"/>
      <c r="T25" s="74"/>
      <c r="U25" s="74"/>
      <c r="V25" s="74"/>
      <c r="W25" s="74"/>
      <c r="X25" s="74"/>
      <c r="Y25" s="74"/>
      <c r="Z25" s="74"/>
      <c r="AA25" s="74"/>
      <c r="AB25" s="77"/>
      <c r="AC25" s="77"/>
      <c r="AD25" s="77"/>
      <c r="AE25" s="31"/>
    </row>
    <row r="26" spans="1:61" ht="12.6" customHeight="1" x14ac:dyDescent="0.15">
      <c r="A26" s="77"/>
      <c r="B26" s="77"/>
      <c r="C26" s="77"/>
      <c r="D26" s="77"/>
      <c r="E26" s="77"/>
      <c r="F26" s="77"/>
      <c r="G26" s="74"/>
      <c r="H26" s="74"/>
      <c r="I26" s="74"/>
      <c r="J26" s="74"/>
      <c r="K26" s="74"/>
      <c r="L26" s="74"/>
      <c r="M26" s="74"/>
      <c r="N26" s="74"/>
      <c r="O26" s="74"/>
      <c r="P26" s="74"/>
      <c r="Q26" s="74"/>
      <c r="R26" s="74"/>
      <c r="S26" s="74"/>
      <c r="T26" s="74"/>
      <c r="U26" s="74"/>
      <c r="V26" s="74"/>
      <c r="W26" s="74"/>
      <c r="X26" s="74"/>
      <c r="Y26" s="74"/>
      <c r="Z26" s="74"/>
      <c r="AA26" s="74"/>
      <c r="AB26" s="77"/>
      <c r="AC26" s="77"/>
      <c r="AD26" s="77"/>
      <c r="AE26" s="31"/>
    </row>
    <row r="27" spans="1:61" ht="12.6" customHeight="1" x14ac:dyDescent="0.15">
      <c r="A27" s="74"/>
      <c r="B27" s="74"/>
      <c r="C27" s="74"/>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31"/>
    </row>
    <row r="28" spans="1:61" ht="12.6" customHeight="1" x14ac:dyDescent="0.15">
      <c r="A28" s="74"/>
      <c r="B28" s="74"/>
      <c r="C28" s="74"/>
      <c r="D28" s="74"/>
      <c r="E28" s="74"/>
      <c r="F28" s="74"/>
      <c r="G28" s="75"/>
      <c r="H28" s="75"/>
      <c r="I28" s="75"/>
      <c r="J28" s="75"/>
      <c r="K28" s="75"/>
      <c r="L28" s="76"/>
      <c r="M28" s="76"/>
      <c r="N28" s="76"/>
      <c r="O28" s="76"/>
      <c r="P28" s="76"/>
      <c r="Q28" s="76"/>
      <c r="R28" s="76"/>
      <c r="S28" s="76"/>
      <c r="T28" s="76"/>
      <c r="U28" s="76"/>
      <c r="V28" s="76"/>
      <c r="W28" s="76"/>
      <c r="X28" s="76"/>
      <c r="Y28" s="77"/>
      <c r="Z28" s="77"/>
      <c r="AA28" s="77"/>
      <c r="AB28" s="74"/>
      <c r="AC28" s="74"/>
      <c r="AD28" s="74"/>
      <c r="AE28" s="31"/>
    </row>
    <row r="29" spans="1:61" ht="12.6" customHeight="1" x14ac:dyDescent="0.15">
      <c r="A29" s="74"/>
      <c r="B29" s="74"/>
      <c r="C29" s="74"/>
      <c r="D29" s="74"/>
      <c r="E29" s="74"/>
      <c r="F29" s="74"/>
      <c r="G29" s="75"/>
      <c r="H29" s="75"/>
      <c r="I29" s="75"/>
      <c r="J29" s="75"/>
      <c r="K29" s="75"/>
      <c r="L29" s="76"/>
      <c r="M29" s="76"/>
      <c r="N29" s="76"/>
      <c r="O29" s="76"/>
      <c r="P29" s="76"/>
      <c r="Q29" s="76"/>
      <c r="R29" s="76"/>
      <c r="S29" s="76"/>
      <c r="T29" s="76"/>
      <c r="U29" s="76"/>
      <c r="V29" s="76"/>
      <c r="W29" s="76"/>
      <c r="X29" s="76"/>
      <c r="Y29" s="77"/>
      <c r="Z29" s="77"/>
      <c r="AA29" s="77"/>
      <c r="AB29" s="74"/>
      <c r="AC29" s="74"/>
      <c r="AD29" s="74"/>
      <c r="AE29" s="31"/>
    </row>
    <row r="30" spans="1:61" ht="12.6" customHeight="1" x14ac:dyDescent="0.15">
      <c r="A30" s="74"/>
      <c r="B30" s="74"/>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31"/>
    </row>
    <row r="31" spans="1:61" ht="12.6" customHeight="1" x14ac:dyDescent="0.15">
      <c r="A31" s="77"/>
      <c r="B31" s="77"/>
      <c r="C31" s="77"/>
      <c r="D31" s="77"/>
      <c r="E31" s="77"/>
      <c r="F31" s="77"/>
      <c r="G31" s="74"/>
      <c r="H31" s="74"/>
      <c r="I31" s="74"/>
      <c r="J31" s="74"/>
      <c r="K31" s="74"/>
      <c r="L31" s="74"/>
      <c r="M31" s="74"/>
      <c r="N31" s="74"/>
      <c r="O31" s="74"/>
      <c r="P31" s="74"/>
      <c r="Q31" s="74"/>
      <c r="R31" s="74"/>
      <c r="S31" s="74"/>
      <c r="T31" s="74"/>
      <c r="U31" s="74"/>
      <c r="V31" s="74"/>
      <c r="W31" s="74"/>
      <c r="X31" s="74"/>
      <c r="Y31" s="74"/>
      <c r="Z31" s="74"/>
      <c r="AA31" s="74"/>
      <c r="AB31" s="77"/>
      <c r="AC31" s="77"/>
      <c r="AD31" s="77"/>
      <c r="AE31" s="31"/>
    </row>
    <row r="32" spans="1:61" ht="12.6" customHeight="1" x14ac:dyDescent="0.15">
      <c r="A32" s="77"/>
      <c r="B32" s="77"/>
      <c r="C32" s="77"/>
      <c r="D32" s="77"/>
      <c r="E32" s="77"/>
      <c r="F32" s="77"/>
      <c r="G32" s="74"/>
      <c r="H32" s="74"/>
      <c r="I32" s="74"/>
      <c r="J32" s="74"/>
      <c r="K32" s="74"/>
      <c r="L32" s="74"/>
      <c r="M32" s="74"/>
      <c r="N32" s="74"/>
      <c r="O32" s="74"/>
      <c r="P32" s="74"/>
      <c r="Q32" s="74"/>
      <c r="R32" s="74"/>
      <c r="S32" s="74"/>
      <c r="T32" s="74"/>
      <c r="U32" s="74"/>
      <c r="V32" s="74"/>
      <c r="W32" s="74"/>
      <c r="X32" s="74"/>
      <c r="Y32" s="74"/>
      <c r="Z32" s="74"/>
      <c r="AA32" s="74"/>
      <c r="AB32" s="77"/>
      <c r="AC32" s="77"/>
      <c r="AD32" s="77"/>
      <c r="AE32" s="31"/>
    </row>
    <row r="33" spans="1:31" ht="12.6" customHeight="1" x14ac:dyDescent="0.15">
      <c r="A33" s="74"/>
      <c r="B33" s="74"/>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31"/>
    </row>
    <row r="34" spans="1:31" ht="12.6" customHeight="1" x14ac:dyDescent="0.15">
      <c r="A34" s="74"/>
      <c r="B34" s="74"/>
      <c r="C34" s="74"/>
      <c r="D34" s="74"/>
      <c r="E34" s="74"/>
      <c r="F34" s="74"/>
      <c r="G34" s="75"/>
      <c r="H34" s="75"/>
      <c r="I34" s="75"/>
      <c r="J34" s="75"/>
      <c r="K34" s="75"/>
      <c r="L34" s="56"/>
      <c r="M34" s="56"/>
      <c r="N34" s="56"/>
      <c r="O34" s="56"/>
      <c r="P34" s="56"/>
      <c r="Q34" s="56"/>
      <c r="R34" s="56"/>
      <c r="S34" s="56"/>
      <c r="T34" s="56"/>
      <c r="U34" s="56"/>
      <c r="V34" s="56"/>
      <c r="W34" s="56"/>
      <c r="X34" s="56"/>
      <c r="Y34" s="77"/>
      <c r="Z34" s="77"/>
      <c r="AA34" s="77"/>
      <c r="AB34" s="74"/>
      <c r="AC34" s="74"/>
      <c r="AD34" s="74"/>
      <c r="AE34" s="31"/>
    </row>
    <row r="35" spans="1:31" ht="12.6" customHeight="1" x14ac:dyDescent="0.15">
      <c r="A35" s="74"/>
      <c r="B35" s="74"/>
      <c r="C35" s="74"/>
      <c r="D35" s="74"/>
      <c r="E35" s="74"/>
      <c r="F35" s="74"/>
      <c r="G35" s="75"/>
      <c r="H35" s="75"/>
      <c r="I35" s="75"/>
      <c r="J35" s="75"/>
      <c r="K35" s="75"/>
      <c r="L35" s="56"/>
      <c r="M35" s="56"/>
      <c r="N35" s="56"/>
      <c r="O35" s="56"/>
      <c r="P35" s="56"/>
      <c r="Q35" s="56"/>
      <c r="R35" s="56"/>
      <c r="S35" s="56"/>
      <c r="T35" s="56"/>
      <c r="U35" s="56"/>
      <c r="V35" s="56"/>
      <c r="W35" s="56"/>
      <c r="X35" s="56"/>
      <c r="Y35" s="77"/>
      <c r="Z35" s="77"/>
      <c r="AA35" s="77"/>
      <c r="AB35" s="74"/>
      <c r="AC35" s="74"/>
      <c r="AD35" s="74"/>
      <c r="AE35" s="31"/>
    </row>
    <row r="36" spans="1:31" ht="12.6" customHeight="1" x14ac:dyDescent="0.15">
      <c r="A36" s="74"/>
      <c r="B36" s="74"/>
      <c r="C36" s="74"/>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31"/>
    </row>
    <row r="37" spans="1:31" ht="12.6" customHeight="1" x14ac:dyDescent="0.15">
      <c r="A37" s="77"/>
      <c r="B37" s="77"/>
      <c r="C37" s="77"/>
      <c r="D37" s="77"/>
      <c r="E37" s="77"/>
      <c r="F37" s="77"/>
      <c r="G37" s="74"/>
      <c r="H37" s="74"/>
      <c r="I37" s="74"/>
      <c r="J37" s="74"/>
      <c r="K37" s="74"/>
      <c r="L37" s="74"/>
      <c r="M37" s="74"/>
      <c r="N37" s="74"/>
      <c r="O37" s="74"/>
      <c r="P37" s="74"/>
      <c r="Q37" s="74"/>
      <c r="R37" s="74"/>
      <c r="S37" s="74"/>
      <c r="T37" s="74"/>
      <c r="U37" s="74"/>
      <c r="V37" s="74"/>
      <c r="W37" s="74"/>
      <c r="X37" s="74"/>
      <c r="Y37" s="74"/>
      <c r="Z37" s="74"/>
      <c r="AA37" s="74"/>
      <c r="AB37" s="77"/>
      <c r="AC37" s="77"/>
      <c r="AD37" s="77"/>
      <c r="AE37" s="31"/>
    </row>
    <row r="38" spans="1:31" ht="12.6" customHeight="1" x14ac:dyDescent="0.15">
      <c r="A38" s="77"/>
      <c r="B38" s="77"/>
      <c r="C38" s="77"/>
      <c r="D38" s="77"/>
      <c r="E38" s="77"/>
      <c r="F38" s="77"/>
      <c r="G38" s="74"/>
      <c r="H38" s="74"/>
      <c r="I38" s="74"/>
      <c r="J38" s="74"/>
      <c r="K38" s="74"/>
      <c r="L38" s="74"/>
      <c r="M38" s="74"/>
      <c r="N38" s="74"/>
      <c r="O38" s="74"/>
      <c r="P38" s="74"/>
      <c r="Q38" s="74"/>
      <c r="R38" s="74"/>
      <c r="S38" s="74"/>
      <c r="T38" s="74"/>
      <c r="U38" s="74"/>
      <c r="V38" s="74"/>
      <c r="W38" s="74"/>
      <c r="X38" s="74"/>
      <c r="Y38" s="74"/>
      <c r="Z38" s="74"/>
      <c r="AA38" s="74"/>
      <c r="AB38" s="77"/>
      <c r="AC38" s="77"/>
      <c r="AD38" s="77"/>
      <c r="AE38" s="31"/>
    </row>
    <row r="39" spans="1:31" ht="12.6" customHeight="1" x14ac:dyDescent="0.15">
      <c r="A39" s="74"/>
      <c r="B39" s="74"/>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31"/>
    </row>
    <row r="40" spans="1:31" ht="12.6" customHeight="1" x14ac:dyDescent="0.15">
      <c r="A40" s="74"/>
      <c r="B40" s="74"/>
      <c r="C40" s="74"/>
      <c r="D40" s="74"/>
      <c r="E40" s="74"/>
      <c r="F40" s="74"/>
      <c r="G40" s="75"/>
      <c r="H40" s="75"/>
      <c r="I40" s="75"/>
      <c r="J40" s="75"/>
      <c r="K40" s="75"/>
      <c r="L40" s="76"/>
      <c r="M40" s="76"/>
      <c r="N40" s="76"/>
      <c r="O40" s="76"/>
      <c r="P40" s="76"/>
      <c r="Q40" s="76"/>
      <c r="R40" s="76"/>
      <c r="S40" s="76"/>
      <c r="T40" s="76"/>
      <c r="U40" s="76"/>
      <c r="V40" s="76"/>
      <c r="W40" s="76"/>
      <c r="X40" s="76"/>
      <c r="Y40" s="74"/>
      <c r="Z40" s="74"/>
      <c r="AA40" s="74"/>
      <c r="AB40" s="74"/>
      <c r="AC40" s="74"/>
      <c r="AD40" s="74"/>
      <c r="AE40" s="31"/>
    </row>
    <row r="41" spans="1:31" ht="12.6" customHeight="1" x14ac:dyDescent="0.15">
      <c r="A41" s="74"/>
      <c r="B41" s="74"/>
      <c r="C41" s="74"/>
      <c r="D41" s="74"/>
      <c r="E41" s="74"/>
      <c r="F41" s="74"/>
      <c r="G41" s="75"/>
      <c r="H41" s="75"/>
      <c r="I41" s="75"/>
      <c r="J41" s="75"/>
      <c r="K41" s="75"/>
      <c r="L41" s="76"/>
      <c r="M41" s="76"/>
      <c r="N41" s="76"/>
      <c r="O41" s="76"/>
      <c r="P41" s="76"/>
      <c r="Q41" s="76"/>
      <c r="R41" s="76"/>
      <c r="S41" s="76"/>
      <c r="T41" s="76"/>
      <c r="U41" s="76"/>
      <c r="V41" s="76"/>
      <c r="W41" s="76"/>
      <c r="X41" s="76"/>
      <c r="Y41" s="74"/>
      <c r="Z41" s="74"/>
      <c r="AA41" s="74"/>
      <c r="AB41" s="74"/>
      <c r="AC41" s="74"/>
      <c r="AD41" s="74"/>
      <c r="AE41" s="31"/>
    </row>
    <row r="42" spans="1:31" ht="12.6" customHeight="1" x14ac:dyDescent="0.15">
      <c r="A42" s="74"/>
      <c r="B42" s="74"/>
      <c r="C42" s="74"/>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31"/>
    </row>
    <row r="43" spans="1:31" ht="12.6" customHeight="1" x14ac:dyDescent="0.15">
      <c r="A43" s="74"/>
      <c r="B43" s="74"/>
      <c r="C43" s="74"/>
      <c r="D43" s="74"/>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31"/>
    </row>
    <row r="44" spans="1:31" ht="12.6" customHeight="1" x14ac:dyDescent="0.15">
      <c r="A44" s="74"/>
      <c r="B44" s="74"/>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31"/>
    </row>
    <row r="45" spans="1:31" ht="12.6" customHeight="1" x14ac:dyDescent="0.15">
      <c r="A45" s="74"/>
      <c r="B45" s="74"/>
      <c r="C45" s="74"/>
      <c r="D45" s="74"/>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31"/>
    </row>
    <row r="46" spans="1:31" ht="12.6" customHeight="1" x14ac:dyDescent="0.15">
      <c r="A46" s="74"/>
      <c r="B46" s="74"/>
      <c r="C46" s="74"/>
      <c r="D46" s="74"/>
      <c r="E46" s="74"/>
      <c r="F46" s="74"/>
      <c r="G46" s="75"/>
      <c r="H46" s="75"/>
      <c r="I46" s="75"/>
      <c r="J46" s="75"/>
      <c r="K46" s="75"/>
      <c r="L46" s="76"/>
      <c r="M46" s="76"/>
      <c r="N46" s="76"/>
      <c r="O46" s="76"/>
      <c r="P46" s="76"/>
      <c r="Q46" s="76"/>
      <c r="R46" s="76"/>
      <c r="S46" s="76"/>
      <c r="T46" s="76"/>
      <c r="U46" s="76"/>
      <c r="V46" s="76"/>
      <c r="W46" s="76"/>
      <c r="X46" s="76"/>
      <c r="Y46" s="74"/>
      <c r="Z46" s="74"/>
      <c r="AA46" s="74"/>
      <c r="AB46" s="74"/>
      <c r="AC46" s="74"/>
      <c r="AD46" s="74"/>
      <c r="AE46" s="31"/>
    </row>
    <row r="47" spans="1:31" ht="12.6" customHeight="1" x14ac:dyDescent="0.15">
      <c r="A47" s="74"/>
      <c r="B47" s="74"/>
      <c r="C47" s="74"/>
      <c r="D47" s="74"/>
      <c r="E47" s="74"/>
      <c r="F47" s="74"/>
      <c r="G47" s="75"/>
      <c r="H47" s="75"/>
      <c r="I47" s="75"/>
      <c r="J47" s="75"/>
      <c r="K47" s="75"/>
      <c r="L47" s="76"/>
      <c r="M47" s="76"/>
      <c r="N47" s="76"/>
      <c r="O47" s="76"/>
      <c r="P47" s="76"/>
      <c r="Q47" s="76"/>
      <c r="R47" s="76"/>
      <c r="S47" s="76"/>
      <c r="T47" s="76"/>
      <c r="U47" s="76"/>
      <c r="V47" s="76"/>
      <c r="W47" s="76"/>
      <c r="X47" s="76"/>
      <c r="Y47" s="74"/>
      <c r="Z47" s="74"/>
      <c r="AA47" s="74"/>
      <c r="AB47" s="74"/>
      <c r="AC47" s="74"/>
      <c r="AD47" s="74"/>
      <c r="AE47" s="31"/>
    </row>
    <row r="48" spans="1:31" ht="12.6" customHeight="1" x14ac:dyDescent="0.15">
      <c r="A48" s="74"/>
      <c r="B48" s="74"/>
      <c r="C48" s="74"/>
      <c r="D48" s="74"/>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31"/>
    </row>
    <row r="49" spans="1:31" ht="12.6" customHeight="1" x14ac:dyDescent="0.15">
      <c r="A49" s="74"/>
      <c r="B49" s="74"/>
      <c r="C49" s="74"/>
      <c r="D49" s="74"/>
      <c r="E49" s="74"/>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31"/>
    </row>
    <row r="50" spans="1:31" ht="12.6" customHeight="1" x14ac:dyDescent="0.15">
      <c r="A50" s="74"/>
      <c r="B50" s="74"/>
      <c r="C50" s="74"/>
      <c r="D50" s="74"/>
      <c r="E50" s="74"/>
      <c r="F50" s="74"/>
      <c r="G50" s="74"/>
      <c r="H50" s="74"/>
      <c r="I50" s="74"/>
      <c r="J50" s="74"/>
      <c r="K50" s="74"/>
      <c r="L50" s="74"/>
      <c r="M50" s="74"/>
      <c r="N50" s="74"/>
      <c r="O50" s="74"/>
      <c r="P50" s="74"/>
      <c r="Q50" s="74"/>
      <c r="R50" s="74"/>
      <c r="S50" s="74"/>
      <c r="T50" s="74"/>
      <c r="U50" s="74"/>
      <c r="V50" s="74"/>
      <c r="W50" s="74"/>
      <c r="X50" s="74"/>
      <c r="Y50" s="74"/>
      <c r="Z50" s="74"/>
      <c r="AA50" s="74"/>
      <c r="AB50" s="74"/>
      <c r="AC50" s="74"/>
      <c r="AD50" s="74"/>
      <c r="AE50" s="31"/>
    </row>
    <row r="51" spans="1:31" ht="12.6" customHeight="1" x14ac:dyDescent="0.15">
      <c r="A51" s="74"/>
      <c r="B51" s="74"/>
      <c r="C51" s="74"/>
      <c r="D51" s="74"/>
      <c r="E51" s="74"/>
      <c r="F51" s="74"/>
      <c r="G51" s="74"/>
      <c r="H51" s="74"/>
      <c r="I51" s="74"/>
      <c r="J51" s="74"/>
      <c r="K51" s="74"/>
      <c r="L51" s="74"/>
      <c r="M51" s="74"/>
      <c r="N51" s="74"/>
      <c r="O51" s="74"/>
      <c r="P51" s="74"/>
      <c r="Q51" s="74"/>
      <c r="R51" s="74"/>
      <c r="S51" s="74"/>
      <c r="T51" s="74"/>
      <c r="U51" s="74"/>
      <c r="V51" s="74"/>
      <c r="W51" s="74"/>
      <c r="X51" s="74"/>
      <c r="Y51" s="74"/>
      <c r="Z51" s="74"/>
      <c r="AA51" s="74"/>
      <c r="AB51" s="74"/>
      <c r="AC51" s="74"/>
      <c r="AD51" s="74"/>
      <c r="AE51" s="31"/>
    </row>
    <row r="52" spans="1:31" ht="12.6" customHeight="1" x14ac:dyDescent="0.15">
      <c r="A52" s="74"/>
      <c r="B52" s="74"/>
      <c r="C52" s="74"/>
      <c r="D52" s="74"/>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31"/>
    </row>
    <row r="53" spans="1:31" ht="12.6" customHeight="1" x14ac:dyDescent="0.15">
      <c r="A53" s="74"/>
      <c r="B53" s="74"/>
      <c r="C53" s="74"/>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31"/>
    </row>
    <row r="54" spans="1:31" ht="12.6" customHeight="1" x14ac:dyDescent="0.15">
      <c r="A54" s="74"/>
      <c r="B54" s="74"/>
      <c r="C54" s="74"/>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31"/>
    </row>
    <row r="55" spans="1:31" ht="12.6" customHeight="1" x14ac:dyDescent="0.15">
      <c r="A55" s="74"/>
      <c r="B55" s="74"/>
      <c r="C55" s="74"/>
      <c r="D55" s="74"/>
      <c r="E55" s="74"/>
      <c r="F55" s="74"/>
      <c r="G55" s="74"/>
      <c r="H55" s="74"/>
      <c r="I55" s="74"/>
      <c r="J55" s="74"/>
      <c r="K55" s="74"/>
      <c r="L55" s="74"/>
      <c r="M55" s="74"/>
      <c r="N55" s="74"/>
      <c r="O55" s="74"/>
      <c r="P55" s="74"/>
      <c r="Q55" s="74"/>
      <c r="R55" s="74"/>
      <c r="S55" s="74"/>
      <c r="T55" s="74"/>
      <c r="U55" s="74"/>
      <c r="V55" s="74"/>
      <c r="W55" s="74"/>
      <c r="X55" s="74"/>
      <c r="Y55" s="74"/>
      <c r="Z55" s="74"/>
      <c r="AA55" s="74"/>
      <c r="AB55" s="74"/>
      <c r="AC55" s="74"/>
      <c r="AD55" s="74"/>
      <c r="AE55" s="31"/>
    </row>
    <row r="56" spans="1:31" ht="12.6" customHeight="1" x14ac:dyDescent="0.15">
      <c r="A56" s="74"/>
      <c r="B56" s="74"/>
      <c r="C56" s="74"/>
      <c r="D56" s="74"/>
      <c r="E56" s="74"/>
      <c r="F56" s="74"/>
      <c r="G56" s="74"/>
      <c r="H56" s="74"/>
      <c r="I56" s="74"/>
      <c r="J56" s="74"/>
      <c r="K56" s="74"/>
      <c r="L56" s="74"/>
      <c r="M56" s="74"/>
      <c r="N56" s="74"/>
      <c r="O56" s="74"/>
      <c r="P56" s="74"/>
      <c r="Q56" s="74"/>
      <c r="R56" s="74"/>
      <c r="S56" s="74"/>
      <c r="T56" s="74"/>
      <c r="U56" s="74"/>
      <c r="V56" s="74"/>
      <c r="W56" s="74"/>
      <c r="X56" s="74"/>
      <c r="Y56" s="74"/>
      <c r="Z56" s="74"/>
      <c r="AA56" s="74"/>
      <c r="AB56" s="74"/>
      <c r="AC56" s="74"/>
      <c r="AD56" s="74"/>
      <c r="AE56" s="31"/>
    </row>
    <row r="57" spans="1:31" ht="12.6" customHeight="1" x14ac:dyDescent="0.15">
      <c r="A57" s="74"/>
      <c r="B57" s="74"/>
      <c r="C57" s="74"/>
      <c r="D57" s="74"/>
      <c r="E57" s="74"/>
      <c r="F57" s="74"/>
      <c r="G57" s="74"/>
      <c r="H57" s="74"/>
      <c r="I57" s="74"/>
      <c r="J57" s="74"/>
      <c r="K57" s="74"/>
      <c r="L57" s="74"/>
      <c r="M57" s="74"/>
      <c r="N57" s="74"/>
      <c r="O57" s="74"/>
      <c r="P57" s="74"/>
      <c r="Q57" s="74"/>
      <c r="R57" s="74"/>
      <c r="S57" s="74"/>
      <c r="T57" s="74"/>
      <c r="U57" s="74"/>
      <c r="V57" s="74"/>
      <c r="W57" s="74"/>
      <c r="X57" s="74"/>
      <c r="Y57" s="74"/>
      <c r="Z57" s="74"/>
      <c r="AA57" s="74"/>
      <c r="AB57" s="74"/>
      <c r="AC57" s="74"/>
      <c r="AD57" s="74"/>
      <c r="AE57" s="31"/>
    </row>
    <row r="58" spans="1:31" ht="12.6" customHeight="1" x14ac:dyDescent="0.15">
      <c r="A58" s="74"/>
      <c r="B58" s="74"/>
      <c r="C58" s="74"/>
      <c r="D58" s="74"/>
      <c r="E58" s="74"/>
      <c r="F58" s="74"/>
      <c r="G58" s="74"/>
      <c r="H58" s="74"/>
      <c r="I58" s="74"/>
      <c r="J58" s="74"/>
      <c r="K58" s="74"/>
      <c r="L58" s="74"/>
      <c r="M58" s="74"/>
      <c r="N58" s="74"/>
      <c r="O58" s="74"/>
      <c r="P58" s="74"/>
      <c r="Q58" s="74"/>
      <c r="R58" s="74"/>
      <c r="S58" s="74"/>
      <c r="T58" s="74"/>
      <c r="U58" s="74"/>
      <c r="V58" s="74"/>
      <c r="W58" s="74"/>
      <c r="X58" s="74"/>
      <c r="Y58" s="74"/>
      <c r="Z58" s="74"/>
      <c r="AA58" s="74"/>
      <c r="AB58" s="74"/>
      <c r="AC58" s="74"/>
      <c r="AD58" s="74"/>
      <c r="AE58" s="31"/>
    </row>
    <row r="59" spans="1:31" ht="12.6" customHeight="1" x14ac:dyDescent="0.15">
      <c r="A59" s="74"/>
      <c r="B59" s="74"/>
      <c r="C59" s="74"/>
      <c r="D59" s="74"/>
      <c r="E59" s="74"/>
      <c r="F59" s="74"/>
      <c r="G59" s="74"/>
      <c r="H59" s="74"/>
      <c r="I59" s="74"/>
      <c r="J59" s="74"/>
      <c r="K59" s="74"/>
      <c r="L59" s="74"/>
      <c r="M59" s="74"/>
      <c r="N59" s="74"/>
      <c r="O59" s="74"/>
      <c r="P59" s="74"/>
      <c r="Q59" s="74"/>
      <c r="R59" s="74"/>
      <c r="S59" s="74"/>
      <c r="T59" s="74"/>
      <c r="U59" s="74"/>
      <c r="V59" s="74"/>
      <c r="W59" s="74"/>
      <c r="X59" s="74"/>
      <c r="Y59" s="74"/>
      <c r="Z59" s="74"/>
      <c r="AA59" s="74"/>
      <c r="AB59" s="74"/>
      <c r="AC59" s="74"/>
      <c r="AD59" s="74"/>
      <c r="AE59" s="31"/>
    </row>
    <row r="60" spans="1:31" ht="12.6" customHeight="1" x14ac:dyDescent="0.15">
      <c r="A60" s="74"/>
      <c r="B60" s="74"/>
      <c r="C60" s="74"/>
      <c r="D60" s="74"/>
      <c r="E60" s="74"/>
      <c r="F60" s="74"/>
      <c r="G60" s="74"/>
      <c r="H60" s="74"/>
      <c r="I60" s="74"/>
      <c r="J60" s="74"/>
      <c r="K60" s="74"/>
      <c r="L60" s="74"/>
      <c r="M60" s="74"/>
      <c r="N60" s="74"/>
      <c r="O60" s="77"/>
      <c r="P60" s="77"/>
      <c r="Q60" s="77"/>
      <c r="R60" s="77"/>
      <c r="S60" s="77"/>
      <c r="T60" s="77"/>
      <c r="U60" s="77"/>
      <c r="V60" s="77"/>
      <c r="W60" s="77"/>
      <c r="X60" s="77"/>
      <c r="Y60" s="77"/>
      <c r="Z60" s="77"/>
      <c r="AA60" s="74"/>
      <c r="AB60" s="74"/>
      <c r="AC60" s="74"/>
      <c r="AD60" s="74"/>
      <c r="AE60" s="31"/>
    </row>
    <row r="61" spans="1:31" ht="12.6" customHeight="1" x14ac:dyDescent="0.15">
      <c r="A61" s="74"/>
      <c r="B61" s="74"/>
      <c r="C61" s="74"/>
      <c r="D61" s="74"/>
      <c r="E61" s="74"/>
      <c r="F61" s="74"/>
      <c r="G61" s="74"/>
      <c r="H61" s="74"/>
      <c r="I61" s="74"/>
      <c r="J61" s="74"/>
      <c r="K61" s="74"/>
      <c r="L61" s="74"/>
      <c r="M61" s="74"/>
      <c r="N61" s="74"/>
      <c r="O61" s="77"/>
      <c r="P61" s="77"/>
      <c r="Q61" s="77"/>
      <c r="R61" s="77"/>
      <c r="S61" s="77"/>
      <c r="T61" s="77"/>
      <c r="U61" s="77"/>
      <c r="V61" s="77"/>
      <c r="W61" s="77"/>
      <c r="X61" s="77"/>
      <c r="Y61" s="77"/>
      <c r="Z61" s="77"/>
      <c r="AA61" s="74"/>
      <c r="AB61" s="74"/>
      <c r="AC61" s="74"/>
      <c r="AD61" s="74"/>
      <c r="AE61" s="31"/>
    </row>
    <row r="62" spans="1:31" ht="12.6" customHeight="1" x14ac:dyDescent="0.15">
      <c r="A62" s="74"/>
      <c r="B62" s="74"/>
      <c r="C62" s="74"/>
      <c r="D62" s="74"/>
      <c r="E62" s="74"/>
      <c r="F62" s="74"/>
      <c r="G62" s="74"/>
      <c r="H62" s="74"/>
      <c r="I62" s="74"/>
      <c r="J62" s="74"/>
      <c r="K62" s="74"/>
      <c r="L62" s="74"/>
      <c r="M62" s="74"/>
      <c r="N62" s="74"/>
      <c r="O62" s="74"/>
      <c r="P62" s="74"/>
      <c r="Q62" s="74"/>
      <c r="R62" s="74"/>
      <c r="S62" s="74"/>
      <c r="T62" s="74"/>
      <c r="U62" s="74"/>
      <c r="V62" s="74"/>
      <c r="W62" s="74"/>
      <c r="X62" s="74"/>
      <c r="Y62" s="74"/>
      <c r="Z62" s="74"/>
      <c r="AA62" s="74"/>
      <c r="AB62" s="74"/>
      <c r="AC62" s="74"/>
      <c r="AD62" s="74"/>
      <c r="AE62" s="31"/>
    </row>
    <row r="63" spans="1:31" ht="12.6" customHeight="1" x14ac:dyDescent="0.15">
      <c r="A63" s="74"/>
      <c r="B63" s="74"/>
      <c r="C63" s="74"/>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31"/>
    </row>
    <row r="64" spans="1:31" x14ac:dyDescent="0.15">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row>
  </sheetData>
  <sheetProtection sheet="1" objects="1" scenarios="1"/>
  <customSheetViews>
    <customSheetView guid="{8DC21C6E-4D50-4FB0-9521-07E3EFDDD514}" showPageBreaks="1" printArea="1" view="pageBreakPreview">
      <selection activeCell="AV33" sqref="AV33"/>
      <rowBreaks count="1" manualBreakCount="1">
        <brk id="64" max="32" man="1"/>
      </rowBreaks>
      <colBreaks count="2" manualBreakCount="2">
        <brk id="31" max="63" man="1"/>
        <brk id="65" max="63" man="1"/>
      </colBreaks>
      <pageMargins left="0.7" right="0.7" top="0.75" bottom="0.75" header="0.3" footer="0.3"/>
      <pageSetup paperSize="9" scale="91" orientation="portrait" verticalDpi="0" r:id="rId1"/>
    </customSheetView>
  </customSheetViews>
  <mergeCells count="1">
    <mergeCell ref="A1:AE3"/>
  </mergeCells>
  <phoneticPr fontId="1"/>
  <pageMargins left="0.7" right="0.7" top="0.75" bottom="0.75" header="0.3" footer="0.3"/>
  <pageSetup paperSize="9" scale="91" orientation="portrait" verticalDpi="1200" r:id="rId2"/>
  <rowBreaks count="1" manualBreakCount="1">
    <brk id="64" max="32" man="1"/>
  </rowBreaks>
  <colBreaks count="2" manualBreakCount="2">
    <brk id="31" max="63" man="1"/>
    <brk id="65" max="63"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2"/>
  <dimension ref="A1:AE52"/>
  <sheetViews>
    <sheetView zoomScaleNormal="100" zoomScaleSheetLayoutView="100" zoomScalePageLayoutView="70" workbookViewId="0">
      <selection activeCell="B7" sqref="B7:J7"/>
    </sheetView>
  </sheetViews>
  <sheetFormatPr defaultColWidth="9" defaultRowHeight="20.100000000000001" customHeight="1" x14ac:dyDescent="0.15"/>
  <cols>
    <col min="1" max="10" width="3.625" style="141" customWidth="1"/>
    <col min="11" max="11" width="13.625" style="141" customWidth="1"/>
    <col min="12" max="12" width="3.625" style="141" customWidth="1"/>
    <col min="13" max="13" width="6.125" style="141" customWidth="1"/>
    <col min="14" max="16" width="9.125" style="141" customWidth="1"/>
    <col min="17" max="17" width="5.625" style="141" customWidth="1"/>
    <col min="18" max="18" width="4.125" style="141" customWidth="1"/>
    <col min="19" max="19" width="3.625" style="141" customWidth="1"/>
    <col min="20" max="20" width="1.5" style="141" customWidth="1"/>
    <col min="21" max="22" width="3.625" style="141" customWidth="1"/>
    <col min="23" max="23" width="24.625" style="141" customWidth="1"/>
    <col min="24" max="24" width="13.625" style="141" customWidth="1"/>
    <col min="25" max="25" width="3.625" style="141" customWidth="1"/>
    <col min="26" max="26" width="6.125" style="141" customWidth="1"/>
    <col min="27" max="29" width="9.125" style="141" customWidth="1"/>
    <col min="30" max="30" width="5.625" style="141" customWidth="1"/>
    <col min="31" max="31" width="4.125" style="141" customWidth="1"/>
    <col min="32" max="16384" width="9" style="141"/>
  </cols>
  <sheetData>
    <row r="1" spans="1:31" ht="15.95" customHeight="1" x14ac:dyDescent="0.15">
      <c r="A1" s="1237" t="s">
        <v>4291</v>
      </c>
      <c r="B1" s="1237"/>
      <c r="C1" s="1237"/>
      <c r="D1" s="1237"/>
      <c r="E1" s="1237"/>
      <c r="F1" s="1237"/>
      <c r="G1" s="1237"/>
      <c r="H1" s="1237"/>
      <c r="I1" s="1237"/>
      <c r="J1" s="1237"/>
      <c r="K1" s="1237"/>
      <c r="L1" s="1237"/>
      <c r="M1" s="1237"/>
      <c r="N1" s="1237"/>
      <c r="O1" s="1237"/>
      <c r="P1" s="1237"/>
      <c r="Q1" s="1237"/>
      <c r="R1" s="1237"/>
      <c r="S1" s="23"/>
    </row>
    <row r="2" spans="1:31" ht="24.95" customHeight="1" x14ac:dyDescent="0.15">
      <c r="A2" s="1253" t="s">
        <v>4708</v>
      </c>
      <c r="B2" s="1253"/>
      <c r="C2" s="1253"/>
      <c r="D2" s="1253"/>
      <c r="E2" s="1253"/>
      <c r="F2" s="1253"/>
      <c r="G2" s="1253"/>
      <c r="H2" s="1253"/>
      <c r="I2" s="1253"/>
      <c r="J2" s="1253"/>
      <c r="K2" s="1253"/>
      <c r="L2" s="1253"/>
      <c r="M2" s="1253"/>
      <c r="N2" s="1253"/>
      <c r="O2" s="1253"/>
      <c r="P2" s="1253"/>
      <c r="Q2" s="1253"/>
      <c r="R2" s="1253"/>
      <c r="S2" s="1253"/>
    </row>
    <row r="3" spans="1:31" ht="24.95" customHeight="1" x14ac:dyDescent="0.15">
      <c r="A3" s="1254" t="s">
        <v>4356</v>
      </c>
      <c r="B3" s="1254"/>
      <c r="C3" s="1254"/>
      <c r="D3" s="1254"/>
      <c r="E3" s="1254"/>
      <c r="F3" s="1254"/>
      <c r="G3" s="1254"/>
      <c r="H3" s="1254"/>
      <c r="I3" s="1254"/>
      <c r="J3" s="1254"/>
      <c r="K3" s="1254"/>
      <c r="L3" s="1254"/>
      <c r="M3" s="1254"/>
      <c r="N3" s="1254"/>
      <c r="O3" s="1254"/>
      <c r="P3" s="1254"/>
      <c r="Q3" s="1254"/>
      <c r="R3" s="1254"/>
      <c r="S3" s="1254"/>
    </row>
    <row r="4" spans="1:31" ht="20.100000000000001" customHeight="1" x14ac:dyDescent="0.15">
      <c r="A4" s="23"/>
      <c r="B4" s="1255" t="s">
        <v>4357</v>
      </c>
      <c r="C4" s="1256"/>
      <c r="D4" s="1256"/>
      <c r="E4" s="1256"/>
      <c r="F4" s="1256"/>
      <c r="G4" s="1256"/>
      <c r="H4" s="1256"/>
      <c r="I4" s="1256"/>
      <c r="J4" s="1256"/>
      <c r="K4" s="1256" t="s">
        <v>4358</v>
      </c>
      <c r="L4" s="1256" t="s">
        <v>4359</v>
      </c>
      <c r="M4" s="1256"/>
      <c r="N4" s="1256"/>
      <c r="O4" s="1256"/>
      <c r="P4" s="1256"/>
      <c r="Q4" s="1256"/>
      <c r="R4" s="1259"/>
      <c r="S4" s="23"/>
    </row>
    <row r="5" spans="1:31" ht="20.100000000000001" customHeight="1" x14ac:dyDescent="0.15">
      <c r="A5" s="23"/>
      <c r="B5" s="1257"/>
      <c r="C5" s="1258"/>
      <c r="D5" s="1258"/>
      <c r="E5" s="1258"/>
      <c r="F5" s="1258"/>
      <c r="G5" s="1258"/>
      <c r="H5" s="1258"/>
      <c r="I5" s="1258"/>
      <c r="J5" s="1258"/>
      <c r="K5" s="1258"/>
      <c r="L5" s="1258" t="s">
        <v>4360</v>
      </c>
      <c r="M5" s="1258"/>
      <c r="N5" s="133" t="s">
        <v>4361</v>
      </c>
      <c r="O5" s="133" t="s">
        <v>4362</v>
      </c>
      <c r="P5" s="133" t="s">
        <v>4363</v>
      </c>
      <c r="Q5" s="1258" t="s">
        <v>4364</v>
      </c>
      <c r="R5" s="1260"/>
      <c r="S5" s="23"/>
    </row>
    <row r="6" spans="1:31" ht="15" customHeight="1" x14ac:dyDescent="0.15">
      <c r="A6" s="23"/>
      <c r="B6" s="1220" t="s">
        <v>4365</v>
      </c>
      <c r="C6" s="1221"/>
      <c r="D6" s="1221"/>
      <c r="E6" s="1221"/>
      <c r="F6" s="1221"/>
      <c r="G6" s="1221"/>
      <c r="H6" s="1221"/>
      <c r="I6" s="1221"/>
      <c r="J6" s="1221"/>
      <c r="K6" s="1222"/>
      <c r="L6" s="1252"/>
      <c r="M6" s="1252"/>
      <c r="N6" s="1252"/>
      <c r="O6" s="1252"/>
      <c r="P6" s="1252"/>
      <c r="Q6" s="1252"/>
      <c r="R6" s="1261"/>
      <c r="S6" s="23"/>
    </row>
    <row r="7" spans="1:31" ht="19.5" customHeight="1" x14ac:dyDescent="0.15">
      <c r="A7" s="23"/>
      <c r="B7" s="1262"/>
      <c r="C7" s="1263"/>
      <c r="D7" s="1263"/>
      <c r="E7" s="1263"/>
      <c r="F7" s="1263"/>
      <c r="G7" s="1263"/>
      <c r="H7" s="1263"/>
      <c r="I7" s="1263"/>
      <c r="J7" s="1263"/>
      <c r="K7" s="1222"/>
      <c r="L7" s="1252"/>
      <c r="M7" s="1252"/>
      <c r="N7" s="1252"/>
      <c r="O7" s="1252"/>
      <c r="P7" s="1252"/>
      <c r="Q7" s="1252"/>
      <c r="R7" s="1261"/>
      <c r="S7" s="23"/>
    </row>
    <row r="8" spans="1:31" ht="15" customHeight="1" x14ac:dyDescent="0.15">
      <c r="A8" s="23"/>
      <c r="B8" s="1229" t="s">
        <v>4366</v>
      </c>
      <c r="C8" s="1230"/>
      <c r="D8" s="1230"/>
      <c r="E8" s="1230"/>
      <c r="F8" s="1230"/>
      <c r="G8" s="1230"/>
      <c r="H8" s="1230"/>
      <c r="I8" s="1230"/>
      <c r="J8" s="1230"/>
      <c r="K8" s="1222"/>
      <c r="L8" s="1252"/>
      <c r="M8" s="1252"/>
      <c r="N8" s="1252"/>
      <c r="O8" s="1252"/>
      <c r="P8" s="1252"/>
      <c r="Q8" s="1252"/>
      <c r="R8" s="1261"/>
      <c r="S8" s="23"/>
      <c r="U8" s="1277" t="s">
        <v>4357</v>
      </c>
      <c r="V8" s="1278"/>
      <c r="W8" s="1278"/>
      <c r="X8" s="1278" t="s">
        <v>4358</v>
      </c>
      <c r="Y8" s="1278" t="s">
        <v>4359</v>
      </c>
      <c r="Z8" s="1278"/>
      <c r="AA8" s="1278"/>
      <c r="AB8" s="1278"/>
      <c r="AC8" s="1278"/>
      <c r="AD8" s="1278"/>
      <c r="AE8" s="1281"/>
    </row>
    <row r="9" spans="1:31" ht="27.75" customHeight="1" x14ac:dyDescent="0.15">
      <c r="A9" s="23"/>
      <c r="B9" s="1231"/>
      <c r="C9" s="1232"/>
      <c r="D9" s="1232"/>
      <c r="E9" s="1232"/>
      <c r="F9" s="1232"/>
      <c r="G9" s="1232"/>
      <c r="H9" s="1232"/>
      <c r="I9" s="1232"/>
      <c r="J9" s="1232"/>
      <c r="K9" s="1222"/>
      <c r="L9" s="1252"/>
      <c r="M9" s="1252"/>
      <c r="N9" s="1252"/>
      <c r="O9" s="1252"/>
      <c r="P9" s="1252"/>
      <c r="Q9" s="1252"/>
      <c r="R9" s="1261"/>
      <c r="S9" s="23"/>
      <c r="U9" s="1279"/>
      <c r="V9" s="1280"/>
      <c r="W9" s="1280"/>
      <c r="X9" s="1280"/>
      <c r="Y9" s="1280" t="s">
        <v>4360</v>
      </c>
      <c r="Z9" s="1280"/>
      <c r="AA9" s="144" t="s">
        <v>4361</v>
      </c>
      <c r="AB9" s="144" t="s">
        <v>4362</v>
      </c>
      <c r="AC9" s="144" t="s">
        <v>4363</v>
      </c>
      <c r="AD9" s="1280" t="s">
        <v>4364</v>
      </c>
      <c r="AE9" s="1282"/>
    </row>
    <row r="10" spans="1:31" ht="15" customHeight="1" x14ac:dyDescent="0.15">
      <c r="A10" s="23"/>
      <c r="B10" s="1220" t="s">
        <v>4365</v>
      </c>
      <c r="C10" s="1221"/>
      <c r="D10" s="1221"/>
      <c r="E10" s="1221"/>
      <c r="F10" s="1221"/>
      <c r="G10" s="1221"/>
      <c r="H10" s="1221"/>
      <c r="I10" s="1221"/>
      <c r="J10" s="1221"/>
      <c r="K10" s="1222"/>
      <c r="L10" s="1249"/>
      <c r="M10" s="1249"/>
      <c r="N10" s="1250"/>
      <c r="O10" s="1250"/>
      <c r="P10" s="1224"/>
      <c r="Q10" s="1224"/>
      <c r="R10" s="1226"/>
      <c r="S10" s="23"/>
      <c r="U10" s="1273" t="s">
        <v>4365</v>
      </c>
      <c r="V10" s="1274"/>
      <c r="W10" s="1274"/>
      <c r="X10" s="1264" t="s">
        <v>4381</v>
      </c>
      <c r="Y10" s="1264"/>
      <c r="Z10" s="1264"/>
      <c r="AA10" s="1264"/>
      <c r="AB10" s="1265"/>
      <c r="AC10" s="1264"/>
      <c r="AD10" s="1264"/>
      <c r="AE10" s="1266"/>
    </row>
    <row r="11" spans="1:31" ht="19.5" customHeight="1" x14ac:dyDescent="0.15">
      <c r="A11" s="23"/>
      <c r="B11" s="1227"/>
      <c r="C11" s="1228"/>
      <c r="D11" s="1228"/>
      <c r="E11" s="1228"/>
      <c r="F11" s="1228"/>
      <c r="G11" s="1228"/>
      <c r="H11" s="1228"/>
      <c r="I11" s="1228"/>
      <c r="J11" s="1228"/>
      <c r="K11" s="1222"/>
      <c r="L11" s="1249"/>
      <c r="M11" s="1249"/>
      <c r="N11" s="1250"/>
      <c r="O11" s="1250"/>
      <c r="P11" s="1224"/>
      <c r="Q11" s="1224"/>
      <c r="R11" s="1226"/>
      <c r="S11" s="23"/>
      <c r="U11" s="1267" t="s">
        <v>4374</v>
      </c>
      <c r="V11" s="1268"/>
      <c r="W11" s="1268"/>
      <c r="X11" s="1264"/>
      <c r="Y11" s="1264"/>
      <c r="Z11" s="1264"/>
      <c r="AA11" s="1264"/>
      <c r="AB11" s="1265"/>
      <c r="AC11" s="1264"/>
      <c r="AD11" s="1264"/>
      <c r="AE11" s="1266"/>
    </row>
    <row r="12" spans="1:31" ht="15" customHeight="1" x14ac:dyDescent="0.15">
      <c r="A12" s="23"/>
      <c r="B12" s="1229" t="s">
        <v>4366</v>
      </c>
      <c r="C12" s="1230"/>
      <c r="D12" s="1230"/>
      <c r="E12" s="1230"/>
      <c r="F12" s="1230"/>
      <c r="G12" s="1230"/>
      <c r="H12" s="1230"/>
      <c r="I12" s="1230"/>
      <c r="J12" s="1230"/>
      <c r="K12" s="1222"/>
      <c r="L12" s="1249"/>
      <c r="M12" s="1249"/>
      <c r="N12" s="1250"/>
      <c r="O12" s="1250"/>
      <c r="P12" s="1224"/>
      <c r="Q12" s="1224"/>
      <c r="R12" s="1226"/>
      <c r="S12" s="23"/>
      <c r="U12" s="1269" t="s">
        <v>4366</v>
      </c>
      <c r="V12" s="1270"/>
      <c r="W12" s="1270"/>
      <c r="X12" s="1264"/>
      <c r="Y12" s="1264"/>
      <c r="Z12" s="1264"/>
      <c r="AA12" s="1264"/>
      <c r="AB12" s="1265"/>
      <c r="AC12" s="1264"/>
      <c r="AD12" s="1264"/>
      <c r="AE12" s="1266"/>
    </row>
    <row r="13" spans="1:31" ht="27.75" customHeight="1" x14ac:dyDescent="0.15">
      <c r="A13" s="23"/>
      <c r="B13" s="1231"/>
      <c r="C13" s="1232"/>
      <c r="D13" s="1232"/>
      <c r="E13" s="1232"/>
      <c r="F13" s="1232"/>
      <c r="G13" s="1232"/>
      <c r="H13" s="1232"/>
      <c r="I13" s="1232"/>
      <c r="J13" s="1232"/>
      <c r="K13" s="1222"/>
      <c r="L13" s="1249"/>
      <c r="M13" s="1249"/>
      <c r="N13" s="1250"/>
      <c r="O13" s="1250"/>
      <c r="P13" s="1224"/>
      <c r="Q13" s="1224"/>
      <c r="R13" s="1226"/>
      <c r="S13" s="23"/>
      <c r="U13" s="1271" t="s">
        <v>4375</v>
      </c>
      <c r="V13" s="1272"/>
      <c r="W13" s="1272"/>
      <c r="X13" s="1264"/>
      <c r="Y13" s="1264"/>
      <c r="Z13" s="1264"/>
      <c r="AA13" s="1264"/>
      <c r="AB13" s="1265"/>
      <c r="AC13" s="1264"/>
      <c r="AD13" s="1264"/>
      <c r="AE13" s="1266"/>
    </row>
    <row r="14" spans="1:31" ht="15" customHeight="1" x14ac:dyDescent="0.15">
      <c r="A14" s="23"/>
      <c r="B14" s="1220" t="s">
        <v>4365</v>
      </c>
      <c r="C14" s="1221"/>
      <c r="D14" s="1221"/>
      <c r="E14" s="1221"/>
      <c r="F14" s="1221"/>
      <c r="G14" s="1221"/>
      <c r="H14" s="1221"/>
      <c r="I14" s="1221"/>
      <c r="J14" s="1221"/>
      <c r="K14" s="1222"/>
      <c r="L14" s="1223"/>
      <c r="M14" s="1223"/>
      <c r="N14" s="1224"/>
      <c r="O14" s="1224"/>
      <c r="P14" s="1224"/>
      <c r="Q14" s="1224"/>
      <c r="R14" s="1226"/>
      <c r="S14" s="23"/>
      <c r="U14" s="1273" t="s">
        <v>4365</v>
      </c>
      <c r="V14" s="1274"/>
      <c r="W14" s="1274"/>
      <c r="X14" s="1264" t="s">
        <v>4376</v>
      </c>
      <c r="Y14" s="1264" t="s">
        <v>4376</v>
      </c>
      <c r="Z14" s="1264"/>
      <c r="AA14" s="1264" t="s">
        <v>4377</v>
      </c>
      <c r="AB14" s="1265" t="s">
        <v>4378</v>
      </c>
      <c r="AC14" s="1264" t="s">
        <v>4379</v>
      </c>
      <c r="AD14" s="1264" t="s">
        <v>4380</v>
      </c>
      <c r="AE14" s="1266"/>
    </row>
    <row r="15" spans="1:31" ht="19.5" customHeight="1" x14ac:dyDescent="0.15">
      <c r="A15" s="23"/>
      <c r="B15" s="1227"/>
      <c r="C15" s="1228"/>
      <c r="D15" s="1228"/>
      <c r="E15" s="1228"/>
      <c r="F15" s="1228"/>
      <c r="G15" s="1228"/>
      <c r="H15" s="1228"/>
      <c r="I15" s="1228"/>
      <c r="J15" s="1228"/>
      <c r="K15" s="1222"/>
      <c r="L15" s="1223"/>
      <c r="M15" s="1223"/>
      <c r="N15" s="1224"/>
      <c r="O15" s="1224"/>
      <c r="P15" s="1224"/>
      <c r="Q15" s="1224"/>
      <c r="R15" s="1226"/>
      <c r="S15" s="23"/>
      <c r="U15" s="1267" t="s">
        <v>4374</v>
      </c>
      <c r="V15" s="1268"/>
      <c r="W15" s="1268"/>
      <c r="X15" s="1264"/>
      <c r="Y15" s="1264"/>
      <c r="Z15" s="1264"/>
      <c r="AA15" s="1264"/>
      <c r="AB15" s="1265"/>
      <c r="AC15" s="1264"/>
      <c r="AD15" s="1264"/>
      <c r="AE15" s="1266"/>
    </row>
    <row r="16" spans="1:31" ht="15" customHeight="1" x14ac:dyDescent="0.15">
      <c r="A16" s="23"/>
      <c r="B16" s="1229" t="s">
        <v>4366</v>
      </c>
      <c r="C16" s="1230"/>
      <c r="D16" s="1230"/>
      <c r="E16" s="1230"/>
      <c r="F16" s="1230"/>
      <c r="G16" s="1230"/>
      <c r="H16" s="1230"/>
      <c r="I16" s="1230"/>
      <c r="J16" s="1230"/>
      <c r="K16" s="1222"/>
      <c r="L16" s="1223"/>
      <c r="M16" s="1223"/>
      <c r="N16" s="1224"/>
      <c r="O16" s="1224"/>
      <c r="P16" s="1224"/>
      <c r="Q16" s="1224"/>
      <c r="R16" s="1226"/>
      <c r="S16" s="23"/>
      <c r="U16" s="1269" t="s">
        <v>4366</v>
      </c>
      <c r="V16" s="1270"/>
      <c r="W16" s="1270"/>
      <c r="X16" s="1264"/>
      <c r="Y16" s="1264"/>
      <c r="Z16" s="1264"/>
      <c r="AA16" s="1264"/>
      <c r="AB16" s="1265"/>
      <c r="AC16" s="1264"/>
      <c r="AD16" s="1264"/>
      <c r="AE16" s="1266"/>
    </row>
    <row r="17" spans="1:31" ht="27.75" customHeight="1" x14ac:dyDescent="0.15">
      <c r="A17" s="23"/>
      <c r="B17" s="1231"/>
      <c r="C17" s="1232"/>
      <c r="D17" s="1232"/>
      <c r="E17" s="1232"/>
      <c r="F17" s="1232"/>
      <c r="G17" s="1232"/>
      <c r="H17" s="1232"/>
      <c r="I17" s="1232"/>
      <c r="J17" s="1232"/>
      <c r="K17" s="1222"/>
      <c r="L17" s="1223"/>
      <c r="M17" s="1223"/>
      <c r="N17" s="1224"/>
      <c r="O17" s="1224"/>
      <c r="P17" s="1224"/>
      <c r="Q17" s="1224"/>
      <c r="R17" s="1226"/>
      <c r="S17" s="23"/>
      <c r="U17" s="1271" t="s">
        <v>4375</v>
      </c>
      <c r="V17" s="1272"/>
      <c r="W17" s="1272"/>
      <c r="X17" s="1264"/>
      <c r="Y17" s="1264"/>
      <c r="Z17" s="1264"/>
      <c r="AA17" s="1264"/>
      <c r="AB17" s="1265"/>
      <c r="AC17" s="1264"/>
      <c r="AD17" s="1264"/>
      <c r="AE17" s="1266"/>
    </row>
    <row r="18" spans="1:31" ht="15" customHeight="1" x14ac:dyDescent="0.15">
      <c r="A18" s="23"/>
      <c r="B18" s="1220" t="s">
        <v>4365</v>
      </c>
      <c r="C18" s="1221"/>
      <c r="D18" s="1221"/>
      <c r="E18" s="1221"/>
      <c r="F18" s="1221"/>
      <c r="G18" s="1221"/>
      <c r="H18" s="1221"/>
      <c r="I18" s="1221"/>
      <c r="J18" s="1221"/>
      <c r="K18" s="1222"/>
      <c r="L18" s="1223"/>
      <c r="M18" s="1223"/>
      <c r="N18" s="1224"/>
      <c r="O18" s="1224"/>
      <c r="P18" s="1224"/>
      <c r="Q18" s="1224"/>
      <c r="R18" s="1226"/>
      <c r="S18" s="23"/>
    </row>
    <row r="19" spans="1:31" ht="19.5" customHeight="1" x14ac:dyDescent="0.15">
      <c r="A19" s="23"/>
      <c r="B19" s="1227"/>
      <c r="C19" s="1228"/>
      <c r="D19" s="1228"/>
      <c r="E19" s="1228"/>
      <c r="F19" s="1228"/>
      <c r="G19" s="1228"/>
      <c r="H19" s="1228"/>
      <c r="I19" s="1228"/>
      <c r="J19" s="1228"/>
      <c r="K19" s="1222"/>
      <c r="L19" s="1223"/>
      <c r="M19" s="1223"/>
      <c r="N19" s="1224"/>
      <c r="O19" s="1224"/>
      <c r="P19" s="1224"/>
      <c r="Q19" s="1224"/>
      <c r="R19" s="1226"/>
      <c r="S19" s="23"/>
    </row>
    <row r="20" spans="1:31" ht="15" customHeight="1" x14ac:dyDescent="0.15">
      <c r="A20" s="23"/>
      <c r="B20" s="1229" t="s">
        <v>4366</v>
      </c>
      <c r="C20" s="1230"/>
      <c r="D20" s="1230"/>
      <c r="E20" s="1230"/>
      <c r="F20" s="1230"/>
      <c r="G20" s="1230"/>
      <c r="H20" s="1230"/>
      <c r="I20" s="1230"/>
      <c r="J20" s="1230"/>
      <c r="K20" s="1222"/>
      <c r="L20" s="1223"/>
      <c r="M20" s="1223"/>
      <c r="N20" s="1224"/>
      <c r="O20" s="1224"/>
      <c r="P20" s="1224"/>
      <c r="Q20" s="1224"/>
      <c r="R20" s="1226"/>
      <c r="S20" s="23"/>
      <c r="U20" s="147"/>
    </row>
    <row r="21" spans="1:31" ht="27.75" customHeight="1" x14ac:dyDescent="0.15">
      <c r="A21" s="23"/>
      <c r="B21" s="1231"/>
      <c r="C21" s="1232"/>
      <c r="D21" s="1232"/>
      <c r="E21" s="1232"/>
      <c r="F21" s="1232"/>
      <c r="G21" s="1232"/>
      <c r="H21" s="1232"/>
      <c r="I21" s="1232"/>
      <c r="J21" s="1232"/>
      <c r="K21" s="1222"/>
      <c r="L21" s="1223"/>
      <c r="M21" s="1223"/>
      <c r="N21" s="1224"/>
      <c r="O21" s="1224"/>
      <c r="P21" s="1224"/>
      <c r="Q21" s="1224"/>
      <c r="R21" s="1226"/>
      <c r="S21" s="23"/>
    </row>
    <row r="22" spans="1:31" ht="15" customHeight="1" x14ac:dyDescent="0.15">
      <c r="A22" s="23"/>
      <c r="B22" s="1220" t="s">
        <v>4365</v>
      </c>
      <c r="C22" s="1221"/>
      <c r="D22" s="1221"/>
      <c r="E22" s="1221"/>
      <c r="F22" s="1221"/>
      <c r="G22" s="1221"/>
      <c r="H22" s="1221"/>
      <c r="I22" s="1221"/>
      <c r="J22" s="1221"/>
      <c r="K22" s="1222"/>
      <c r="L22" s="1223"/>
      <c r="M22" s="1223"/>
      <c r="N22" s="1224"/>
      <c r="O22" s="1224"/>
      <c r="P22" s="1224"/>
      <c r="Q22" s="1224"/>
      <c r="R22" s="1226"/>
      <c r="S22" s="23"/>
    </row>
    <row r="23" spans="1:31" ht="19.5" customHeight="1" x14ac:dyDescent="0.15">
      <c r="A23" s="23"/>
      <c r="B23" s="1227"/>
      <c r="C23" s="1228"/>
      <c r="D23" s="1228"/>
      <c r="E23" s="1228"/>
      <c r="F23" s="1228"/>
      <c r="G23" s="1228"/>
      <c r="H23" s="1228"/>
      <c r="I23" s="1228"/>
      <c r="J23" s="1228"/>
      <c r="K23" s="1222"/>
      <c r="L23" s="1223"/>
      <c r="M23" s="1223"/>
      <c r="N23" s="1224"/>
      <c r="O23" s="1224"/>
      <c r="P23" s="1224"/>
      <c r="Q23" s="1224"/>
      <c r="R23" s="1226"/>
      <c r="S23" s="23"/>
    </row>
    <row r="24" spans="1:31" ht="15" customHeight="1" x14ac:dyDescent="0.15">
      <c r="A24" s="23"/>
      <c r="B24" s="1229" t="s">
        <v>4366</v>
      </c>
      <c r="C24" s="1230"/>
      <c r="D24" s="1230"/>
      <c r="E24" s="1230"/>
      <c r="F24" s="1230"/>
      <c r="G24" s="1230"/>
      <c r="H24" s="1230"/>
      <c r="I24" s="1230"/>
      <c r="J24" s="1230"/>
      <c r="K24" s="1222"/>
      <c r="L24" s="1223"/>
      <c r="M24" s="1223"/>
      <c r="N24" s="1224"/>
      <c r="O24" s="1224"/>
      <c r="P24" s="1224"/>
      <c r="Q24" s="1224"/>
      <c r="R24" s="1226"/>
      <c r="S24" s="23"/>
    </row>
    <row r="25" spans="1:31" ht="27.75" customHeight="1" x14ac:dyDescent="0.15">
      <c r="A25" s="23"/>
      <c r="B25" s="1231"/>
      <c r="C25" s="1232"/>
      <c r="D25" s="1232"/>
      <c r="E25" s="1232"/>
      <c r="F25" s="1232"/>
      <c r="G25" s="1232"/>
      <c r="H25" s="1232"/>
      <c r="I25" s="1232"/>
      <c r="J25" s="1232"/>
      <c r="K25" s="1233"/>
      <c r="L25" s="1234"/>
      <c r="M25" s="1234"/>
      <c r="N25" s="1235"/>
      <c r="O25" s="1235"/>
      <c r="P25" s="1235"/>
      <c r="Q25" s="1235"/>
      <c r="R25" s="1251"/>
      <c r="S25" s="23"/>
    </row>
    <row r="26" spans="1:31" ht="20.100000000000001" customHeight="1" x14ac:dyDescent="0.15">
      <c r="A26" s="23"/>
      <c r="B26" s="1246"/>
      <c r="C26" s="1247"/>
      <c r="D26" s="1247"/>
      <c r="E26" s="1247"/>
      <c r="F26" s="1247"/>
      <c r="G26" s="1247"/>
      <c r="H26" s="1247"/>
      <c r="I26" s="1247"/>
      <c r="J26" s="1247"/>
      <c r="K26" s="1247"/>
      <c r="L26" s="1247"/>
      <c r="M26" s="1247"/>
      <c r="N26" s="1247"/>
      <c r="O26" s="1247"/>
      <c r="P26" s="1247"/>
      <c r="Q26" s="1247"/>
      <c r="R26" s="1248"/>
      <c r="S26" s="23"/>
    </row>
    <row r="27" spans="1:31" ht="20.100000000000001" customHeight="1" x14ac:dyDescent="0.15">
      <c r="A27" s="23"/>
      <c r="B27" s="1225" t="s">
        <v>4367</v>
      </c>
      <c r="C27" s="1219"/>
      <c r="D27" s="1219"/>
      <c r="E27" s="1219"/>
      <c r="F27" s="1219"/>
      <c r="G27" s="1219"/>
      <c r="H27" s="1219"/>
      <c r="I27" s="1219"/>
      <c r="J27" s="1219"/>
      <c r="K27" s="1219"/>
      <c r="L27" s="1219"/>
      <c r="M27" s="1219"/>
      <c r="N27" s="1219"/>
      <c r="O27" s="1219"/>
      <c r="P27" s="1219"/>
      <c r="Q27" s="1219"/>
      <c r="R27" s="26"/>
      <c r="S27" s="23"/>
    </row>
    <row r="28" spans="1:31" ht="20.100000000000001" customHeight="1" x14ac:dyDescent="0.15">
      <c r="A28" s="23"/>
      <c r="B28" s="30"/>
      <c r="C28" s="23"/>
      <c r="D28" s="23"/>
      <c r="E28" s="23"/>
      <c r="F28" s="23"/>
      <c r="G28" s="23"/>
      <c r="H28" s="23"/>
      <c r="I28" s="23"/>
      <c r="J28" s="23"/>
      <c r="K28" s="23"/>
      <c r="L28" s="131"/>
      <c r="M28" s="23"/>
      <c r="N28" s="23"/>
      <c r="O28" s="23"/>
      <c r="P28" s="23"/>
      <c r="Q28" s="23"/>
      <c r="R28" s="24"/>
      <c r="S28" s="23"/>
    </row>
    <row r="29" spans="1:31" ht="20.100000000000001" customHeight="1" thickBot="1" x14ac:dyDescent="0.2">
      <c r="A29" s="23"/>
      <c r="B29" s="30"/>
      <c r="C29" s="23"/>
      <c r="D29" s="1245" t="str">
        <f>IF(一面!AS13="","　　年　　月　　日",一面!AS13)</f>
        <v>　　年　　月　　日</v>
      </c>
      <c r="E29" s="1245"/>
      <c r="F29" s="1245"/>
      <c r="G29" s="1245"/>
      <c r="H29" s="1245"/>
      <c r="I29" s="1245"/>
      <c r="J29" s="1245"/>
      <c r="K29" s="23"/>
      <c r="L29" s="23"/>
      <c r="M29" s="23"/>
      <c r="N29" s="23"/>
      <c r="O29" s="23"/>
      <c r="P29" s="23"/>
      <c r="Q29" s="23"/>
      <c r="R29" s="24"/>
      <c r="S29" s="23"/>
    </row>
    <row r="30" spans="1:31" ht="30" customHeight="1" thickBot="1" x14ac:dyDescent="0.2">
      <c r="A30" s="23"/>
      <c r="B30" s="1236" t="s">
        <v>4382</v>
      </c>
      <c r="C30" s="1237"/>
      <c r="D30" s="1237"/>
      <c r="E30" s="1237"/>
      <c r="F30" s="1237"/>
      <c r="G30" s="1237"/>
      <c r="H30" s="1237"/>
      <c r="I30" s="1237"/>
      <c r="J30" s="1237"/>
      <c r="K30" s="1276" t="str">
        <f>IF(一面!AS16="","",一面!AS16)</f>
        <v/>
      </c>
      <c r="L30" s="1276"/>
      <c r="M30" s="1276"/>
      <c r="N30" s="1276"/>
      <c r="O30" s="1276"/>
      <c r="P30" s="1276"/>
      <c r="Q30" s="1276"/>
      <c r="R30" s="24"/>
      <c r="S30" s="23"/>
      <c r="W30" s="148" t="s">
        <v>30</v>
      </c>
      <c r="X30" s="343" t="s">
        <v>4287</v>
      </c>
      <c r="Y30" s="94"/>
      <c r="Z30" s="134"/>
      <c r="AB30" s="134"/>
      <c r="AC30" s="134"/>
      <c r="AD30" s="134"/>
      <c r="AE30" s="134"/>
    </row>
    <row r="31" spans="1:31" ht="30" customHeight="1" thickBot="1" x14ac:dyDescent="0.2">
      <c r="A31" s="23"/>
      <c r="B31" s="1236" t="s">
        <v>4388</v>
      </c>
      <c r="C31" s="1237"/>
      <c r="D31" s="1237"/>
      <c r="E31" s="1237"/>
      <c r="F31" s="1237"/>
      <c r="G31" s="1237"/>
      <c r="H31" s="1237"/>
      <c r="I31" s="1237"/>
      <c r="J31" s="1237"/>
      <c r="K31" s="422" t="str">
        <f>IF(一面!AS20="","",一面!AS20)</f>
        <v/>
      </c>
      <c r="L31" s="1244" t="str">
        <f>IF(一面!AW20="","",一面!AW20)</f>
        <v/>
      </c>
      <c r="M31" s="1244"/>
      <c r="N31" s="1244"/>
      <c r="O31" s="1244"/>
      <c r="P31" s="342"/>
      <c r="Q31" s="342"/>
      <c r="R31" s="24"/>
      <c r="S31" s="23"/>
      <c r="W31" s="148" t="s">
        <v>4300</v>
      </c>
      <c r="X31" s="343" t="s">
        <v>4287</v>
      </c>
      <c r="Y31" s="94"/>
      <c r="Z31" s="134"/>
      <c r="AB31" s="134"/>
      <c r="AC31" s="134"/>
      <c r="AD31" s="134"/>
      <c r="AE31" s="134"/>
    </row>
    <row r="32" spans="1:31" ht="20.100000000000001" customHeight="1" x14ac:dyDescent="0.15">
      <c r="A32" s="23"/>
      <c r="B32" s="1238"/>
      <c r="C32" s="1239"/>
      <c r="D32" s="1239"/>
      <c r="E32" s="1239"/>
      <c r="F32" s="1239"/>
      <c r="G32" s="1239"/>
      <c r="H32" s="1239"/>
      <c r="I32" s="1239"/>
      <c r="J32" s="1239"/>
      <c r="K32" s="1239"/>
      <c r="L32" s="1239"/>
      <c r="M32" s="1239"/>
      <c r="N32" s="1239"/>
      <c r="O32" s="1239"/>
      <c r="P32" s="1239"/>
      <c r="Q32" s="1239"/>
      <c r="R32" s="1240"/>
      <c r="S32" s="23"/>
      <c r="X32" s="94"/>
      <c r="Y32" s="94"/>
      <c r="Z32" s="134"/>
      <c r="AB32" s="134"/>
      <c r="AC32" s="134"/>
      <c r="AD32" s="134"/>
      <c r="AE32" s="134"/>
    </row>
    <row r="33" spans="1:19" ht="20.100000000000001" customHeight="1" x14ac:dyDescent="0.15">
      <c r="A33" s="23"/>
      <c r="B33" s="23"/>
      <c r="C33" s="23"/>
      <c r="D33" s="23"/>
      <c r="E33" s="23"/>
      <c r="F33" s="23"/>
      <c r="G33" s="23"/>
      <c r="H33" s="23"/>
      <c r="I33" s="23"/>
      <c r="J33" s="23"/>
      <c r="K33" s="23"/>
      <c r="L33" s="23"/>
      <c r="M33" s="23"/>
      <c r="N33" s="23"/>
      <c r="O33" s="23"/>
      <c r="P33" s="23"/>
      <c r="Q33" s="23"/>
      <c r="R33" s="23"/>
      <c r="S33" s="23"/>
    </row>
    <row r="34" spans="1:19" ht="20.100000000000001" customHeight="1" x14ac:dyDescent="0.15">
      <c r="A34" s="1241" t="s">
        <v>4293</v>
      </c>
      <c r="B34" s="1241"/>
      <c r="C34" s="1241"/>
      <c r="D34" s="132"/>
      <c r="E34" s="132"/>
      <c r="F34" s="132"/>
      <c r="G34" s="132"/>
      <c r="H34" s="132"/>
      <c r="I34" s="132"/>
      <c r="J34" s="132"/>
      <c r="K34" s="23"/>
      <c r="L34" s="23"/>
      <c r="M34" s="23"/>
      <c r="N34" s="23"/>
      <c r="O34" s="23"/>
      <c r="P34" s="23"/>
      <c r="Q34" s="23"/>
      <c r="R34" s="23"/>
      <c r="S34" s="23"/>
    </row>
    <row r="35" spans="1:19" ht="18" customHeight="1" x14ac:dyDescent="0.15">
      <c r="A35" s="23"/>
      <c r="B35" s="27" t="s">
        <v>4368</v>
      </c>
      <c r="C35" s="1242" t="s">
        <v>4369</v>
      </c>
      <c r="D35" s="1242"/>
      <c r="E35" s="1242"/>
      <c r="F35" s="1242"/>
      <c r="G35" s="1242"/>
      <c r="H35" s="1242"/>
      <c r="I35" s="1242"/>
      <c r="J35" s="1242"/>
      <c r="K35" s="1242"/>
      <c r="L35" s="1242"/>
      <c r="M35" s="1242"/>
      <c r="N35" s="1242"/>
      <c r="O35" s="1242"/>
      <c r="P35" s="1242"/>
      <c r="Q35" s="1242"/>
      <c r="R35" s="1242"/>
      <c r="S35" s="1242"/>
    </row>
    <row r="36" spans="1:19" ht="30" customHeight="1" x14ac:dyDescent="0.15">
      <c r="A36" s="23"/>
      <c r="B36" s="28" t="s">
        <v>4370</v>
      </c>
      <c r="C36" s="1243" t="s">
        <v>4398</v>
      </c>
      <c r="D36" s="1243"/>
      <c r="E36" s="1243"/>
      <c r="F36" s="1243"/>
      <c r="G36" s="1243"/>
      <c r="H36" s="1243"/>
      <c r="I36" s="1243"/>
      <c r="J36" s="1243"/>
      <c r="K36" s="1243"/>
      <c r="L36" s="1243"/>
      <c r="M36" s="1243"/>
      <c r="N36" s="1243"/>
      <c r="O36" s="1243"/>
      <c r="P36" s="1243"/>
      <c r="Q36" s="1243"/>
      <c r="R36" s="1243"/>
      <c r="S36" s="23"/>
    </row>
    <row r="37" spans="1:19" ht="18" customHeight="1" x14ac:dyDescent="0.15">
      <c r="A37" s="23"/>
      <c r="B37" s="23"/>
      <c r="C37" s="25" t="s">
        <v>4371</v>
      </c>
      <c r="D37" s="1219" t="s">
        <v>4372</v>
      </c>
      <c r="E37" s="1219"/>
      <c r="F37" s="1219"/>
      <c r="G37" s="1219"/>
      <c r="H37" s="1219"/>
      <c r="I37" s="1219"/>
      <c r="J37" s="1219"/>
      <c r="K37" s="1219"/>
      <c r="L37" s="1219"/>
      <c r="M37" s="1219"/>
      <c r="N37" s="1219"/>
      <c r="O37" s="1219"/>
      <c r="P37" s="1219"/>
      <c r="Q37" s="23"/>
      <c r="R37" s="23"/>
      <c r="S37" s="23"/>
    </row>
    <row r="38" spans="1:19" ht="30" customHeight="1" x14ac:dyDescent="0.15">
      <c r="A38" s="23"/>
      <c r="B38" s="23"/>
      <c r="C38" s="29" t="s">
        <v>4373</v>
      </c>
      <c r="D38" s="1275" t="s">
        <v>4397</v>
      </c>
      <c r="E38" s="1275"/>
      <c r="F38" s="1275"/>
      <c r="G38" s="1275"/>
      <c r="H38" s="1275"/>
      <c r="I38" s="1275"/>
      <c r="J38" s="1275"/>
      <c r="K38" s="1275"/>
      <c r="L38" s="1275"/>
      <c r="M38" s="1275"/>
      <c r="N38" s="1275"/>
      <c r="O38" s="1275"/>
      <c r="P38" s="1275"/>
      <c r="Q38" s="1275"/>
      <c r="R38" s="1275"/>
      <c r="S38" s="23"/>
    </row>
    <row r="39" spans="1:19" ht="19.5" customHeight="1" x14ac:dyDescent="0.15">
      <c r="C39" s="149"/>
      <c r="D39" s="149"/>
      <c r="E39" s="149"/>
      <c r="F39" s="149"/>
      <c r="G39" s="149"/>
      <c r="H39" s="149"/>
      <c r="I39" s="149"/>
      <c r="J39" s="149"/>
      <c r="K39" s="143"/>
      <c r="L39" s="143"/>
      <c r="M39" s="143"/>
      <c r="N39" s="143"/>
      <c r="O39" s="143"/>
      <c r="P39" s="143"/>
      <c r="Q39" s="143"/>
      <c r="R39" s="143"/>
    </row>
    <row r="40" spans="1:19" ht="19.5" customHeight="1" x14ac:dyDescent="0.15">
      <c r="C40" s="149"/>
      <c r="D40" s="149"/>
      <c r="E40" s="149"/>
      <c r="F40" s="149"/>
      <c r="G40" s="149"/>
      <c r="H40" s="149"/>
      <c r="I40" s="149"/>
      <c r="J40" s="149"/>
      <c r="K40" s="143"/>
      <c r="L40" s="143"/>
      <c r="M40" s="143"/>
      <c r="N40" s="143"/>
      <c r="O40" s="143"/>
      <c r="P40" s="143"/>
      <c r="Q40" s="143"/>
      <c r="R40" s="143"/>
    </row>
    <row r="41" spans="1:19" ht="19.5" customHeight="1" x14ac:dyDescent="0.15">
      <c r="C41" s="149"/>
      <c r="D41" s="149"/>
      <c r="E41" s="149"/>
      <c r="F41" s="149"/>
      <c r="G41" s="149"/>
      <c r="H41" s="149"/>
      <c r="I41" s="149"/>
      <c r="J41" s="149"/>
      <c r="K41" s="143"/>
      <c r="L41" s="143"/>
      <c r="M41" s="143"/>
      <c r="N41" s="143"/>
      <c r="O41" s="143"/>
      <c r="P41" s="143"/>
      <c r="Q41" s="143"/>
      <c r="R41" s="143"/>
    </row>
    <row r="42" spans="1:19" ht="19.5" customHeight="1" x14ac:dyDescent="0.15">
      <c r="C42" s="149"/>
      <c r="D42" s="149"/>
      <c r="E42" s="149"/>
      <c r="F42" s="149"/>
      <c r="G42" s="149"/>
      <c r="H42" s="149"/>
      <c r="I42" s="149"/>
      <c r="J42" s="149"/>
      <c r="K42" s="143"/>
      <c r="L42" s="143"/>
      <c r="M42" s="143"/>
      <c r="N42" s="143"/>
      <c r="O42" s="143"/>
      <c r="P42" s="143"/>
      <c r="Q42" s="143"/>
      <c r="R42" s="143"/>
    </row>
    <row r="43" spans="1:19" ht="19.5" customHeight="1" x14ac:dyDescent="0.15">
      <c r="C43" s="149"/>
      <c r="D43" s="149"/>
      <c r="E43" s="149"/>
      <c r="F43" s="149"/>
      <c r="G43" s="149"/>
      <c r="H43" s="149"/>
      <c r="I43" s="149"/>
      <c r="J43" s="149"/>
      <c r="K43" s="143"/>
      <c r="L43" s="143"/>
      <c r="M43" s="143"/>
      <c r="N43" s="143"/>
      <c r="O43" s="143"/>
      <c r="P43" s="143"/>
      <c r="Q43" s="143"/>
      <c r="R43" s="143"/>
    </row>
    <row r="44" spans="1:19" ht="19.5" customHeight="1" x14ac:dyDescent="0.15">
      <c r="C44" s="149"/>
      <c r="D44" s="149"/>
      <c r="E44" s="149"/>
      <c r="F44" s="149"/>
      <c r="G44" s="149"/>
      <c r="H44" s="149"/>
      <c r="I44" s="149"/>
      <c r="J44" s="149"/>
      <c r="K44" s="143"/>
      <c r="L44" s="143"/>
      <c r="M44" s="143"/>
      <c r="N44" s="143"/>
      <c r="O44" s="143"/>
      <c r="P44" s="143"/>
      <c r="Q44" s="143"/>
      <c r="R44" s="143"/>
    </row>
    <row r="45" spans="1:19" ht="19.5" customHeight="1" x14ac:dyDescent="0.15">
      <c r="C45" s="149"/>
      <c r="D45" s="150"/>
      <c r="E45" s="150"/>
      <c r="F45" s="150"/>
      <c r="G45" s="150"/>
      <c r="H45" s="150"/>
      <c r="I45" s="150"/>
      <c r="J45" s="150"/>
      <c r="K45" s="143"/>
      <c r="L45" s="143"/>
      <c r="M45" s="143"/>
      <c r="N45" s="143"/>
      <c r="O45" s="143"/>
      <c r="P45" s="143"/>
      <c r="Q45" s="143"/>
      <c r="R45" s="143"/>
    </row>
    <row r="46" spans="1:19" ht="19.5" customHeight="1" x14ac:dyDescent="0.15">
      <c r="C46" s="149"/>
      <c r="D46" s="150"/>
      <c r="E46" s="150"/>
      <c r="F46" s="150"/>
      <c r="G46" s="150"/>
      <c r="H46" s="150"/>
      <c r="I46" s="150"/>
      <c r="J46" s="150"/>
      <c r="K46" s="143"/>
      <c r="L46" s="143"/>
      <c r="M46" s="143"/>
      <c r="N46" s="143"/>
      <c r="O46" s="143"/>
      <c r="P46" s="143"/>
      <c r="Q46" s="143"/>
      <c r="R46" s="143"/>
    </row>
    <row r="47" spans="1:19" ht="20.100000000000001" customHeight="1" x14ac:dyDescent="0.15">
      <c r="C47" s="150"/>
      <c r="D47" s="150"/>
      <c r="E47" s="150"/>
      <c r="F47" s="150"/>
      <c r="G47" s="150"/>
      <c r="H47" s="150"/>
      <c r="I47" s="150"/>
      <c r="J47" s="150"/>
    </row>
    <row r="48" spans="1:19" ht="20.100000000000001" customHeight="1" x14ac:dyDescent="0.15">
      <c r="C48" s="150"/>
      <c r="D48" s="150"/>
      <c r="E48" s="150"/>
      <c r="F48" s="150"/>
      <c r="G48" s="150"/>
      <c r="H48" s="150"/>
      <c r="I48" s="150"/>
      <c r="J48" s="150"/>
    </row>
    <row r="49" spans="3:10" ht="20.100000000000001" customHeight="1" x14ac:dyDescent="0.15">
      <c r="C49" s="150"/>
      <c r="D49" s="150"/>
      <c r="E49" s="150"/>
      <c r="F49" s="150"/>
      <c r="G49" s="150"/>
      <c r="H49" s="150"/>
      <c r="I49" s="150"/>
      <c r="J49" s="150"/>
    </row>
    <row r="50" spans="3:10" ht="20.100000000000001" customHeight="1" x14ac:dyDescent="0.15">
      <c r="C50" s="150"/>
      <c r="D50" s="150"/>
      <c r="E50" s="150"/>
      <c r="F50" s="150"/>
      <c r="G50" s="150"/>
      <c r="H50" s="150"/>
      <c r="I50" s="150"/>
      <c r="J50" s="150"/>
    </row>
    <row r="51" spans="3:10" ht="20.100000000000001" customHeight="1" x14ac:dyDescent="0.15">
      <c r="C51" s="150"/>
    </row>
    <row r="52" spans="3:10" ht="20.100000000000001" customHeight="1" x14ac:dyDescent="0.15">
      <c r="C52" s="150"/>
    </row>
  </sheetData>
  <sheetProtection sheet="1"/>
  <customSheetViews>
    <customSheetView guid="{8DC21C6E-4D50-4FB0-9521-07E3EFDDD514}" showPageBreaks="1" printArea="1" view="pageBreakPreview" topLeftCell="A7">
      <selection activeCell="D29" sqref="D29:J29"/>
      <pageMargins left="0.39370078740157483" right="0.39370078740157483" top="0.59055118110236227" bottom="0.59055118110236227" header="0.51181102362204722" footer="0.51181102362204722"/>
      <pageSetup paperSize="9" scale="96" orientation="portrait" horizontalDpi="300" verticalDpi="300" r:id="rId1"/>
      <headerFooter alignWithMargins="0"/>
    </customSheetView>
  </customSheetViews>
  <mergeCells count="96">
    <mergeCell ref="X14:X17"/>
    <mergeCell ref="D38:R38"/>
    <mergeCell ref="A1:R1"/>
    <mergeCell ref="K30:Q30"/>
    <mergeCell ref="AC14:AC17"/>
    <mergeCell ref="AC10:AC13"/>
    <mergeCell ref="U8:W9"/>
    <mergeCell ref="X8:X9"/>
    <mergeCell ref="Y8:AE8"/>
    <mergeCell ref="Y9:Z9"/>
    <mergeCell ref="AD9:AE9"/>
    <mergeCell ref="O10:O13"/>
    <mergeCell ref="P10:P13"/>
    <mergeCell ref="B6:J6"/>
    <mergeCell ref="K6:K9"/>
    <mergeCell ref="Y14:Z17"/>
    <mergeCell ref="AA14:AA17"/>
    <mergeCell ref="AB14:AB17"/>
    <mergeCell ref="AD10:AE13"/>
    <mergeCell ref="U11:W11"/>
    <mergeCell ref="U12:W12"/>
    <mergeCell ref="U13:W13"/>
    <mergeCell ref="U10:W10"/>
    <mergeCell ref="X10:X13"/>
    <mergeCell ref="Y10:Z13"/>
    <mergeCell ref="AA10:AA13"/>
    <mergeCell ref="AB10:AB13"/>
    <mergeCell ref="U15:W15"/>
    <mergeCell ref="U16:W16"/>
    <mergeCell ref="U17:W17"/>
    <mergeCell ref="AD14:AE17"/>
    <mergeCell ref="U14:W14"/>
    <mergeCell ref="N6:N9"/>
    <mergeCell ref="O6:O9"/>
    <mergeCell ref="P6:P9"/>
    <mergeCell ref="A2:S2"/>
    <mergeCell ref="A3:S3"/>
    <mergeCell ref="B4:J5"/>
    <mergeCell ref="K4:K5"/>
    <mergeCell ref="L4:R4"/>
    <mergeCell ref="L5:M5"/>
    <mergeCell ref="Q5:R5"/>
    <mergeCell ref="Q6:R9"/>
    <mergeCell ref="B7:J7"/>
    <mergeCell ref="B8:J8"/>
    <mergeCell ref="B9:J9"/>
    <mergeCell ref="L6:M9"/>
    <mergeCell ref="P22:P25"/>
    <mergeCell ref="Q22:R25"/>
    <mergeCell ref="B23:J23"/>
    <mergeCell ref="B24:J24"/>
    <mergeCell ref="B25:J25"/>
    <mergeCell ref="O22:O25"/>
    <mergeCell ref="B17:J17"/>
    <mergeCell ref="B10:J10"/>
    <mergeCell ref="K10:K13"/>
    <mergeCell ref="L10:M13"/>
    <mergeCell ref="N10:N13"/>
    <mergeCell ref="D29:J29"/>
    <mergeCell ref="B30:J30"/>
    <mergeCell ref="B26:R26"/>
    <mergeCell ref="Q10:R13"/>
    <mergeCell ref="B11:J11"/>
    <mergeCell ref="B12:J12"/>
    <mergeCell ref="B13:J13"/>
    <mergeCell ref="B14:J14"/>
    <mergeCell ref="K14:K17"/>
    <mergeCell ref="L14:M17"/>
    <mergeCell ref="N14:N17"/>
    <mergeCell ref="O14:O17"/>
    <mergeCell ref="P14:P17"/>
    <mergeCell ref="Q14:R17"/>
    <mergeCell ref="B15:J15"/>
    <mergeCell ref="B16:J16"/>
    <mergeCell ref="B31:J31"/>
    <mergeCell ref="B32:R32"/>
    <mergeCell ref="A34:C34"/>
    <mergeCell ref="C35:S35"/>
    <mergeCell ref="C36:R36"/>
    <mergeCell ref="L31:O31"/>
    <mergeCell ref="D37:P37"/>
    <mergeCell ref="B18:J18"/>
    <mergeCell ref="K18:K21"/>
    <mergeCell ref="L18:M21"/>
    <mergeCell ref="N18:N21"/>
    <mergeCell ref="O18:O21"/>
    <mergeCell ref="P18:P21"/>
    <mergeCell ref="B27:Q27"/>
    <mergeCell ref="Q18:R21"/>
    <mergeCell ref="B19:J19"/>
    <mergeCell ref="B20:J20"/>
    <mergeCell ref="B21:J21"/>
    <mergeCell ref="B22:J22"/>
    <mergeCell ref="K22:K25"/>
    <mergeCell ref="L22:M25"/>
    <mergeCell ref="N22:N25"/>
  </mergeCells>
  <phoneticPr fontId="1"/>
  <dataValidations count="6">
    <dataValidation allowBlank="1" showInputMessage="1" showErrorMessage="1" prompt="会社名・商号ではありません。本店、○○支店等" sqref="B23:J23 B7:J7 B11:J11 B15:J15 B19:J19" xr:uid="{00000000-0002-0000-0B00-000000000000}"/>
    <dataValidation type="custom" allowBlank="1" showInputMessage="1" showErrorMessage="1" error="丁目や番地等は–(ダッシュ)に書き換えてください" prompt="丁目や番地等は–(ダッシュ)に書き換えてください" sqref="B9:J9" xr:uid="{00000000-0002-0000-0B00-000001000000}">
      <formula1>NOT(OR(COUNTIF($B$9,"*丁目*"),COUNTIF($B$9,"*番地")))</formula1>
    </dataValidation>
    <dataValidation type="custom" allowBlank="1" showInputMessage="1" showErrorMessage="1" error="丁目や番地等は–(ダッシュ)に書き換えてください" prompt="丁目や番地等は–(ダッシュ)に書き換えてください" sqref="B13:J13" xr:uid="{00000000-0002-0000-0B00-000002000000}">
      <formula1>NOT(OR(COUNTIF($B$13,"*丁目*"),COUNTIF($B$13,"*番地")))</formula1>
    </dataValidation>
    <dataValidation type="custom" allowBlank="1" showInputMessage="1" showErrorMessage="1" error="丁目や番地等は–(ダッシュ)に書き換えてください" prompt="丁目や番地等は–(ダッシュ)に書き換えてください" sqref="B17:J17" xr:uid="{00000000-0002-0000-0B00-000003000000}">
      <formula1>NOT(OR(COUNTIF($B$17,"*丁目*"),COUNTIF($B$17,"*番地")))</formula1>
    </dataValidation>
    <dataValidation type="custom" allowBlank="1" showInputMessage="1" showErrorMessage="1" error="丁目や番地等は–(ダッシュ)に書き換えてください" prompt="丁目や番地等は–(ダッシュ)に書き換えてください" sqref="B21:J21" xr:uid="{00000000-0002-0000-0B00-000004000000}">
      <formula1>NOT(OR(COUNTIF($B$21,"*丁目*"),COUNTIF($B$21,"*番地")))</formula1>
    </dataValidation>
    <dataValidation type="custom" allowBlank="1" showInputMessage="1" showErrorMessage="1" error="丁目や番地等は–(ダッシュ)に書き換えてください" prompt="丁目や番地等は–(ダッシュ)に書き換えてください" sqref="B25:J25" xr:uid="{00000000-0002-0000-0B00-000005000000}">
      <formula1>NOT(OR(COUNTIF($B$25,"*丁目*"),COUNTIF($B$25,"*番地")))</formula1>
    </dataValidation>
  </dataValidations>
  <pageMargins left="0.39370078740157483" right="0.39370078740157483" top="0.59055118110236227" bottom="0.59055118110236227" header="0.51181102362204722" footer="0.51181102362204722"/>
  <pageSetup paperSize="9" scale="96" orientation="portrait" blackAndWhite="1" horizontalDpi="300" verticalDpi="300" r:id="rId2"/>
  <headerFooter alignWithMargins="0"/>
  <ignoredErrors>
    <ignoredError sqref="C8:J8 M31:O31 B10:J10 B12:J12 B16:J16 B20:J20 B14:J14 B18:J18" unlockedFormula="1"/>
  </ignoredErrors>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3"/>
  <dimension ref="A1:AP56"/>
  <sheetViews>
    <sheetView zoomScale="98" zoomScaleNormal="98" zoomScaleSheetLayoutView="100" zoomScalePageLayoutView="60" workbookViewId="0"/>
  </sheetViews>
  <sheetFormatPr defaultColWidth="9" defaultRowHeight="20.100000000000001" customHeight="1" x14ac:dyDescent="0.15"/>
  <cols>
    <col min="1" max="10" width="3.625" style="141" customWidth="1"/>
    <col min="11" max="11" width="13.625" style="141" customWidth="1"/>
    <col min="12" max="12" width="3.625" style="141" customWidth="1"/>
    <col min="13" max="13" width="6.125" style="141" customWidth="1"/>
    <col min="14" max="16" width="9.125" style="141" customWidth="1"/>
    <col min="17" max="17" width="5.625" style="141" customWidth="1"/>
    <col min="18" max="18" width="4.125" style="141" customWidth="1"/>
    <col min="19" max="19" width="3.625" style="141" customWidth="1"/>
    <col min="20" max="20" width="1.5" style="141" customWidth="1"/>
    <col min="21" max="31" width="3.625" style="141" customWidth="1"/>
    <col min="32" max="32" width="13.625" style="141" customWidth="1"/>
    <col min="33" max="33" width="3.625" style="141" customWidth="1"/>
    <col min="34" max="34" width="6.125" style="141" customWidth="1"/>
    <col min="35" max="37" width="9.125" style="141" customWidth="1"/>
    <col min="38" max="38" width="5.625" style="141" customWidth="1"/>
    <col min="39" max="39" width="4.125" style="141" customWidth="1"/>
    <col min="40" max="40" width="3.625" style="141" customWidth="1"/>
    <col min="41" max="16384" width="9" style="141"/>
  </cols>
  <sheetData>
    <row r="1" spans="1:42" ht="15.95" customHeight="1" thickBot="1" x14ac:dyDescent="0.2">
      <c r="A1" s="23"/>
      <c r="B1" s="23"/>
      <c r="C1" s="23"/>
      <c r="D1" s="23"/>
      <c r="E1" s="23"/>
      <c r="F1" s="23"/>
      <c r="G1" s="23"/>
      <c r="H1" s="23"/>
      <c r="I1" s="23"/>
      <c r="J1" s="23"/>
      <c r="K1" s="23"/>
      <c r="L1" s="23"/>
      <c r="M1" s="23"/>
      <c r="N1" s="23"/>
      <c r="O1" s="1241"/>
      <c r="P1" s="1241"/>
      <c r="Q1" s="1241"/>
      <c r="R1" s="23"/>
      <c r="S1" s="23"/>
    </row>
    <row r="2" spans="1:42" ht="30" customHeight="1" x14ac:dyDescent="0.15">
      <c r="A2" s="23"/>
      <c r="B2" s="23"/>
      <c r="C2" s="23"/>
      <c r="D2" s="23"/>
      <c r="E2" s="23"/>
      <c r="F2" s="1289" t="s">
        <v>4382</v>
      </c>
      <c r="G2" s="1289"/>
      <c r="H2" s="1289"/>
      <c r="I2" s="1289"/>
      <c r="J2" s="1289"/>
      <c r="K2" s="419" t="str">
        <f>IF(一面!V16="","",一面!V16)</f>
        <v/>
      </c>
      <c r="L2" s="419"/>
      <c r="M2" s="419"/>
      <c r="N2" s="420"/>
      <c r="O2" s="420"/>
      <c r="P2" s="378"/>
      <c r="Q2" s="378"/>
      <c r="R2" s="23"/>
      <c r="S2" s="23"/>
      <c r="AO2" s="1284" t="s">
        <v>4448</v>
      </c>
      <c r="AP2" s="1285"/>
    </row>
    <row r="3" spans="1:42" ht="30" customHeight="1" thickBot="1" x14ac:dyDescent="0.2">
      <c r="A3" s="23"/>
      <c r="B3" s="23"/>
      <c r="C3" s="23"/>
      <c r="D3" s="23"/>
      <c r="E3" s="23"/>
      <c r="F3" s="1289" t="s">
        <v>4387</v>
      </c>
      <c r="G3" s="1289"/>
      <c r="H3" s="1289"/>
      <c r="I3" s="1289"/>
      <c r="J3" s="1289"/>
      <c r="K3" s="421" t="str">
        <f>IF(一面!V20="","",一面!V20)</f>
        <v/>
      </c>
      <c r="L3" s="1292" t="str">
        <f>IF(一面!Z20="","",一面!Z20)</f>
        <v/>
      </c>
      <c r="M3" s="1292"/>
      <c r="N3" s="1292"/>
      <c r="O3" s="1292"/>
      <c r="P3" s="23"/>
      <c r="Q3" s="342"/>
      <c r="R3" s="23"/>
      <c r="S3" s="23"/>
      <c r="AO3" s="1286"/>
      <c r="AP3" s="1287"/>
    </row>
    <row r="4" spans="1:42" ht="15" customHeight="1" x14ac:dyDescent="0.15">
      <c r="A4" s="1253"/>
      <c r="B4" s="1253"/>
      <c r="C4" s="1253"/>
      <c r="D4" s="1253"/>
      <c r="E4" s="1253"/>
      <c r="F4" s="1253"/>
      <c r="G4" s="1253"/>
      <c r="H4" s="1253"/>
      <c r="I4" s="1253"/>
      <c r="J4" s="1253"/>
      <c r="K4" s="1253"/>
      <c r="L4" s="1253"/>
      <c r="M4" s="1253"/>
      <c r="N4" s="1253"/>
      <c r="O4" s="1253"/>
      <c r="P4" s="1253"/>
      <c r="Q4" s="1253"/>
      <c r="R4" s="1253"/>
      <c r="S4" s="1253"/>
    </row>
    <row r="5" spans="1:42" ht="24.95" customHeight="1" x14ac:dyDescent="0.15">
      <c r="A5" s="1290" t="s">
        <v>4383</v>
      </c>
      <c r="B5" s="1290"/>
      <c r="C5" s="1290"/>
      <c r="D5" s="1290"/>
      <c r="E5" s="1290"/>
      <c r="F5" s="1290"/>
      <c r="G5" s="1290"/>
      <c r="H5" s="1290"/>
      <c r="I5" s="1290"/>
      <c r="J5" s="1290"/>
      <c r="K5" s="1290"/>
      <c r="L5" s="1290"/>
      <c r="M5" s="1290"/>
      <c r="N5" s="1290"/>
      <c r="O5" s="1290"/>
      <c r="P5" s="1290"/>
      <c r="Q5" s="1290"/>
      <c r="R5" s="1290"/>
      <c r="S5" s="1290"/>
      <c r="AM5" s="519"/>
      <c r="AN5" s="519"/>
    </row>
    <row r="6" spans="1:42" ht="20.100000000000001" customHeight="1" x14ac:dyDescent="0.15">
      <c r="A6" s="23"/>
      <c r="B6" s="23"/>
      <c r="C6" s="379"/>
      <c r="D6" s="380"/>
      <c r="E6" s="380"/>
      <c r="F6" s="380"/>
      <c r="G6" s="380"/>
      <c r="H6" s="380"/>
      <c r="I6" s="380"/>
      <c r="J6" s="380"/>
      <c r="K6" s="380"/>
      <c r="L6" s="380"/>
      <c r="M6" s="380"/>
      <c r="N6" s="380"/>
      <c r="O6" s="380"/>
      <c r="P6" s="380"/>
      <c r="Q6" s="381"/>
      <c r="R6" s="23"/>
      <c r="S6" s="23"/>
    </row>
    <row r="7" spans="1:42" ht="20.100000000000001" customHeight="1" x14ac:dyDescent="0.15">
      <c r="A7" s="23"/>
      <c r="B7" s="23"/>
      <c r="C7" s="30"/>
      <c r="D7" s="23"/>
      <c r="E7" s="23"/>
      <c r="F7" s="23"/>
      <c r="G7" s="23"/>
      <c r="H7" s="23"/>
      <c r="I7" s="23"/>
      <c r="J7" s="23"/>
      <c r="K7" s="23"/>
      <c r="L7" s="23"/>
      <c r="M7" s="23"/>
      <c r="N7" s="132"/>
      <c r="O7" s="132"/>
      <c r="P7" s="132"/>
      <c r="Q7" s="24"/>
      <c r="R7" s="23"/>
      <c r="S7" s="23"/>
    </row>
    <row r="8" spans="1:42" ht="15" customHeight="1" x14ac:dyDescent="0.15">
      <c r="A8" s="23"/>
      <c r="B8" s="23"/>
      <c r="C8" s="30"/>
      <c r="D8" s="23"/>
      <c r="E8" s="23"/>
      <c r="F8" s="23"/>
      <c r="G8" s="23"/>
      <c r="H8" s="23"/>
      <c r="I8" s="23"/>
      <c r="J8" s="23"/>
      <c r="K8" s="386"/>
      <c r="L8" s="386"/>
      <c r="M8" s="386"/>
      <c r="N8" s="386"/>
      <c r="O8" s="387"/>
      <c r="P8" s="386"/>
      <c r="Q8" s="388"/>
      <c r="R8" s="386"/>
      <c r="S8" s="23"/>
      <c r="AM8" s="389"/>
    </row>
    <row r="9" spans="1:42" ht="19.5" customHeight="1" x14ac:dyDescent="0.15">
      <c r="A9" s="23"/>
      <c r="B9" s="23"/>
      <c r="C9" s="30"/>
      <c r="D9" s="23"/>
      <c r="E9" s="23"/>
      <c r="F9" s="23"/>
      <c r="G9" s="23"/>
      <c r="H9" s="23"/>
      <c r="I9" s="23"/>
      <c r="J9" s="23"/>
      <c r="K9" s="386"/>
      <c r="L9" s="386"/>
      <c r="M9" s="386"/>
      <c r="N9" s="386"/>
      <c r="O9" s="387"/>
      <c r="P9" s="386"/>
      <c r="Q9" s="388"/>
      <c r="R9" s="386"/>
      <c r="S9" s="23"/>
      <c r="U9" s="519"/>
      <c r="V9" s="519"/>
      <c r="W9" s="519"/>
      <c r="X9" s="1283" t="s">
        <v>4726</v>
      </c>
      <c r="Y9" s="1283"/>
      <c r="Z9" s="1283"/>
      <c r="AA9" s="1283"/>
      <c r="AB9" s="1283"/>
      <c r="AC9" s="1283"/>
      <c r="AD9" s="1283"/>
      <c r="AE9" s="1283"/>
      <c r="AF9" s="1283"/>
      <c r="AG9" s="1283"/>
      <c r="AH9" s="1283"/>
      <c r="AI9" s="1283"/>
      <c r="AJ9" s="1283"/>
      <c r="AK9" s="1283"/>
      <c r="AL9" s="1283"/>
      <c r="AM9" s="519"/>
    </row>
    <row r="10" spans="1:42" ht="15" customHeight="1" x14ac:dyDescent="0.15">
      <c r="A10" s="23"/>
      <c r="B10" s="23"/>
      <c r="C10" s="30"/>
      <c r="D10" s="23"/>
      <c r="E10" s="23"/>
      <c r="F10" s="23"/>
      <c r="G10" s="23"/>
      <c r="H10" s="23"/>
      <c r="I10" s="23"/>
      <c r="J10" s="23"/>
      <c r="K10" s="386"/>
      <c r="L10" s="23"/>
      <c r="M10" s="23"/>
      <c r="N10" s="23"/>
      <c r="O10" s="23"/>
      <c r="P10" s="23"/>
      <c r="Q10" s="388"/>
      <c r="R10" s="386"/>
      <c r="S10" s="23"/>
      <c r="X10" s="382"/>
      <c r="Y10" s="383"/>
      <c r="Z10" s="383"/>
      <c r="AA10" s="383"/>
      <c r="AB10" s="383"/>
      <c r="AC10" s="383"/>
      <c r="AD10" s="383"/>
      <c r="AE10" s="383"/>
      <c r="AF10" s="383"/>
      <c r="AG10" s="383"/>
      <c r="AH10" s="383"/>
      <c r="AI10" s="383"/>
      <c r="AJ10" s="383"/>
      <c r="AK10" s="383"/>
      <c r="AL10" s="384"/>
      <c r="AM10" s="389"/>
    </row>
    <row r="11" spans="1:42" ht="27.75" customHeight="1" x14ac:dyDescent="0.15">
      <c r="A11" s="23"/>
      <c r="B11" s="347"/>
      <c r="C11" s="30"/>
      <c r="D11" s="23"/>
      <c r="E11" s="23"/>
      <c r="F11" s="23"/>
      <c r="G11" s="23"/>
      <c r="H11" s="23"/>
      <c r="I11" s="23"/>
      <c r="J11" s="23"/>
      <c r="K11" s="386"/>
      <c r="L11" s="386"/>
      <c r="M11" s="386"/>
      <c r="N11" s="386"/>
      <c r="O11" s="387"/>
      <c r="P11" s="386"/>
      <c r="Q11" s="388"/>
      <c r="R11" s="386"/>
      <c r="S11" s="23"/>
      <c r="X11" s="358"/>
      <c r="AI11" s="142"/>
      <c r="AJ11" s="142"/>
      <c r="AK11" s="142"/>
      <c r="AL11" s="385"/>
      <c r="AM11" s="389"/>
    </row>
    <row r="12" spans="1:42" ht="15" customHeight="1" x14ac:dyDescent="0.15">
      <c r="A12" s="23"/>
      <c r="B12" s="23"/>
      <c r="C12" s="30"/>
      <c r="D12" s="23"/>
      <c r="E12" s="23"/>
      <c r="F12" s="23"/>
      <c r="G12" s="23"/>
      <c r="H12" s="23"/>
      <c r="I12" s="23"/>
      <c r="J12" s="23"/>
      <c r="K12" s="386"/>
      <c r="L12" s="393"/>
      <c r="M12" s="393"/>
      <c r="N12" s="394"/>
      <c r="O12" s="394"/>
      <c r="P12" s="393"/>
      <c r="Q12" s="395"/>
      <c r="R12" s="393"/>
      <c r="S12" s="23"/>
      <c r="X12" s="358"/>
      <c r="AF12" s="389"/>
      <c r="AG12" s="389"/>
      <c r="AH12" s="389"/>
      <c r="AI12" s="389"/>
      <c r="AJ12" s="390"/>
      <c r="AK12" s="389"/>
      <c r="AL12" s="391"/>
      <c r="AM12" s="396"/>
    </row>
    <row r="13" spans="1:42" ht="19.5" customHeight="1" x14ac:dyDescent="0.15">
      <c r="A13" s="23"/>
      <c r="B13" s="23"/>
      <c r="C13" s="30"/>
      <c r="D13" s="23"/>
      <c r="E13" s="23"/>
      <c r="F13" s="23"/>
      <c r="G13" s="23"/>
      <c r="H13" s="23"/>
      <c r="I13" s="23"/>
      <c r="J13" s="23"/>
      <c r="K13" s="386"/>
      <c r="L13" s="393"/>
      <c r="M13" s="393"/>
      <c r="N13" s="394"/>
      <c r="O13" s="394"/>
      <c r="P13" s="393"/>
      <c r="Q13" s="395"/>
      <c r="R13" s="393"/>
      <c r="S13" s="23"/>
      <c r="X13" s="358"/>
      <c r="AF13" s="389"/>
      <c r="AG13" s="389"/>
      <c r="AH13" s="389"/>
      <c r="AI13" s="389"/>
      <c r="AJ13" s="390"/>
      <c r="AK13" s="389"/>
      <c r="AL13" s="391"/>
      <c r="AM13" s="396"/>
    </row>
    <row r="14" spans="1:42" ht="15" customHeight="1" x14ac:dyDescent="0.15">
      <c r="A14" s="23"/>
      <c r="B14" s="23"/>
      <c r="C14" s="30"/>
      <c r="D14" s="23"/>
      <c r="E14" s="23"/>
      <c r="F14" s="23"/>
      <c r="G14" s="23"/>
      <c r="H14" s="23"/>
      <c r="I14" s="23"/>
      <c r="J14" s="23"/>
      <c r="K14" s="386"/>
      <c r="L14" s="393"/>
      <c r="M14" s="393"/>
      <c r="N14" s="394"/>
      <c r="O14" s="394"/>
      <c r="P14" s="393"/>
      <c r="Q14" s="395"/>
      <c r="R14" s="393"/>
      <c r="S14" s="23"/>
      <c r="X14" s="358"/>
      <c r="AF14" s="389"/>
      <c r="AG14" s="389"/>
      <c r="AH14" s="389"/>
      <c r="AI14" s="389"/>
      <c r="AJ14" s="390"/>
      <c r="AK14" s="389"/>
      <c r="AL14" s="391"/>
      <c r="AM14" s="396"/>
    </row>
    <row r="15" spans="1:42" ht="27.75" customHeight="1" x14ac:dyDescent="0.15">
      <c r="A15" s="23"/>
      <c r="B15" s="23"/>
      <c r="C15" s="30"/>
      <c r="D15" s="23"/>
      <c r="E15" s="23"/>
      <c r="F15" s="23"/>
      <c r="G15" s="23"/>
      <c r="H15" s="23"/>
      <c r="I15" s="23"/>
      <c r="J15" s="23"/>
      <c r="K15" s="386"/>
      <c r="L15" s="393"/>
      <c r="M15" s="393"/>
      <c r="N15" s="394"/>
      <c r="O15" s="394"/>
      <c r="P15" s="393"/>
      <c r="Q15" s="395"/>
      <c r="R15" s="393"/>
      <c r="S15" s="23"/>
      <c r="U15" s="392"/>
      <c r="W15" s="354"/>
      <c r="X15" s="358"/>
      <c r="AF15" s="389"/>
      <c r="AG15" s="389"/>
      <c r="AH15" s="389"/>
      <c r="AI15" s="389"/>
      <c r="AJ15" s="390"/>
      <c r="AK15" s="389"/>
      <c r="AL15" s="391"/>
      <c r="AM15" s="396"/>
    </row>
    <row r="16" spans="1:42" ht="15" customHeight="1" x14ac:dyDescent="0.15">
      <c r="A16" s="23"/>
      <c r="B16" s="23"/>
      <c r="C16" s="30"/>
      <c r="D16" s="23"/>
      <c r="E16" s="23"/>
      <c r="F16" s="23"/>
      <c r="G16" s="23"/>
      <c r="H16" s="23"/>
      <c r="I16" s="23"/>
      <c r="J16" s="23"/>
      <c r="K16" s="346"/>
      <c r="L16" s="347"/>
      <c r="M16" s="347"/>
      <c r="N16" s="348"/>
      <c r="O16" s="349"/>
      <c r="P16" s="348"/>
      <c r="Q16" s="350"/>
      <c r="R16" s="348"/>
      <c r="S16" s="23"/>
      <c r="X16" s="358"/>
      <c r="AF16" s="389"/>
      <c r="AG16" s="396"/>
      <c r="AH16" s="396"/>
      <c r="AI16" s="397"/>
      <c r="AJ16" s="397"/>
      <c r="AK16" s="396"/>
      <c r="AL16" s="398"/>
      <c r="AM16" s="355"/>
    </row>
    <row r="17" spans="1:39" ht="19.5" customHeight="1" x14ac:dyDescent="0.15">
      <c r="A17" s="23"/>
      <c r="B17" s="23"/>
      <c r="C17" s="30"/>
      <c r="D17" s="23"/>
      <c r="E17" s="23"/>
      <c r="F17" s="23"/>
      <c r="G17" s="23"/>
      <c r="H17" s="23"/>
      <c r="I17" s="23"/>
      <c r="J17" s="23"/>
      <c r="K17" s="346"/>
      <c r="L17" s="347"/>
      <c r="M17" s="347"/>
      <c r="N17" s="348"/>
      <c r="O17" s="349"/>
      <c r="P17" s="348"/>
      <c r="Q17" s="350"/>
      <c r="R17" s="348"/>
      <c r="S17" s="23"/>
      <c r="X17" s="358"/>
      <c r="AF17" s="389"/>
      <c r="AG17" s="396"/>
      <c r="AH17" s="396"/>
      <c r="AI17" s="397"/>
      <c r="AJ17" s="397"/>
      <c r="AK17" s="396"/>
      <c r="AL17" s="398"/>
      <c r="AM17" s="355"/>
    </row>
    <row r="18" spans="1:39" ht="19.5" customHeight="1" x14ac:dyDescent="0.15">
      <c r="A18" s="23"/>
      <c r="B18" s="344"/>
      <c r="C18" s="345"/>
      <c r="D18" s="344"/>
      <c r="E18" s="344"/>
      <c r="F18" s="344"/>
      <c r="G18" s="23"/>
      <c r="H18" s="23"/>
      <c r="I18" s="23"/>
      <c r="J18" s="23"/>
      <c r="K18" s="346"/>
      <c r="L18" s="347"/>
      <c r="M18" s="347"/>
      <c r="N18" s="348"/>
      <c r="O18" s="349"/>
      <c r="P18" s="348"/>
      <c r="Q18" s="350"/>
      <c r="R18" s="348"/>
      <c r="S18" s="23"/>
      <c r="X18" s="358"/>
      <c r="AF18" s="389"/>
      <c r="AG18" s="396"/>
      <c r="AH18" s="396"/>
      <c r="AI18" s="397"/>
      <c r="AJ18" s="397"/>
      <c r="AK18" s="396"/>
      <c r="AL18" s="398"/>
      <c r="AM18" s="355"/>
    </row>
    <row r="19" spans="1:39" ht="19.5" customHeight="1" x14ac:dyDescent="0.15">
      <c r="A19" s="23"/>
      <c r="B19" s="344"/>
      <c r="C19" s="345"/>
      <c r="D19" s="344"/>
      <c r="E19" s="344"/>
      <c r="F19" s="344"/>
      <c r="G19" s="23"/>
      <c r="H19" s="23"/>
      <c r="I19" s="23"/>
      <c r="J19" s="23"/>
      <c r="K19" s="346"/>
      <c r="L19" s="347"/>
      <c r="M19" s="347"/>
      <c r="N19" s="348"/>
      <c r="O19" s="349"/>
      <c r="P19" s="348"/>
      <c r="Q19" s="350"/>
      <c r="R19" s="348"/>
      <c r="S19" s="23"/>
      <c r="X19" s="358"/>
      <c r="AF19" s="389"/>
      <c r="AG19" s="396"/>
      <c r="AH19" s="396"/>
      <c r="AI19" s="397"/>
      <c r="AJ19" s="397"/>
      <c r="AK19" s="396"/>
      <c r="AL19" s="398"/>
      <c r="AM19" s="355"/>
    </row>
    <row r="20" spans="1:39" ht="19.5" customHeight="1" x14ac:dyDescent="0.15">
      <c r="A20" s="23"/>
      <c r="B20" s="344"/>
      <c r="C20" s="345"/>
      <c r="D20" s="344"/>
      <c r="E20" s="344"/>
      <c r="F20" s="344"/>
      <c r="G20" s="23"/>
      <c r="H20" s="23"/>
      <c r="I20" s="23"/>
      <c r="J20" s="23"/>
      <c r="K20" s="346"/>
      <c r="L20" s="347"/>
      <c r="M20" s="347"/>
      <c r="N20" s="348"/>
      <c r="O20" s="349"/>
      <c r="P20" s="348"/>
      <c r="Q20" s="350"/>
      <c r="R20" s="348"/>
      <c r="S20" s="23"/>
      <c r="X20" s="358"/>
      <c r="AF20" s="353"/>
      <c r="AG20" s="354"/>
      <c r="AH20" s="354"/>
      <c r="AI20" s="355"/>
      <c r="AJ20" s="356"/>
      <c r="AK20" s="355"/>
      <c r="AL20" s="357"/>
      <c r="AM20" s="355"/>
    </row>
    <row r="21" spans="1:39" ht="19.5" customHeight="1" x14ac:dyDescent="0.15">
      <c r="A21" s="23"/>
      <c r="B21" s="344"/>
      <c r="C21" s="345"/>
      <c r="D21" s="344"/>
      <c r="E21" s="344"/>
      <c r="F21" s="344"/>
      <c r="G21" s="23"/>
      <c r="H21" s="23"/>
      <c r="I21" s="23"/>
      <c r="J21" s="23"/>
      <c r="K21" s="346"/>
      <c r="L21" s="347"/>
      <c r="M21" s="347"/>
      <c r="N21" s="348"/>
      <c r="O21" s="349"/>
      <c r="P21" s="348"/>
      <c r="Q21" s="350"/>
      <c r="R21" s="348"/>
      <c r="S21" s="23"/>
      <c r="X21" s="358"/>
      <c r="AF21" s="353"/>
      <c r="AG21" s="354"/>
      <c r="AH21" s="354"/>
      <c r="AI21" s="355"/>
      <c r="AJ21" s="356"/>
      <c r="AK21" s="355"/>
      <c r="AL21" s="357"/>
      <c r="AM21" s="355"/>
    </row>
    <row r="22" spans="1:39" ht="15" customHeight="1" x14ac:dyDescent="0.15">
      <c r="A22" s="23"/>
      <c r="B22" s="23"/>
      <c r="C22" s="30"/>
      <c r="D22" s="23"/>
      <c r="E22" s="23"/>
      <c r="F22" s="23"/>
      <c r="G22" s="23"/>
      <c r="H22" s="23"/>
      <c r="I22" s="23"/>
      <c r="J22" s="23"/>
      <c r="K22" s="346"/>
      <c r="L22" s="347"/>
      <c r="M22" s="347"/>
      <c r="N22" s="348"/>
      <c r="O22" s="349"/>
      <c r="P22" s="348"/>
      <c r="Q22" s="350"/>
      <c r="R22" s="348"/>
      <c r="S22" s="23"/>
      <c r="U22" s="142"/>
      <c r="W22" s="351"/>
      <c r="X22" s="352"/>
      <c r="Y22" s="351"/>
      <c r="Z22" s="351"/>
      <c r="AA22" s="351"/>
      <c r="AB22" s="351"/>
      <c r="AC22" s="351"/>
      <c r="AD22" s="351"/>
      <c r="AE22" s="351"/>
      <c r="AF22" s="353"/>
      <c r="AG22" s="354"/>
      <c r="AH22" s="354"/>
      <c r="AI22" s="355"/>
      <c r="AJ22" s="356"/>
      <c r="AK22" s="355"/>
      <c r="AL22" s="357"/>
      <c r="AM22" s="355"/>
    </row>
    <row r="23" spans="1:39" ht="27.75" customHeight="1" x14ac:dyDescent="0.15">
      <c r="A23" s="23"/>
      <c r="B23" s="23"/>
      <c r="C23" s="30"/>
      <c r="D23" s="23"/>
      <c r="E23" s="23"/>
      <c r="F23" s="23"/>
      <c r="G23" s="23"/>
      <c r="H23" s="23"/>
      <c r="I23" s="23"/>
      <c r="J23" s="23"/>
      <c r="K23" s="346"/>
      <c r="L23" s="347"/>
      <c r="M23" s="347"/>
      <c r="N23" s="348"/>
      <c r="O23" s="349"/>
      <c r="P23" s="348"/>
      <c r="Q23" s="350"/>
      <c r="R23" s="348"/>
      <c r="S23" s="23"/>
      <c r="U23" s="142"/>
      <c r="W23" s="351"/>
      <c r="X23" s="352"/>
      <c r="Y23" s="351"/>
      <c r="Z23" s="351"/>
      <c r="AA23" s="351"/>
      <c r="AB23" s="351"/>
      <c r="AC23" s="351"/>
      <c r="AD23" s="351"/>
      <c r="AE23" s="351"/>
      <c r="AF23" s="353"/>
      <c r="AG23" s="354"/>
      <c r="AH23" s="354"/>
      <c r="AI23" s="355"/>
      <c r="AJ23" s="356"/>
      <c r="AK23" s="355"/>
      <c r="AL23" s="357"/>
      <c r="AM23" s="355"/>
    </row>
    <row r="24" spans="1:39" ht="15" customHeight="1" x14ac:dyDescent="0.15">
      <c r="A24" s="23"/>
      <c r="B24" s="23"/>
      <c r="C24" s="30"/>
      <c r="D24" s="23"/>
      <c r="E24" s="23"/>
      <c r="F24" s="23"/>
      <c r="G24" s="23"/>
      <c r="H24" s="23"/>
      <c r="I24" s="23"/>
      <c r="J24" s="23"/>
      <c r="K24" s="346"/>
      <c r="L24" s="347"/>
      <c r="M24" s="347"/>
      <c r="N24" s="348"/>
      <c r="O24" s="349"/>
      <c r="P24" s="348"/>
      <c r="Q24" s="350"/>
      <c r="R24" s="348"/>
      <c r="S24" s="23"/>
      <c r="U24" s="142"/>
      <c r="W24" s="351"/>
      <c r="X24" s="352"/>
      <c r="Y24" s="351"/>
      <c r="Z24" s="351"/>
      <c r="AA24" s="351"/>
      <c r="AB24" s="351"/>
      <c r="AC24" s="351"/>
      <c r="AD24" s="351"/>
      <c r="AE24" s="351"/>
      <c r="AF24" s="353"/>
      <c r="AG24" s="354"/>
      <c r="AH24" s="354"/>
      <c r="AI24" s="355"/>
      <c r="AJ24" s="356"/>
      <c r="AK24" s="355"/>
      <c r="AL24" s="357"/>
      <c r="AM24" s="355"/>
    </row>
    <row r="25" spans="1:39" ht="19.5" customHeight="1" x14ac:dyDescent="0.15">
      <c r="A25" s="23"/>
      <c r="B25" s="23"/>
      <c r="C25" s="30"/>
      <c r="D25" s="23"/>
      <c r="E25" s="23"/>
      <c r="F25" s="23"/>
      <c r="G25" s="23"/>
      <c r="H25" s="23"/>
      <c r="I25" s="23"/>
      <c r="J25" s="23"/>
      <c r="K25" s="346"/>
      <c r="L25" s="347"/>
      <c r="M25" s="347"/>
      <c r="N25" s="348"/>
      <c r="O25" s="349"/>
      <c r="P25" s="348"/>
      <c r="Q25" s="350"/>
      <c r="R25" s="348"/>
      <c r="S25" s="23"/>
      <c r="U25" s="142"/>
      <c r="W25" s="351"/>
      <c r="X25" s="352"/>
      <c r="Y25" s="351"/>
      <c r="Z25" s="351"/>
      <c r="AA25" s="351"/>
      <c r="AB25" s="351"/>
      <c r="AC25" s="351"/>
      <c r="AD25" s="351"/>
      <c r="AE25" s="351"/>
      <c r="AF25" s="353"/>
      <c r="AG25" s="354"/>
      <c r="AH25" s="354"/>
      <c r="AI25" s="355"/>
      <c r="AJ25" s="356"/>
      <c r="AK25" s="355"/>
      <c r="AL25" s="357"/>
      <c r="AM25" s="355"/>
    </row>
    <row r="26" spans="1:39" ht="15" customHeight="1" x14ac:dyDescent="0.15">
      <c r="A26" s="23"/>
      <c r="B26" s="23"/>
      <c r="C26" s="30"/>
      <c r="D26" s="23"/>
      <c r="E26" s="23"/>
      <c r="F26" s="23"/>
      <c r="G26" s="23"/>
      <c r="H26" s="23"/>
      <c r="I26" s="23"/>
      <c r="J26" s="23"/>
      <c r="K26" s="346"/>
      <c r="L26" s="347"/>
      <c r="M26" s="347"/>
      <c r="N26" s="348"/>
      <c r="O26" s="349"/>
      <c r="P26" s="348"/>
      <c r="Q26" s="350"/>
      <c r="R26" s="348"/>
      <c r="S26" s="23"/>
      <c r="X26" s="358"/>
      <c r="AF26" s="353"/>
      <c r="AG26" s="354"/>
      <c r="AH26" s="354"/>
      <c r="AI26" s="355"/>
      <c r="AJ26" s="356"/>
      <c r="AK26" s="355"/>
      <c r="AL26" s="357"/>
      <c r="AM26" s="355"/>
    </row>
    <row r="27" spans="1:39" ht="27.75" customHeight="1" x14ac:dyDescent="0.15">
      <c r="A27" s="23"/>
      <c r="B27" s="23"/>
      <c r="C27" s="30"/>
      <c r="D27" s="23"/>
      <c r="E27" s="23"/>
      <c r="F27" s="23"/>
      <c r="G27" s="23"/>
      <c r="H27" s="23"/>
      <c r="I27" s="23"/>
      <c r="J27" s="23"/>
      <c r="K27" s="346"/>
      <c r="L27" s="347"/>
      <c r="M27" s="347"/>
      <c r="N27" s="348"/>
      <c r="O27" s="349"/>
      <c r="P27" s="348"/>
      <c r="Q27" s="350"/>
      <c r="R27" s="348"/>
      <c r="S27" s="23"/>
      <c r="X27" s="358"/>
      <c r="AF27" s="353"/>
      <c r="AG27" s="354"/>
      <c r="AH27" s="354"/>
      <c r="AI27" s="355"/>
      <c r="AJ27" s="356"/>
      <c r="AK27" s="355"/>
      <c r="AL27" s="357"/>
      <c r="AM27" s="355"/>
    </row>
    <row r="28" spans="1:39" ht="15" customHeight="1" x14ac:dyDescent="0.15">
      <c r="A28" s="23"/>
      <c r="B28" s="23"/>
      <c r="C28" s="30"/>
      <c r="D28" s="23"/>
      <c r="E28" s="23"/>
      <c r="F28" s="23"/>
      <c r="G28" s="23"/>
      <c r="H28" s="23"/>
      <c r="I28" s="23"/>
      <c r="J28" s="23"/>
      <c r="K28" s="346"/>
      <c r="L28" s="347"/>
      <c r="M28" s="347"/>
      <c r="N28" s="348"/>
      <c r="O28" s="349"/>
      <c r="P28" s="348"/>
      <c r="Q28" s="350"/>
      <c r="R28" s="348"/>
      <c r="S28" s="23"/>
      <c r="X28" s="358"/>
      <c r="AF28" s="353"/>
      <c r="AG28" s="354"/>
      <c r="AH28" s="354"/>
      <c r="AI28" s="355"/>
      <c r="AJ28" s="356"/>
      <c r="AK28" s="355"/>
      <c r="AL28" s="357"/>
      <c r="AM28" s="355"/>
    </row>
    <row r="29" spans="1:39" ht="19.5" customHeight="1" x14ac:dyDescent="0.15">
      <c r="A29" s="23"/>
      <c r="B29" s="23"/>
      <c r="C29" s="30"/>
      <c r="D29" s="23"/>
      <c r="E29" s="23"/>
      <c r="F29" s="23"/>
      <c r="G29" s="23"/>
      <c r="H29" s="23"/>
      <c r="I29" s="23"/>
      <c r="J29" s="23"/>
      <c r="K29" s="346"/>
      <c r="L29" s="347"/>
      <c r="M29" s="347"/>
      <c r="N29" s="348"/>
      <c r="O29" s="349"/>
      <c r="P29" s="348"/>
      <c r="Q29" s="350"/>
      <c r="R29" s="348"/>
      <c r="S29" s="23"/>
      <c r="U29" s="354"/>
      <c r="X29" s="358"/>
      <c r="AF29" s="353"/>
      <c r="AG29" s="354"/>
      <c r="AH29" s="354"/>
      <c r="AI29" s="355"/>
      <c r="AJ29" s="356"/>
      <c r="AK29" s="355"/>
      <c r="AL29" s="357"/>
      <c r="AM29" s="355"/>
    </row>
    <row r="30" spans="1:39" ht="15" customHeight="1" x14ac:dyDescent="0.15">
      <c r="A30" s="23"/>
      <c r="B30" s="23"/>
      <c r="C30" s="359"/>
      <c r="D30" s="360"/>
      <c r="E30" s="360"/>
      <c r="F30" s="360"/>
      <c r="G30" s="360"/>
      <c r="H30" s="360"/>
      <c r="I30" s="360"/>
      <c r="J30" s="360"/>
      <c r="K30" s="361"/>
      <c r="L30" s="362"/>
      <c r="M30" s="362"/>
      <c r="N30" s="363"/>
      <c r="O30" s="364"/>
      <c r="P30" s="363"/>
      <c r="Q30" s="365"/>
      <c r="R30" s="348"/>
      <c r="S30" s="23"/>
      <c r="X30" s="358"/>
      <c r="AF30" s="353"/>
      <c r="AG30" s="354"/>
      <c r="AH30" s="354"/>
      <c r="AI30" s="355"/>
      <c r="AJ30" s="356"/>
      <c r="AK30" s="355"/>
      <c r="AL30" s="357"/>
      <c r="AM30" s="355"/>
    </row>
    <row r="31" spans="1:39" ht="27.75" customHeight="1" x14ac:dyDescent="0.15">
      <c r="A31" s="23"/>
      <c r="B31" s="23"/>
      <c r="C31" s="23"/>
      <c r="D31" s="23"/>
      <c r="E31" s="23"/>
      <c r="F31" s="23"/>
      <c r="G31" s="23"/>
      <c r="H31" s="23"/>
      <c r="I31" s="23"/>
      <c r="J31" s="23"/>
      <c r="K31" s="346"/>
      <c r="L31" s="347"/>
      <c r="M31" s="347"/>
      <c r="N31" s="348"/>
      <c r="O31" s="349"/>
      <c r="P31" s="348"/>
      <c r="Q31" s="348"/>
      <c r="R31" s="348"/>
      <c r="S31" s="23"/>
      <c r="X31" s="358"/>
      <c r="AF31" s="353"/>
      <c r="AG31" s="354"/>
      <c r="AH31" s="354"/>
      <c r="AI31" s="355"/>
      <c r="AJ31" s="356"/>
      <c r="AK31" s="355"/>
      <c r="AL31" s="357"/>
    </row>
    <row r="32" spans="1:39" ht="20.100000000000001" customHeight="1" x14ac:dyDescent="0.15">
      <c r="A32" s="23"/>
      <c r="B32" s="1241"/>
      <c r="C32" s="1241"/>
      <c r="D32" s="1241"/>
      <c r="E32" s="1241"/>
      <c r="F32" s="1241"/>
      <c r="G32" s="1241"/>
      <c r="H32" s="1241"/>
      <c r="I32" s="1241"/>
      <c r="J32" s="1241"/>
      <c r="K32" s="1241"/>
      <c r="L32" s="1241"/>
      <c r="M32" s="1241"/>
      <c r="N32" s="1241"/>
      <c r="O32" s="1241"/>
      <c r="P32" s="1241"/>
      <c r="Q32" s="1241"/>
      <c r="R32" s="1241"/>
      <c r="S32" s="23"/>
      <c r="X32" s="358"/>
      <c r="AF32" s="353"/>
      <c r="AG32" s="354"/>
      <c r="AH32" s="354"/>
      <c r="AI32" s="355"/>
      <c r="AJ32" s="356"/>
      <c r="AK32" s="355"/>
      <c r="AL32" s="357"/>
    </row>
    <row r="33" spans="1:38" ht="20.100000000000001" customHeight="1" x14ac:dyDescent="0.15">
      <c r="A33" s="1291" t="s">
        <v>4293</v>
      </c>
      <c r="B33" s="1291"/>
      <c r="C33" s="23"/>
      <c r="D33" s="23"/>
      <c r="E33" s="23"/>
      <c r="F33" s="23"/>
      <c r="G33" s="23"/>
      <c r="H33" s="23"/>
      <c r="I33" s="23"/>
      <c r="J33" s="23"/>
      <c r="K33" s="23"/>
      <c r="L33" s="23"/>
      <c r="M33" s="23"/>
      <c r="N33" s="23"/>
      <c r="O33" s="23"/>
      <c r="P33" s="23"/>
      <c r="Q33" s="23"/>
      <c r="R33" s="373"/>
      <c r="S33" s="23"/>
      <c r="X33" s="358"/>
      <c r="AF33" s="353"/>
      <c r="AG33" s="354"/>
      <c r="AH33" s="354"/>
      <c r="AI33" s="355"/>
      <c r="AJ33" s="356"/>
      <c r="AK33" s="355"/>
      <c r="AL33" s="357"/>
    </row>
    <row r="34" spans="1:38" ht="26.25" customHeight="1" x14ac:dyDescent="0.15">
      <c r="A34" s="23"/>
      <c r="B34" s="1288" t="s">
        <v>4384</v>
      </c>
      <c r="C34" s="1288"/>
      <c r="D34" s="1288"/>
      <c r="E34" s="1288"/>
      <c r="F34" s="1288"/>
      <c r="G34" s="1288"/>
      <c r="H34" s="1288"/>
      <c r="I34" s="1288"/>
      <c r="J34" s="1288"/>
      <c r="K34" s="1288"/>
      <c r="L34" s="1288"/>
      <c r="M34" s="1288"/>
      <c r="N34" s="1288"/>
      <c r="O34" s="1288"/>
      <c r="P34" s="1288"/>
      <c r="Q34" s="1288"/>
      <c r="R34" s="1288"/>
      <c r="S34" s="23"/>
      <c r="X34" s="366"/>
      <c r="Y34" s="367"/>
      <c r="Z34" s="367"/>
      <c r="AA34" s="367"/>
      <c r="AB34" s="367"/>
      <c r="AC34" s="367"/>
      <c r="AD34" s="367"/>
      <c r="AE34" s="367"/>
      <c r="AF34" s="368"/>
      <c r="AG34" s="369"/>
      <c r="AH34" s="369"/>
      <c r="AI34" s="370"/>
      <c r="AJ34" s="371"/>
      <c r="AK34" s="370"/>
      <c r="AL34" s="372"/>
    </row>
    <row r="35" spans="1:38" ht="26.25" customHeight="1" x14ac:dyDescent="0.15">
      <c r="A35" s="23"/>
      <c r="B35" s="1288" t="s">
        <v>4385</v>
      </c>
      <c r="C35" s="1288"/>
      <c r="D35" s="1288"/>
      <c r="E35" s="1288"/>
      <c r="F35" s="1288"/>
      <c r="G35" s="1288"/>
      <c r="H35" s="1288"/>
      <c r="I35" s="1288"/>
      <c r="J35" s="1288"/>
      <c r="K35" s="1288"/>
      <c r="L35" s="1288"/>
      <c r="M35" s="1288"/>
      <c r="N35" s="1288"/>
      <c r="O35" s="1288"/>
      <c r="P35" s="1288"/>
      <c r="Q35" s="1288"/>
      <c r="R35" s="1288"/>
      <c r="S35" s="23"/>
    </row>
    <row r="36" spans="1:38" ht="26.25" customHeight="1" x14ac:dyDescent="0.15">
      <c r="A36" s="23"/>
      <c r="B36" s="1288" t="s">
        <v>4386</v>
      </c>
      <c r="C36" s="1288"/>
      <c r="D36" s="1288"/>
      <c r="E36" s="1288"/>
      <c r="F36" s="1288"/>
      <c r="G36" s="1288"/>
      <c r="H36" s="1288"/>
      <c r="I36" s="1288"/>
      <c r="J36" s="1288"/>
      <c r="K36" s="1288"/>
      <c r="L36" s="1288"/>
      <c r="M36" s="1288"/>
      <c r="N36" s="1288"/>
      <c r="O36" s="1288"/>
      <c r="P36" s="1288"/>
      <c r="Q36" s="1288"/>
      <c r="R36" s="1288"/>
      <c r="S36" s="23"/>
    </row>
    <row r="37" spans="1:38" ht="26.25" customHeight="1" x14ac:dyDescent="0.15">
      <c r="A37" s="23"/>
      <c r="B37" s="1288" t="s">
        <v>4716</v>
      </c>
      <c r="C37" s="1288"/>
      <c r="D37" s="1288"/>
      <c r="E37" s="1288"/>
      <c r="F37" s="1288"/>
      <c r="G37" s="1288"/>
      <c r="H37" s="1288"/>
      <c r="I37" s="1288"/>
      <c r="J37" s="1288"/>
      <c r="K37" s="1288"/>
      <c r="L37" s="1288"/>
      <c r="M37" s="1288"/>
      <c r="N37" s="1288"/>
      <c r="O37" s="1288"/>
      <c r="P37" s="1288"/>
      <c r="Q37" s="1288"/>
      <c r="R37" s="1288"/>
      <c r="S37" s="23"/>
    </row>
    <row r="38" spans="1:38" ht="26.25" customHeight="1" x14ac:dyDescent="0.15">
      <c r="A38" s="23"/>
      <c r="B38" s="342"/>
      <c r="C38" s="1288" t="s">
        <v>4717</v>
      </c>
      <c r="D38" s="1288"/>
      <c r="E38" s="1288"/>
      <c r="F38" s="1288"/>
      <c r="G38" s="1288"/>
      <c r="H38" s="1288"/>
      <c r="I38" s="1288"/>
      <c r="J38" s="1288"/>
      <c r="K38" s="1288"/>
      <c r="L38" s="1288"/>
      <c r="M38" s="1288"/>
      <c r="N38" s="1288"/>
      <c r="O38" s="1288"/>
      <c r="P38" s="1288"/>
      <c r="Q38" s="1288"/>
      <c r="R38" s="1288"/>
      <c r="S38" s="23"/>
    </row>
    <row r="39" spans="1:38" ht="18" customHeight="1" x14ac:dyDescent="0.15">
      <c r="B39" s="374"/>
      <c r="C39" s="150"/>
      <c r="D39" s="150"/>
      <c r="E39" s="150"/>
      <c r="F39" s="150"/>
      <c r="G39" s="150"/>
      <c r="H39" s="150"/>
      <c r="I39" s="150"/>
      <c r="J39" s="150"/>
      <c r="K39" s="150"/>
      <c r="L39" s="150"/>
      <c r="M39" s="150"/>
      <c r="N39" s="150"/>
      <c r="O39" s="150"/>
      <c r="P39" s="150"/>
      <c r="Q39" s="150"/>
      <c r="R39" s="150"/>
      <c r="S39" s="150"/>
    </row>
    <row r="40" spans="1:38" ht="30" customHeight="1" x14ac:dyDescent="0.15">
      <c r="B40" s="375"/>
      <c r="C40" s="376"/>
      <c r="D40" s="376"/>
      <c r="E40" s="376"/>
      <c r="F40" s="376"/>
      <c r="G40" s="376"/>
      <c r="H40" s="376"/>
      <c r="I40" s="376"/>
      <c r="J40" s="376"/>
      <c r="K40" s="376"/>
      <c r="L40" s="376"/>
      <c r="M40" s="376"/>
      <c r="N40" s="376"/>
      <c r="O40" s="376"/>
      <c r="P40" s="376"/>
      <c r="Q40" s="376"/>
      <c r="R40" s="376"/>
    </row>
    <row r="41" spans="1:38" ht="18" customHeight="1" x14ac:dyDescent="0.15">
      <c r="C41" s="377"/>
    </row>
    <row r="42" spans="1:38" ht="30" customHeight="1" x14ac:dyDescent="0.15">
      <c r="C42" s="149"/>
      <c r="D42" s="354"/>
      <c r="E42" s="354"/>
      <c r="F42" s="354"/>
      <c r="G42" s="354"/>
      <c r="H42" s="354"/>
      <c r="I42" s="354"/>
      <c r="J42" s="354"/>
      <c r="K42" s="354"/>
      <c r="L42" s="354"/>
      <c r="M42" s="354"/>
      <c r="N42" s="354"/>
      <c r="O42" s="354"/>
      <c r="P42" s="354"/>
      <c r="Q42" s="354"/>
      <c r="R42" s="354"/>
    </row>
    <row r="43" spans="1:38" ht="19.5" customHeight="1" x14ac:dyDescent="0.15">
      <c r="C43" s="149"/>
      <c r="D43" s="149"/>
      <c r="E43" s="149"/>
      <c r="F43" s="149"/>
      <c r="G43" s="149"/>
      <c r="H43" s="149"/>
      <c r="I43" s="149"/>
      <c r="J43" s="149"/>
      <c r="K43" s="143"/>
      <c r="L43" s="143"/>
      <c r="M43" s="143"/>
      <c r="N43" s="143"/>
      <c r="O43" s="143"/>
      <c r="P43" s="143"/>
      <c r="Q43" s="143"/>
      <c r="R43" s="143"/>
    </row>
    <row r="44" spans="1:38" ht="19.5" customHeight="1" x14ac:dyDescent="0.15">
      <c r="C44" s="149"/>
      <c r="D44" s="149"/>
      <c r="E44" s="149"/>
      <c r="F44" s="149"/>
      <c r="G44" s="149"/>
      <c r="H44" s="149"/>
      <c r="I44" s="149"/>
      <c r="J44" s="149"/>
      <c r="K44" s="143"/>
      <c r="L44" s="143"/>
      <c r="M44" s="143"/>
      <c r="N44" s="143"/>
      <c r="O44" s="143"/>
      <c r="P44" s="143"/>
      <c r="Q44" s="143"/>
      <c r="R44" s="143"/>
    </row>
    <row r="45" spans="1:38" ht="19.5" customHeight="1" x14ac:dyDescent="0.15">
      <c r="C45" s="149"/>
      <c r="D45" s="149"/>
      <c r="E45" s="149"/>
      <c r="F45" s="149"/>
      <c r="G45" s="149"/>
      <c r="H45" s="149"/>
      <c r="I45" s="149"/>
      <c r="J45" s="149"/>
      <c r="K45" s="143"/>
      <c r="L45" s="143"/>
      <c r="M45" s="143"/>
      <c r="N45" s="143"/>
      <c r="O45" s="143"/>
      <c r="P45" s="143"/>
      <c r="Q45" s="143"/>
      <c r="R45" s="143"/>
    </row>
    <row r="46" spans="1:38" ht="19.5" customHeight="1" x14ac:dyDescent="0.15">
      <c r="C46" s="149"/>
      <c r="D46" s="149"/>
      <c r="E46" s="149"/>
      <c r="F46" s="149"/>
      <c r="G46" s="149"/>
      <c r="H46" s="149"/>
      <c r="I46" s="149"/>
      <c r="J46" s="149"/>
      <c r="K46" s="143"/>
      <c r="L46" s="143"/>
      <c r="M46" s="143"/>
      <c r="N46" s="143"/>
      <c r="O46" s="143"/>
      <c r="P46" s="143"/>
      <c r="Q46" s="143"/>
      <c r="R46" s="143"/>
    </row>
    <row r="47" spans="1:38" ht="19.5" customHeight="1" x14ac:dyDescent="0.15">
      <c r="C47" s="149"/>
      <c r="D47" s="149"/>
      <c r="E47" s="149"/>
      <c r="F47" s="149"/>
      <c r="G47" s="149"/>
      <c r="H47" s="149"/>
      <c r="I47" s="149"/>
      <c r="J47" s="149"/>
      <c r="K47" s="143"/>
      <c r="L47" s="143"/>
      <c r="M47" s="143"/>
      <c r="N47" s="143"/>
      <c r="O47" s="143"/>
      <c r="P47" s="143"/>
      <c r="Q47" s="143"/>
      <c r="R47" s="143"/>
    </row>
    <row r="48" spans="1:38" ht="19.5" customHeight="1" x14ac:dyDescent="0.15">
      <c r="C48" s="149"/>
      <c r="D48" s="149"/>
      <c r="E48" s="149"/>
      <c r="F48" s="149"/>
      <c r="G48" s="149"/>
      <c r="H48" s="149"/>
      <c r="I48" s="149"/>
      <c r="J48" s="149"/>
      <c r="K48" s="143"/>
      <c r="L48" s="143"/>
      <c r="M48" s="143"/>
      <c r="N48" s="143"/>
      <c r="O48" s="143"/>
      <c r="P48" s="143"/>
      <c r="Q48" s="143"/>
      <c r="R48" s="143"/>
    </row>
    <row r="49" spans="3:18" ht="19.5" customHeight="1" x14ac:dyDescent="0.15">
      <c r="C49" s="149"/>
      <c r="D49" s="150"/>
      <c r="E49" s="150"/>
      <c r="F49" s="150"/>
      <c r="G49" s="150"/>
      <c r="H49" s="150"/>
      <c r="I49" s="150"/>
      <c r="J49" s="150"/>
      <c r="K49" s="143"/>
      <c r="L49" s="143"/>
      <c r="M49" s="143"/>
      <c r="N49" s="143"/>
      <c r="O49" s="143"/>
      <c r="P49" s="143"/>
      <c r="Q49" s="143"/>
      <c r="R49" s="143"/>
    </row>
    <row r="50" spans="3:18" ht="19.5" customHeight="1" x14ac:dyDescent="0.15">
      <c r="C50" s="149"/>
      <c r="D50" s="150"/>
      <c r="E50" s="150"/>
      <c r="F50" s="150"/>
      <c r="G50" s="150"/>
      <c r="H50" s="150"/>
      <c r="I50" s="150"/>
      <c r="J50" s="150"/>
      <c r="K50" s="143"/>
      <c r="L50" s="143"/>
      <c r="M50" s="143"/>
      <c r="N50" s="143"/>
      <c r="O50" s="143"/>
      <c r="P50" s="143"/>
      <c r="Q50" s="143"/>
      <c r="R50" s="143"/>
    </row>
    <row r="51" spans="3:18" ht="20.100000000000001" customHeight="1" x14ac:dyDescent="0.15">
      <c r="C51" s="150"/>
      <c r="D51" s="150"/>
      <c r="E51" s="150"/>
      <c r="F51" s="150"/>
      <c r="G51" s="150"/>
      <c r="H51" s="150"/>
      <c r="I51" s="150"/>
      <c r="J51" s="150"/>
    </row>
    <row r="52" spans="3:18" ht="20.100000000000001" customHeight="1" x14ac:dyDescent="0.15">
      <c r="C52" s="150"/>
      <c r="D52" s="150"/>
      <c r="E52" s="150"/>
      <c r="F52" s="150"/>
      <c r="G52" s="150"/>
      <c r="H52" s="150"/>
      <c r="I52" s="150"/>
      <c r="J52" s="150"/>
    </row>
    <row r="53" spans="3:18" ht="20.100000000000001" customHeight="1" x14ac:dyDescent="0.15">
      <c r="C53" s="150"/>
      <c r="D53" s="150"/>
      <c r="E53" s="150"/>
      <c r="F53" s="150"/>
      <c r="G53" s="150"/>
      <c r="H53" s="150"/>
      <c r="I53" s="150"/>
      <c r="J53" s="150"/>
    </row>
    <row r="54" spans="3:18" ht="20.100000000000001" customHeight="1" x14ac:dyDescent="0.15">
      <c r="C54" s="150"/>
      <c r="D54" s="150"/>
      <c r="E54" s="150"/>
      <c r="F54" s="150"/>
      <c r="G54" s="150"/>
      <c r="H54" s="150"/>
      <c r="I54" s="150"/>
      <c r="J54" s="150"/>
    </row>
    <row r="55" spans="3:18" ht="20.100000000000001" customHeight="1" x14ac:dyDescent="0.15">
      <c r="C55" s="150"/>
    </row>
    <row r="56" spans="3:18" ht="20.100000000000001" customHeight="1" x14ac:dyDescent="0.15">
      <c r="C56" s="150"/>
    </row>
  </sheetData>
  <sheetProtection sheet="1"/>
  <customSheetViews>
    <customSheetView guid="{8DC21C6E-4D50-4FB0-9521-07E3EFDDD514}" showPageBreaks="1" printArea="1" view="pageBreakPreview">
      <selection activeCell="M3" sqref="M3:O3"/>
      <pageMargins left="0.39370078740157483" right="0.39370078740157483" top="0.59055118110236227" bottom="0.59055118110236227" header="0.51181102362204722" footer="0.51181102362204722"/>
      <pageSetup paperSize="9" scale="96" orientation="portrait" horizontalDpi="300" verticalDpi="300" r:id="rId1"/>
      <headerFooter alignWithMargins="0"/>
    </customSheetView>
  </customSheetViews>
  <mergeCells count="15">
    <mergeCell ref="X9:AL9"/>
    <mergeCell ref="O1:Q1"/>
    <mergeCell ref="AO2:AP3"/>
    <mergeCell ref="C38:R38"/>
    <mergeCell ref="F3:J3"/>
    <mergeCell ref="B32:R32"/>
    <mergeCell ref="A4:S4"/>
    <mergeCell ref="A5:S5"/>
    <mergeCell ref="F2:J2"/>
    <mergeCell ref="A33:B33"/>
    <mergeCell ref="B34:R34"/>
    <mergeCell ref="B35:R35"/>
    <mergeCell ref="B36:R36"/>
    <mergeCell ref="B37:R37"/>
    <mergeCell ref="L3:O3"/>
  </mergeCells>
  <phoneticPr fontId="1"/>
  <hyperlinks>
    <hyperlink ref="AO2:AP3" r:id="rId2" display="https://www.pref.hiroshima.lg.jp/uploaded/attachment/383297.pdf" xr:uid="{00000000-0004-0000-0C00-000000000000}"/>
  </hyperlinks>
  <pageMargins left="0.39370078740157483" right="0.39370078740157483" top="0.59055118110236227" bottom="0.59055118110236227" header="0.51181102362204722" footer="0.51181102362204722"/>
  <pageSetup paperSize="9" scale="96" orientation="portrait" horizontalDpi="300" verticalDpi="300" r:id="rId3"/>
  <headerFooter alignWithMargins="0"/>
  <ignoredErrors>
    <ignoredError sqref="L2:Q2 P3:Q3" unlockedFormula="1"/>
  </ignoredErrors>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6"/>
  <dimension ref="A1:AO65"/>
  <sheetViews>
    <sheetView showWhiteSpace="0" zoomScaleNormal="100" zoomScaleSheetLayoutView="130" zoomScalePageLayoutView="60" workbookViewId="0">
      <selection activeCell="AJ30" sqref="AJ30:AN30"/>
    </sheetView>
  </sheetViews>
  <sheetFormatPr defaultColWidth="2.875" defaultRowHeight="13.5" x14ac:dyDescent="0.15"/>
  <cols>
    <col min="1" max="25" width="2.875" style="86"/>
    <col min="26" max="26" width="2.875" style="86" customWidth="1"/>
    <col min="27" max="61" width="2.875" style="86"/>
    <col min="62" max="62" width="3.625" style="86" customWidth="1"/>
    <col min="63" max="16384" width="2.875" style="86"/>
  </cols>
  <sheetData>
    <row r="1" spans="1:30" ht="12.6" customHeight="1" x14ac:dyDescent="0.15">
      <c r="A1" s="32"/>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row>
    <row r="2" spans="1:30" ht="12.6" customHeight="1" x14ac:dyDescent="0.15">
      <c r="A2" s="1297" t="s">
        <v>4389</v>
      </c>
      <c r="B2" s="1297"/>
      <c r="C2" s="1297"/>
      <c r="D2" s="1297"/>
      <c r="E2" s="1297"/>
      <c r="F2" s="1297"/>
      <c r="G2" s="1297"/>
      <c r="H2" s="1297"/>
      <c r="I2" s="1297"/>
      <c r="J2" s="1297"/>
      <c r="K2" s="1297"/>
      <c r="L2" s="1297"/>
      <c r="M2" s="1297"/>
      <c r="N2" s="1297"/>
      <c r="O2" s="1297"/>
      <c r="P2" s="1297"/>
      <c r="Q2" s="1297"/>
      <c r="R2" s="1297"/>
      <c r="S2" s="1297"/>
      <c r="T2" s="1297"/>
      <c r="U2" s="1297"/>
      <c r="V2" s="1297"/>
      <c r="W2" s="1297"/>
      <c r="X2" s="1297"/>
      <c r="Y2" s="1297"/>
      <c r="Z2" s="1297"/>
      <c r="AA2" s="1297"/>
      <c r="AB2" s="1297"/>
      <c r="AC2" s="1297"/>
      <c r="AD2" s="1297"/>
    </row>
    <row r="3" spans="1:30" ht="12.6" customHeight="1" x14ac:dyDescent="0.15">
      <c r="A3" s="1297"/>
      <c r="B3" s="1297"/>
      <c r="C3" s="1297"/>
      <c r="D3" s="1297"/>
      <c r="E3" s="1297"/>
      <c r="F3" s="1297"/>
      <c r="G3" s="1297"/>
      <c r="H3" s="1297"/>
      <c r="I3" s="1297"/>
      <c r="J3" s="1297"/>
      <c r="K3" s="1297"/>
      <c r="L3" s="1297"/>
      <c r="M3" s="1297"/>
      <c r="N3" s="1297"/>
      <c r="O3" s="1297"/>
      <c r="P3" s="1297"/>
      <c r="Q3" s="1297"/>
      <c r="R3" s="1297"/>
      <c r="S3" s="1297"/>
      <c r="T3" s="1297"/>
      <c r="U3" s="1297"/>
      <c r="V3" s="1297"/>
      <c r="W3" s="1297"/>
      <c r="X3" s="1297"/>
      <c r="Y3" s="1297"/>
      <c r="Z3" s="1297"/>
      <c r="AA3" s="1297"/>
      <c r="AB3" s="1297"/>
      <c r="AC3" s="1297"/>
      <c r="AD3" s="1297"/>
    </row>
    <row r="4" spans="1:30" ht="12.6" customHeight="1" x14ac:dyDescent="0.15">
      <c r="A4" s="33"/>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row>
    <row r="5" spans="1:30" ht="12.6" customHeight="1" x14ac:dyDescent="0.15">
      <c r="A5" s="33"/>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row>
    <row r="6" spans="1:30" ht="12.6" customHeight="1" x14ac:dyDescent="0.15">
      <c r="A6" s="31"/>
      <c r="B6" s="31"/>
      <c r="C6" s="31"/>
      <c r="D6" s="1301"/>
      <c r="E6" s="1302"/>
      <c r="F6" s="1302"/>
      <c r="G6" s="1302"/>
      <c r="H6" s="1302"/>
      <c r="I6" s="1302"/>
      <c r="J6" s="1302"/>
      <c r="K6" s="1302"/>
      <c r="L6" s="1302"/>
      <c r="M6" s="1302"/>
      <c r="N6" s="1302"/>
      <c r="O6" s="1302"/>
      <c r="P6" s="1302"/>
      <c r="Q6" s="1302"/>
      <c r="R6" s="1302"/>
      <c r="S6" s="1302"/>
      <c r="T6" s="1302"/>
      <c r="U6" s="1302"/>
      <c r="V6" s="1302"/>
      <c r="W6" s="1302"/>
      <c r="X6" s="1302"/>
      <c r="Y6" s="1302"/>
      <c r="Z6" s="1302"/>
      <c r="AA6" s="1302"/>
      <c r="AB6" s="1303"/>
      <c r="AC6" s="31"/>
      <c r="AD6" s="31"/>
    </row>
    <row r="7" spans="1:30" ht="12.6" customHeight="1" x14ac:dyDescent="0.15">
      <c r="A7" s="31"/>
      <c r="B7" s="1299" t="s">
        <v>4390</v>
      </c>
      <c r="C7" s="1300"/>
      <c r="D7" s="1304"/>
      <c r="E7" s="1305"/>
      <c r="F7" s="1305"/>
      <c r="G7" s="1305"/>
      <c r="H7" s="1305"/>
      <c r="I7" s="1305"/>
      <c r="J7" s="1305"/>
      <c r="K7" s="1305"/>
      <c r="L7" s="1305"/>
      <c r="M7" s="1305"/>
      <c r="N7" s="1305"/>
      <c r="O7" s="1305"/>
      <c r="P7" s="1305"/>
      <c r="Q7" s="1305"/>
      <c r="R7" s="1305"/>
      <c r="S7" s="1305"/>
      <c r="T7" s="1305"/>
      <c r="U7" s="1305"/>
      <c r="V7" s="1305"/>
      <c r="W7" s="1305"/>
      <c r="X7" s="1305"/>
      <c r="Y7" s="1305"/>
      <c r="Z7" s="1305"/>
      <c r="AA7" s="1305"/>
      <c r="AB7" s="1306"/>
      <c r="AC7" s="31"/>
      <c r="AD7" s="31"/>
    </row>
    <row r="8" spans="1:30" ht="12.6" customHeight="1" x14ac:dyDescent="0.15">
      <c r="A8" s="31"/>
      <c r="B8" s="1299"/>
      <c r="C8" s="1300"/>
      <c r="D8" s="1304"/>
      <c r="E8" s="1305"/>
      <c r="F8" s="1305"/>
      <c r="G8" s="1305"/>
      <c r="H8" s="1305"/>
      <c r="I8" s="1305"/>
      <c r="J8" s="1305"/>
      <c r="K8" s="1305"/>
      <c r="L8" s="1305"/>
      <c r="M8" s="1305"/>
      <c r="N8" s="1305"/>
      <c r="O8" s="1305"/>
      <c r="P8" s="1305"/>
      <c r="Q8" s="1305"/>
      <c r="R8" s="1305"/>
      <c r="S8" s="1305"/>
      <c r="T8" s="1305"/>
      <c r="U8" s="1305"/>
      <c r="V8" s="1305"/>
      <c r="W8" s="1305"/>
      <c r="X8" s="1305"/>
      <c r="Y8" s="1305"/>
      <c r="Z8" s="1305"/>
      <c r="AA8" s="1305"/>
      <c r="AB8" s="1306"/>
      <c r="AC8" s="31"/>
      <c r="AD8" s="31"/>
    </row>
    <row r="9" spans="1:30" ht="12.6" customHeight="1" x14ac:dyDescent="0.15">
      <c r="A9" s="31"/>
      <c r="B9" s="1299"/>
      <c r="C9" s="1300"/>
      <c r="D9" s="1304"/>
      <c r="E9" s="1305"/>
      <c r="F9" s="1305"/>
      <c r="G9" s="1305"/>
      <c r="H9" s="1305"/>
      <c r="I9" s="1305"/>
      <c r="J9" s="1305"/>
      <c r="K9" s="1305"/>
      <c r="L9" s="1305"/>
      <c r="M9" s="1305"/>
      <c r="N9" s="1305"/>
      <c r="O9" s="1305"/>
      <c r="P9" s="1305"/>
      <c r="Q9" s="1305"/>
      <c r="R9" s="1305"/>
      <c r="S9" s="1305"/>
      <c r="T9" s="1305"/>
      <c r="U9" s="1305"/>
      <c r="V9" s="1305"/>
      <c r="W9" s="1305"/>
      <c r="X9" s="1305"/>
      <c r="Y9" s="1305"/>
      <c r="Z9" s="1305"/>
      <c r="AA9" s="1305"/>
      <c r="AB9" s="1306"/>
      <c r="AC9" s="31"/>
      <c r="AD9" s="31"/>
    </row>
    <row r="10" spans="1:30" ht="12.6" customHeight="1" x14ac:dyDescent="0.3">
      <c r="A10" s="36"/>
      <c r="B10" s="1299"/>
      <c r="C10" s="1300"/>
      <c r="D10" s="1304"/>
      <c r="E10" s="1305"/>
      <c r="F10" s="1305"/>
      <c r="G10" s="1305"/>
      <c r="H10" s="1305"/>
      <c r="I10" s="1305"/>
      <c r="J10" s="1305"/>
      <c r="K10" s="1305"/>
      <c r="L10" s="1305"/>
      <c r="M10" s="1305"/>
      <c r="N10" s="1305"/>
      <c r="O10" s="1305"/>
      <c r="P10" s="1305"/>
      <c r="Q10" s="1305"/>
      <c r="R10" s="1305"/>
      <c r="S10" s="1305"/>
      <c r="T10" s="1305"/>
      <c r="U10" s="1305"/>
      <c r="V10" s="1305"/>
      <c r="W10" s="1305"/>
      <c r="X10" s="1305"/>
      <c r="Y10" s="1305"/>
      <c r="Z10" s="1305"/>
      <c r="AA10" s="1305"/>
      <c r="AB10" s="1306"/>
      <c r="AC10" s="79"/>
      <c r="AD10" s="79"/>
    </row>
    <row r="11" spans="1:30" ht="12.6" customHeight="1" x14ac:dyDescent="0.3">
      <c r="A11" s="79"/>
      <c r="B11" s="1299"/>
      <c r="C11" s="1300"/>
      <c r="D11" s="1304"/>
      <c r="E11" s="1305"/>
      <c r="F11" s="1305"/>
      <c r="G11" s="1305"/>
      <c r="H11" s="1305"/>
      <c r="I11" s="1305"/>
      <c r="J11" s="1305"/>
      <c r="K11" s="1305"/>
      <c r="L11" s="1305"/>
      <c r="M11" s="1305"/>
      <c r="N11" s="1305"/>
      <c r="O11" s="1305"/>
      <c r="P11" s="1305"/>
      <c r="Q11" s="1305"/>
      <c r="R11" s="1305"/>
      <c r="S11" s="1305"/>
      <c r="T11" s="1305"/>
      <c r="U11" s="1305"/>
      <c r="V11" s="1305"/>
      <c r="W11" s="1305"/>
      <c r="X11" s="1305"/>
      <c r="Y11" s="1305"/>
      <c r="Z11" s="1305"/>
      <c r="AA11" s="1305"/>
      <c r="AB11" s="1306"/>
      <c r="AC11" s="79"/>
      <c r="AD11" s="79"/>
    </row>
    <row r="12" spans="1:30" ht="12.6" customHeight="1" x14ac:dyDescent="0.15">
      <c r="A12" s="31"/>
      <c r="B12" s="1299"/>
      <c r="C12" s="1300"/>
      <c r="D12" s="1304"/>
      <c r="E12" s="1305"/>
      <c r="F12" s="1305"/>
      <c r="G12" s="1305"/>
      <c r="H12" s="1305"/>
      <c r="I12" s="1305"/>
      <c r="J12" s="1305"/>
      <c r="K12" s="1305"/>
      <c r="L12" s="1305"/>
      <c r="M12" s="1305"/>
      <c r="N12" s="1305"/>
      <c r="O12" s="1305"/>
      <c r="P12" s="1305"/>
      <c r="Q12" s="1305"/>
      <c r="R12" s="1305"/>
      <c r="S12" s="1305"/>
      <c r="T12" s="1305"/>
      <c r="U12" s="1305"/>
      <c r="V12" s="1305"/>
      <c r="W12" s="1305"/>
      <c r="X12" s="1305"/>
      <c r="Y12" s="1305"/>
      <c r="Z12" s="1305"/>
      <c r="AA12" s="1305"/>
      <c r="AB12" s="1306"/>
      <c r="AC12" s="31"/>
      <c r="AD12" s="31"/>
    </row>
    <row r="13" spans="1:30" ht="12.6" customHeight="1" x14ac:dyDescent="0.15">
      <c r="A13" s="31"/>
      <c r="B13" s="1299"/>
      <c r="C13" s="1300"/>
      <c r="D13" s="1304"/>
      <c r="E13" s="1305"/>
      <c r="F13" s="1305"/>
      <c r="G13" s="1305"/>
      <c r="H13" s="1305"/>
      <c r="I13" s="1305"/>
      <c r="J13" s="1305"/>
      <c r="K13" s="1305"/>
      <c r="L13" s="1305"/>
      <c r="M13" s="1305"/>
      <c r="N13" s="1305"/>
      <c r="O13" s="1305"/>
      <c r="P13" s="1305"/>
      <c r="Q13" s="1305"/>
      <c r="R13" s="1305"/>
      <c r="S13" s="1305"/>
      <c r="T13" s="1305"/>
      <c r="U13" s="1305"/>
      <c r="V13" s="1305"/>
      <c r="W13" s="1305"/>
      <c r="X13" s="1305"/>
      <c r="Y13" s="1305"/>
      <c r="Z13" s="1305"/>
      <c r="AA13" s="1305"/>
      <c r="AB13" s="1306"/>
      <c r="AC13" s="31"/>
      <c r="AD13" s="31"/>
    </row>
    <row r="14" spans="1:30" ht="12.6" customHeight="1" x14ac:dyDescent="0.15">
      <c r="A14" s="31"/>
      <c r="B14" s="1299"/>
      <c r="C14" s="1300"/>
      <c r="D14" s="1304"/>
      <c r="E14" s="1305"/>
      <c r="F14" s="1305"/>
      <c r="G14" s="1305"/>
      <c r="H14" s="1305"/>
      <c r="I14" s="1305"/>
      <c r="J14" s="1305"/>
      <c r="K14" s="1305"/>
      <c r="L14" s="1305"/>
      <c r="M14" s="1305"/>
      <c r="N14" s="1305"/>
      <c r="O14" s="1305"/>
      <c r="P14" s="1305"/>
      <c r="Q14" s="1305"/>
      <c r="R14" s="1305"/>
      <c r="S14" s="1305"/>
      <c r="T14" s="1305"/>
      <c r="U14" s="1305"/>
      <c r="V14" s="1305"/>
      <c r="W14" s="1305"/>
      <c r="X14" s="1305"/>
      <c r="Y14" s="1305"/>
      <c r="Z14" s="1305"/>
      <c r="AA14" s="1305"/>
      <c r="AB14" s="1306"/>
      <c r="AC14" s="31"/>
      <c r="AD14" s="31"/>
    </row>
    <row r="15" spans="1:30" ht="12.6" customHeight="1" x14ac:dyDescent="0.15">
      <c r="A15" s="31"/>
      <c r="B15" s="1299"/>
      <c r="C15" s="1300"/>
      <c r="D15" s="1304"/>
      <c r="E15" s="1305"/>
      <c r="F15" s="1305"/>
      <c r="G15" s="1305"/>
      <c r="H15" s="1305"/>
      <c r="I15" s="1305"/>
      <c r="J15" s="1305"/>
      <c r="K15" s="1305"/>
      <c r="L15" s="1305"/>
      <c r="M15" s="1305"/>
      <c r="N15" s="1305"/>
      <c r="O15" s="1305"/>
      <c r="P15" s="1305"/>
      <c r="Q15" s="1305"/>
      <c r="R15" s="1305"/>
      <c r="S15" s="1305"/>
      <c r="T15" s="1305"/>
      <c r="U15" s="1305"/>
      <c r="V15" s="1305"/>
      <c r="W15" s="1305"/>
      <c r="X15" s="1305"/>
      <c r="Y15" s="1305"/>
      <c r="Z15" s="1305"/>
      <c r="AA15" s="1305"/>
      <c r="AB15" s="1306"/>
      <c r="AC15" s="31"/>
      <c r="AD15" s="31"/>
    </row>
    <row r="16" spans="1:30" ht="12.6" customHeight="1" x14ac:dyDescent="0.15">
      <c r="A16" s="31"/>
      <c r="B16" s="1299"/>
      <c r="C16" s="1300"/>
      <c r="D16" s="1304"/>
      <c r="E16" s="1305"/>
      <c r="F16" s="1305"/>
      <c r="G16" s="1305"/>
      <c r="H16" s="1305"/>
      <c r="I16" s="1305"/>
      <c r="J16" s="1305"/>
      <c r="K16" s="1305"/>
      <c r="L16" s="1305"/>
      <c r="M16" s="1305"/>
      <c r="N16" s="1305"/>
      <c r="O16" s="1305"/>
      <c r="P16" s="1305"/>
      <c r="Q16" s="1305"/>
      <c r="R16" s="1305"/>
      <c r="S16" s="1305"/>
      <c r="T16" s="1305"/>
      <c r="U16" s="1305"/>
      <c r="V16" s="1305"/>
      <c r="W16" s="1305"/>
      <c r="X16" s="1305"/>
      <c r="Y16" s="1305"/>
      <c r="Z16" s="1305"/>
      <c r="AA16" s="1305"/>
      <c r="AB16" s="1306"/>
      <c r="AC16" s="31"/>
      <c r="AD16" s="31"/>
    </row>
    <row r="17" spans="1:41" ht="12.6" customHeight="1" x14ac:dyDescent="0.15">
      <c r="A17" s="31"/>
      <c r="B17" s="1299"/>
      <c r="C17" s="1300"/>
      <c r="D17" s="1304"/>
      <c r="E17" s="1305"/>
      <c r="F17" s="1305"/>
      <c r="G17" s="1305"/>
      <c r="H17" s="1305"/>
      <c r="I17" s="1305"/>
      <c r="J17" s="1305"/>
      <c r="K17" s="1305"/>
      <c r="L17" s="1305"/>
      <c r="M17" s="1305"/>
      <c r="N17" s="1305"/>
      <c r="O17" s="1305"/>
      <c r="P17" s="1305"/>
      <c r="Q17" s="1305"/>
      <c r="R17" s="1305"/>
      <c r="S17" s="1305"/>
      <c r="T17" s="1305"/>
      <c r="U17" s="1305"/>
      <c r="V17" s="1305"/>
      <c r="W17" s="1305"/>
      <c r="X17" s="1305"/>
      <c r="Y17" s="1305"/>
      <c r="Z17" s="1305"/>
      <c r="AA17" s="1305"/>
      <c r="AB17" s="1306"/>
      <c r="AC17" s="31"/>
      <c r="AD17" s="31"/>
    </row>
    <row r="18" spans="1:41" ht="12.6" customHeight="1" x14ac:dyDescent="0.15">
      <c r="A18" s="31"/>
      <c r="B18" s="1299"/>
      <c r="C18" s="1300"/>
      <c r="D18" s="1304"/>
      <c r="E18" s="1305"/>
      <c r="F18" s="1305"/>
      <c r="G18" s="1305"/>
      <c r="H18" s="1305"/>
      <c r="I18" s="1305"/>
      <c r="J18" s="1305"/>
      <c r="K18" s="1305"/>
      <c r="L18" s="1305"/>
      <c r="M18" s="1305"/>
      <c r="N18" s="1305"/>
      <c r="O18" s="1305"/>
      <c r="P18" s="1305"/>
      <c r="Q18" s="1305"/>
      <c r="R18" s="1305"/>
      <c r="S18" s="1305"/>
      <c r="T18" s="1305"/>
      <c r="U18" s="1305"/>
      <c r="V18" s="1305"/>
      <c r="W18" s="1305"/>
      <c r="X18" s="1305"/>
      <c r="Y18" s="1305"/>
      <c r="Z18" s="1305"/>
      <c r="AA18" s="1305"/>
      <c r="AB18" s="1306"/>
      <c r="AC18" s="31"/>
      <c r="AD18" s="31"/>
    </row>
    <row r="19" spans="1:41" ht="12.6" customHeight="1" x14ac:dyDescent="0.15">
      <c r="A19" s="31"/>
      <c r="B19" s="1299"/>
      <c r="C19" s="1300"/>
      <c r="D19" s="1304"/>
      <c r="E19" s="1305"/>
      <c r="F19" s="1305"/>
      <c r="G19" s="1305"/>
      <c r="H19" s="1305"/>
      <c r="I19" s="1305"/>
      <c r="J19" s="1305"/>
      <c r="K19" s="1305"/>
      <c r="L19" s="1305"/>
      <c r="M19" s="1305"/>
      <c r="N19" s="1305"/>
      <c r="O19" s="1305"/>
      <c r="P19" s="1305"/>
      <c r="Q19" s="1305"/>
      <c r="R19" s="1305"/>
      <c r="S19" s="1305"/>
      <c r="T19" s="1305"/>
      <c r="U19" s="1305"/>
      <c r="V19" s="1305"/>
      <c r="W19" s="1305"/>
      <c r="X19" s="1305"/>
      <c r="Y19" s="1305"/>
      <c r="Z19" s="1305"/>
      <c r="AA19" s="1305"/>
      <c r="AB19" s="1306"/>
      <c r="AC19" s="33"/>
      <c r="AD19" s="33"/>
    </row>
    <row r="20" spans="1:41" ht="12.6" customHeight="1" x14ac:dyDescent="0.15">
      <c r="A20" s="33"/>
      <c r="B20" s="1299"/>
      <c r="C20" s="1300"/>
      <c r="D20" s="1304"/>
      <c r="E20" s="1305"/>
      <c r="F20" s="1305"/>
      <c r="G20" s="1305"/>
      <c r="H20" s="1305"/>
      <c r="I20" s="1305"/>
      <c r="J20" s="1305"/>
      <c r="K20" s="1305"/>
      <c r="L20" s="1305"/>
      <c r="M20" s="1305"/>
      <c r="N20" s="1305"/>
      <c r="O20" s="1305"/>
      <c r="P20" s="1305"/>
      <c r="Q20" s="1305"/>
      <c r="R20" s="1305"/>
      <c r="S20" s="1305"/>
      <c r="T20" s="1305"/>
      <c r="U20" s="1305"/>
      <c r="V20" s="1305"/>
      <c r="W20" s="1305"/>
      <c r="X20" s="1305"/>
      <c r="Y20" s="1305"/>
      <c r="Z20" s="1305"/>
      <c r="AA20" s="1305"/>
      <c r="AB20" s="1306"/>
      <c r="AC20" s="33"/>
      <c r="AD20" s="33"/>
    </row>
    <row r="21" spans="1:41" ht="12.6" customHeight="1" x14ac:dyDescent="0.15">
      <c r="A21" s="31"/>
      <c r="B21" s="1299"/>
      <c r="C21" s="1300"/>
      <c r="D21" s="1304"/>
      <c r="E21" s="1305"/>
      <c r="F21" s="1305"/>
      <c r="G21" s="1305"/>
      <c r="H21" s="1305"/>
      <c r="I21" s="1305"/>
      <c r="J21" s="1305"/>
      <c r="K21" s="1305"/>
      <c r="L21" s="1305"/>
      <c r="M21" s="1305"/>
      <c r="N21" s="1305"/>
      <c r="O21" s="1305"/>
      <c r="P21" s="1305"/>
      <c r="Q21" s="1305"/>
      <c r="R21" s="1305"/>
      <c r="S21" s="1305"/>
      <c r="T21" s="1305"/>
      <c r="U21" s="1305"/>
      <c r="V21" s="1305"/>
      <c r="W21" s="1305"/>
      <c r="X21" s="1305"/>
      <c r="Y21" s="1305"/>
      <c r="Z21" s="1305"/>
      <c r="AA21" s="1305"/>
      <c r="AB21" s="1306"/>
      <c r="AC21" s="31"/>
      <c r="AD21" s="31"/>
    </row>
    <row r="22" spans="1:41" ht="12.6" customHeight="1" x14ac:dyDescent="0.15">
      <c r="A22" s="31"/>
      <c r="B22" s="1299"/>
      <c r="C22" s="1300"/>
      <c r="D22" s="1304"/>
      <c r="E22" s="1305"/>
      <c r="F22" s="1305"/>
      <c r="G22" s="1305"/>
      <c r="H22" s="1305"/>
      <c r="I22" s="1305"/>
      <c r="J22" s="1305"/>
      <c r="K22" s="1305"/>
      <c r="L22" s="1305"/>
      <c r="M22" s="1305"/>
      <c r="N22" s="1305"/>
      <c r="O22" s="1305"/>
      <c r="P22" s="1305"/>
      <c r="Q22" s="1305"/>
      <c r="R22" s="1305"/>
      <c r="S22" s="1305"/>
      <c r="T22" s="1305"/>
      <c r="U22" s="1305"/>
      <c r="V22" s="1305"/>
      <c r="W22" s="1305"/>
      <c r="X22" s="1305"/>
      <c r="Y22" s="1305"/>
      <c r="Z22" s="1305"/>
      <c r="AA22" s="1305"/>
      <c r="AB22" s="1306"/>
      <c r="AC22" s="31"/>
      <c r="AD22" s="31"/>
    </row>
    <row r="23" spans="1:41" ht="12.6" customHeight="1" x14ac:dyDescent="0.15">
      <c r="A23" s="31"/>
      <c r="B23" s="1299"/>
      <c r="C23" s="1300"/>
      <c r="D23" s="1304"/>
      <c r="E23" s="1305"/>
      <c r="F23" s="1305"/>
      <c r="G23" s="1305"/>
      <c r="H23" s="1305"/>
      <c r="I23" s="1305"/>
      <c r="J23" s="1305"/>
      <c r="K23" s="1305"/>
      <c r="L23" s="1305"/>
      <c r="M23" s="1305"/>
      <c r="N23" s="1305"/>
      <c r="O23" s="1305"/>
      <c r="P23" s="1305"/>
      <c r="Q23" s="1305"/>
      <c r="R23" s="1305"/>
      <c r="S23" s="1305"/>
      <c r="T23" s="1305"/>
      <c r="U23" s="1305"/>
      <c r="V23" s="1305"/>
      <c r="W23" s="1305"/>
      <c r="X23" s="1305"/>
      <c r="Y23" s="1305"/>
      <c r="Z23" s="1305"/>
      <c r="AA23" s="1305"/>
      <c r="AB23" s="1306"/>
      <c r="AC23" s="31"/>
      <c r="AD23" s="31"/>
    </row>
    <row r="24" spans="1:41" ht="12.6" customHeight="1" x14ac:dyDescent="0.15">
      <c r="A24" s="31"/>
      <c r="B24" s="1299"/>
      <c r="C24" s="1300"/>
      <c r="D24" s="1304"/>
      <c r="E24" s="1305"/>
      <c r="F24" s="1305"/>
      <c r="G24" s="1305"/>
      <c r="H24" s="1305"/>
      <c r="I24" s="1305"/>
      <c r="J24" s="1305"/>
      <c r="K24" s="1305"/>
      <c r="L24" s="1305"/>
      <c r="M24" s="1305"/>
      <c r="N24" s="1305"/>
      <c r="O24" s="1305"/>
      <c r="P24" s="1305"/>
      <c r="Q24" s="1305"/>
      <c r="R24" s="1305"/>
      <c r="S24" s="1305"/>
      <c r="T24" s="1305"/>
      <c r="U24" s="1305"/>
      <c r="V24" s="1305"/>
      <c r="W24" s="1305"/>
      <c r="X24" s="1305"/>
      <c r="Y24" s="1305"/>
      <c r="Z24" s="1305"/>
      <c r="AA24" s="1305"/>
      <c r="AB24" s="1306"/>
      <c r="AC24" s="31"/>
      <c r="AD24" s="31"/>
    </row>
    <row r="25" spans="1:41" ht="12.6" customHeight="1" x14ac:dyDescent="0.15">
      <c r="A25" s="33"/>
      <c r="B25" s="1299"/>
      <c r="C25" s="1300"/>
      <c r="D25" s="1304"/>
      <c r="E25" s="1305"/>
      <c r="F25" s="1305"/>
      <c r="G25" s="1305"/>
      <c r="H25" s="1305"/>
      <c r="I25" s="1305"/>
      <c r="J25" s="1305"/>
      <c r="K25" s="1305"/>
      <c r="L25" s="1305"/>
      <c r="M25" s="1305"/>
      <c r="N25" s="1305"/>
      <c r="O25" s="1305"/>
      <c r="P25" s="1305"/>
      <c r="Q25" s="1305"/>
      <c r="R25" s="1305"/>
      <c r="S25" s="1305"/>
      <c r="T25" s="1305"/>
      <c r="U25" s="1305"/>
      <c r="V25" s="1305"/>
      <c r="W25" s="1305"/>
      <c r="X25" s="1305"/>
      <c r="Y25" s="1305"/>
      <c r="Z25" s="1305"/>
      <c r="AA25" s="1305"/>
      <c r="AB25" s="1306"/>
      <c r="AC25" s="33"/>
      <c r="AD25" s="33"/>
    </row>
    <row r="26" spans="1:41" ht="12" customHeight="1" x14ac:dyDescent="0.15">
      <c r="A26" s="33"/>
      <c r="B26" s="1299"/>
      <c r="C26" s="1300"/>
      <c r="D26" s="1304"/>
      <c r="E26" s="1305"/>
      <c r="F26" s="1305"/>
      <c r="G26" s="1305"/>
      <c r="H26" s="1305"/>
      <c r="I26" s="1305"/>
      <c r="J26" s="1305"/>
      <c r="K26" s="1305"/>
      <c r="L26" s="1305"/>
      <c r="M26" s="1305"/>
      <c r="N26" s="1305"/>
      <c r="O26" s="1305"/>
      <c r="P26" s="1305"/>
      <c r="Q26" s="1305"/>
      <c r="R26" s="1305"/>
      <c r="S26" s="1305"/>
      <c r="T26" s="1305"/>
      <c r="U26" s="1305"/>
      <c r="V26" s="1305"/>
      <c r="W26" s="1305"/>
      <c r="X26" s="1305"/>
      <c r="Y26" s="1305"/>
      <c r="Z26" s="1305"/>
      <c r="AA26" s="1305"/>
      <c r="AB26" s="1306"/>
      <c r="AC26" s="33"/>
      <c r="AD26" s="33"/>
    </row>
    <row r="27" spans="1:41" ht="12.6" customHeight="1" x14ac:dyDescent="0.15">
      <c r="A27" s="31"/>
      <c r="B27" s="1299"/>
      <c r="C27" s="1300"/>
      <c r="D27" s="1304"/>
      <c r="E27" s="1305"/>
      <c r="F27" s="1305"/>
      <c r="G27" s="1305"/>
      <c r="H27" s="1305"/>
      <c r="I27" s="1305"/>
      <c r="J27" s="1305"/>
      <c r="K27" s="1305"/>
      <c r="L27" s="1305"/>
      <c r="M27" s="1305"/>
      <c r="N27" s="1305"/>
      <c r="O27" s="1305"/>
      <c r="P27" s="1305"/>
      <c r="Q27" s="1305"/>
      <c r="R27" s="1305"/>
      <c r="S27" s="1305"/>
      <c r="T27" s="1305"/>
      <c r="U27" s="1305"/>
      <c r="V27" s="1305"/>
      <c r="W27" s="1305"/>
      <c r="X27" s="1305"/>
      <c r="Y27" s="1305"/>
      <c r="Z27" s="1305"/>
      <c r="AA27" s="1305"/>
      <c r="AB27" s="1306"/>
      <c r="AC27" s="31"/>
      <c r="AD27" s="31"/>
    </row>
    <row r="28" spans="1:41" ht="12.6" customHeight="1" x14ac:dyDescent="0.15">
      <c r="A28" s="31"/>
      <c r="B28" s="31"/>
      <c r="C28" s="31"/>
      <c r="D28" s="1307"/>
      <c r="E28" s="1308"/>
      <c r="F28" s="1308"/>
      <c r="G28" s="1308"/>
      <c r="H28" s="1308"/>
      <c r="I28" s="1308"/>
      <c r="J28" s="1308"/>
      <c r="K28" s="1308"/>
      <c r="L28" s="1308"/>
      <c r="M28" s="1308"/>
      <c r="N28" s="1308"/>
      <c r="O28" s="1308"/>
      <c r="P28" s="1308"/>
      <c r="Q28" s="1308"/>
      <c r="R28" s="1308"/>
      <c r="S28" s="1308"/>
      <c r="T28" s="1308"/>
      <c r="U28" s="1308"/>
      <c r="V28" s="1308"/>
      <c r="W28" s="1308"/>
      <c r="X28" s="1308"/>
      <c r="Y28" s="1308"/>
      <c r="Z28" s="1308"/>
      <c r="AA28" s="1308"/>
      <c r="AB28" s="1309"/>
      <c r="AC28" s="31"/>
      <c r="AD28" s="31"/>
    </row>
    <row r="29" spans="1:41" ht="12.6" customHeight="1" thickBot="1" x14ac:dyDescent="0.2">
      <c r="A29" s="31"/>
      <c r="B29" s="31"/>
      <c r="C29" s="31"/>
      <c r="D29" s="31"/>
      <c r="E29" s="31"/>
      <c r="F29" s="31"/>
      <c r="G29" s="55"/>
      <c r="H29" s="55"/>
      <c r="I29" s="55"/>
      <c r="J29" s="55"/>
      <c r="K29" s="55"/>
      <c r="L29" s="56"/>
      <c r="M29" s="56"/>
      <c r="N29" s="56"/>
      <c r="O29" s="56"/>
      <c r="P29" s="56"/>
      <c r="Q29" s="31"/>
      <c r="R29" s="31"/>
      <c r="S29" s="31"/>
      <c r="T29" s="31"/>
      <c r="U29" s="31"/>
      <c r="V29" s="31"/>
      <c r="W29" s="31"/>
      <c r="X29" s="31"/>
      <c r="Y29" s="31"/>
      <c r="Z29" s="31"/>
      <c r="AA29" s="31"/>
      <c r="AB29" s="31"/>
      <c r="AC29" s="31"/>
      <c r="AD29" s="31"/>
    </row>
    <row r="30" spans="1:41" ht="12.6" customHeight="1" thickBot="1" x14ac:dyDescent="0.2">
      <c r="A30" s="31"/>
      <c r="B30" s="31"/>
      <c r="C30" s="31"/>
      <c r="D30" s="31"/>
      <c r="E30" s="31"/>
      <c r="F30" s="31"/>
      <c r="G30" s="55"/>
      <c r="H30" s="55"/>
      <c r="I30" s="55"/>
      <c r="J30" s="55"/>
      <c r="K30" s="55"/>
      <c r="L30" s="56"/>
      <c r="M30" s="56"/>
      <c r="N30" s="56"/>
      <c r="O30" s="56"/>
      <c r="P30" s="56"/>
      <c r="Q30" s="965" t="s">
        <v>4391</v>
      </c>
      <c r="R30" s="965"/>
      <c r="S30" s="965"/>
      <c r="T30" s="965"/>
      <c r="U30" s="31"/>
      <c r="V30" s="1298" t="str">
        <f>IF($AJ$30="","　　　　年　　月　　日",$AJ$30)</f>
        <v>　　　　年　　月　　日</v>
      </c>
      <c r="W30" s="1298"/>
      <c r="X30" s="1298"/>
      <c r="Y30" s="1298"/>
      <c r="Z30" s="1298"/>
      <c r="AA30" s="1298"/>
      <c r="AB30" s="1298"/>
      <c r="AC30" s="31"/>
      <c r="AD30" s="31"/>
      <c r="AF30" s="1293" t="s">
        <v>4391</v>
      </c>
      <c r="AG30" s="1293"/>
      <c r="AH30" s="1293"/>
      <c r="AI30" s="1293"/>
      <c r="AJ30" s="1294"/>
      <c r="AK30" s="1295"/>
      <c r="AL30" s="1295"/>
      <c r="AM30" s="1295"/>
      <c r="AN30" s="1296"/>
      <c r="AO30" s="86" t="s">
        <v>4714</v>
      </c>
    </row>
    <row r="31" spans="1:41" ht="12.6" customHeight="1" x14ac:dyDescent="0.15">
      <c r="A31" s="31"/>
      <c r="B31" s="31"/>
      <c r="C31" s="31"/>
      <c r="D31" s="31"/>
      <c r="E31" s="31"/>
      <c r="F31" s="31"/>
      <c r="G31" s="55"/>
      <c r="H31" s="55"/>
      <c r="I31" s="55"/>
      <c r="J31" s="55"/>
      <c r="K31" s="55"/>
      <c r="L31" s="56"/>
      <c r="M31" s="56"/>
      <c r="N31" s="56"/>
      <c r="O31" s="56"/>
      <c r="P31" s="56"/>
      <c r="Q31" s="56"/>
      <c r="R31" s="56"/>
      <c r="S31" s="56"/>
      <c r="T31" s="56"/>
      <c r="U31" s="31"/>
      <c r="V31" s="31"/>
      <c r="W31" s="31"/>
      <c r="X31" s="31"/>
      <c r="Y31" s="31"/>
      <c r="Z31" s="31"/>
      <c r="AA31" s="31"/>
      <c r="AB31" s="31"/>
      <c r="AC31" s="31"/>
      <c r="AD31" s="31"/>
    </row>
    <row r="32" spans="1:41" ht="12.6" customHeight="1" x14ac:dyDescent="0.15">
      <c r="A32" s="31"/>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row>
    <row r="33" spans="1:30" ht="12.6" customHeight="1" x14ac:dyDescent="0.15">
      <c r="A33" s="33"/>
      <c r="B33" s="33"/>
      <c r="C33" s="33"/>
      <c r="D33" s="1301"/>
      <c r="E33" s="1302"/>
      <c r="F33" s="1302"/>
      <c r="G33" s="1302"/>
      <c r="H33" s="1302"/>
      <c r="I33" s="1302"/>
      <c r="J33" s="1302"/>
      <c r="K33" s="1302"/>
      <c r="L33" s="1302"/>
      <c r="M33" s="1302"/>
      <c r="N33" s="1302"/>
      <c r="O33" s="1302"/>
      <c r="P33" s="1302"/>
      <c r="Q33" s="1302"/>
      <c r="R33" s="1302"/>
      <c r="S33" s="1302"/>
      <c r="T33" s="1302"/>
      <c r="U33" s="1302"/>
      <c r="V33" s="1302"/>
      <c r="W33" s="1302"/>
      <c r="X33" s="1302"/>
      <c r="Y33" s="1302"/>
      <c r="Z33" s="1302"/>
      <c r="AA33" s="1302"/>
      <c r="AB33" s="1303"/>
      <c r="AC33" s="33"/>
      <c r="AD33" s="33"/>
    </row>
    <row r="34" spans="1:30" ht="12.6" customHeight="1" x14ac:dyDescent="0.15">
      <c r="A34" s="33"/>
      <c r="B34" s="1299" t="s">
        <v>4392</v>
      </c>
      <c r="C34" s="1300"/>
      <c r="D34" s="1304"/>
      <c r="E34" s="1305"/>
      <c r="F34" s="1305"/>
      <c r="G34" s="1305"/>
      <c r="H34" s="1305"/>
      <c r="I34" s="1305"/>
      <c r="J34" s="1305"/>
      <c r="K34" s="1305"/>
      <c r="L34" s="1305"/>
      <c r="M34" s="1305"/>
      <c r="N34" s="1305"/>
      <c r="O34" s="1305"/>
      <c r="P34" s="1305"/>
      <c r="Q34" s="1305"/>
      <c r="R34" s="1305"/>
      <c r="S34" s="1305"/>
      <c r="T34" s="1305"/>
      <c r="U34" s="1305"/>
      <c r="V34" s="1305"/>
      <c r="W34" s="1305"/>
      <c r="X34" s="1305"/>
      <c r="Y34" s="1305"/>
      <c r="Z34" s="1305"/>
      <c r="AA34" s="1305"/>
      <c r="AB34" s="1306"/>
      <c r="AC34" s="33"/>
      <c r="AD34" s="33"/>
    </row>
    <row r="35" spans="1:30" ht="12.6" customHeight="1" x14ac:dyDescent="0.15">
      <c r="A35" s="31"/>
      <c r="B35" s="1299"/>
      <c r="C35" s="1300"/>
      <c r="D35" s="1304"/>
      <c r="E35" s="1305"/>
      <c r="F35" s="1305"/>
      <c r="G35" s="1305"/>
      <c r="H35" s="1305"/>
      <c r="I35" s="1305"/>
      <c r="J35" s="1305"/>
      <c r="K35" s="1305"/>
      <c r="L35" s="1305"/>
      <c r="M35" s="1305"/>
      <c r="N35" s="1305"/>
      <c r="O35" s="1305"/>
      <c r="P35" s="1305"/>
      <c r="Q35" s="1305"/>
      <c r="R35" s="1305"/>
      <c r="S35" s="1305"/>
      <c r="T35" s="1305"/>
      <c r="U35" s="1305"/>
      <c r="V35" s="1305"/>
      <c r="W35" s="1305"/>
      <c r="X35" s="1305"/>
      <c r="Y35" s="1305"/>
      <c r="Z35" s="1305"/>
      <c r="AA35" s="1305"/>
      <c r="AB35" s="1306"/>
      <c r="AC35" s="31"/>
      <c r="AD35" s="31"/>
    </row>
    <row r="36" spans="1:30" ht="12.6" customHeight="1" x14ac:dyDescent="0.15">
      <c r="A36" s="31"/>
      <c r="B36" s="1299"/>
      <c r="C36" s="1300"/>
      <c r="D36" s="1304"/>
      <c r="E36" s="1305"/>
      <c r="F36" s="1305"/>
      <c r="G36" s="1305"/>
      <c r="H36" s="1305"/>
      <c r="I36" s="1305"/>
      <c r="J36" s="1305"/>
      <c r="K36" s="1305"/>
      <c r="L36" s="1305"/>
      <c r="M36" s="1305"/>
      <c r="N36" s="1305"/>
      <c r="O36" s="1305"/>
      <c r="P36" s="1305"/>
      <c r="Q36" s="1305"/>
      <c r="R36" s="1305"/>
      <c r="S36" s="1305"/>
      <c r="T36" s="1305"/>
      <c r="U36" s="1305"/>
      <c r="V36" s="1305"/>
      <c r="W36" s="1305"/>
      <c r="X36" s="1305"/>
      <c r="Y36" s="1305"/>
      <c r="Z36" s="1305"/>
      <c r="AA36" s="1305"/>
      <c r="AB36" s="1306"/>
      <c r="AC36" s="31"/>
      <c r="AD36" s="31"/>
    </row>
    <row r="37" spans="1:30" ht="12.6" customHeight="1" x14ac:dyDescent="0.15">
      <c r="A37" s="31"/>
      <c r="B37" s="1299"/>
      <c r="C37" s="1300"/>
      <c r="D37" s="1304"/>
      <c r="E37" s="1305"/>
      <c r="F37" s="1305"/>
      <c r="G37" s="1305"/>
      <c r="H37" s="1305"/>
      <c r="I37" s="1305"/>
      <c r="J37" s="1305"/>
      <c r="K37" s="1305"/>
      <c r="L37" s="1305"/>
      <c r="M37" s="1305"/>
      <c r="N37" s="1305"/>
      <c r="O37" s="1305"/>
      <c r="P37" s="1305"/>
      <c r="Q37" s="1305"/>
      <c r="R37" s="1305"/>
      <c r="S37" s="1305"/>
      <c r="T37" s="1305"/>
      <c r="U37" s="1305"/>
      <c r="V37" s="1305"/>
      <c r="W37" s="1305"/>
      <c r="X37" s="1305"/>
      <c r="Y37" s="1305"/>
      <c r="Z37" s="1305"/>
      <c r="AA37" s="1305"/>
      <c r="AB37" s="1306"/>
      <c r="AC37" s="31"/>
      <c r="AD37" s="31"/>
    </row>
    <row r="38" spans="1:30" ht="12.6" customHeight="1" x14ac:dyDescent="0.15">
      <c r="A38" s="31"/>
      <c r="B38" s="1299"/>
      <c r="C38" s="1300"/>
      <c r="D38" s="1304"/>
      <c r="E38" s="1305"/>
      <c r="F38" s="1305"/>
      <c r="G38" s="1305"/>
      <c r="H38" s="1305"/>
      <c r="I38" s="1305"/>
      <c r="J38" s="1305"/>
      <c r="K38" s="1305"/>
      <c r="L38" s="1305"/>
      <c r="M38" s="1305"/>
      <c r="N38" s="1305"/>
      <c r="O38" s="1305"/>
      <c r="P38" s="1305"/>
      <c r="Q38" s="1305"/>
      <c r="R38" s="1305"/>
      <c r="S38" s="1305"/>
      <c r="T38" s="1305"/>
      <c r="U38" s="1305"/>
      <c r="V38" s="1305"/>
      <c r="W38" s="1305"/>
      <c r="X38" s="1305"/>
      <c r="Y38" s="1305"/>
      <c r="Z38" s="1305"/>
      <c r="AA38" s="1305"/>
      <c r="AB38" s="1306"/>
      <c r="AC38" s="31"/>
      <c r="AD38" s="31"/>
    </row>
    <row r="39" spans="1:30" ht="12.6" customHeight="1" x14ac:dyDescent="0.15">
      <c r="A39" s="33"/>
      <c r="B39" s="1299"/>
      <c r="C39" s="1300"/>
      <c r="D39" s="1304"/>
      <c r="E39" s="1305"/>
      <c r="F39" s="1305"/>
      <c r="G39" s="1305"/>
      <c r="H39" s="1305"/>
      <c r="I39" s="1305"/>
      <c r="J39" s="1305"/>
      <c r="K39" s="1305"/>
      <c r="L39" s="1305"/>
      <c r="M39" s="1305"/>
      <c r="N39" s="1305"/>
      <c r="O39" s="1305"/>
      <c r="P39" s="1305"/>
      <c r="Q39" s="1305"/>
      <c r="R39" s="1305"/>
      <c r="S39" s="1305"/>
      <c r="T39" s="1305"/>
      <c r="U39" s="1305"/>
      <c r="V39" s="1305"/>
      <c r="W39" s="1305"/>
      <c r="X39" s="1305"/>
      <c r="Y39" s="1305"/>
      <c r="Z39" s="1305"/>
      <c r="AA39" s="1305"/>
      <c r="AB39" s="1306"/>
      <c r="AC39" s="33"/>
      <c r="AD39" s="33"/>
    </row>
    <row r="40" spans="1:30" ht="12.6" customHeight="1" x14ac:dyDescent="0.15">
      <c r="A40" s="33"/>
      <c r="B40" s="1299"/>
      <c r="C40" s="1300"/>
      <c r="D40" s="1304"/>
      <c r="E40" s="1305"/>
      <c r="F40" s="1305"/>
      <c r="G40" s="1305"/>
      <c r="H40" s="1305"/>
      <c r="I40" s="1305"/>
      <c r="J40" s="1305"/>
      <c r="K40" s="1305"/>
      <c r="L40" s="1305"/>
      <c r="M40" s="1305"/>
      <c r="N40" s="1305"/>
      <c r="O40" s="1305"/>
      <c r="P40" s="1305"/>
      <c r="Q40" s="1305"/>
      <c r="R40" s="1305"/>
      <c r="S40" s="1305"/>
      <c r="T40" s="1305"/>
      <c r="U40" s="1305"/>
      <c r="V40" s="1305"/>
      <c r="W40" s="1305"/>
      <c r="X40" s="1305"/>
      <c r="Y40" s="1305"/>
      <c r="Z40" s="1305"/>
      <c r="AA40" s="1305"/>
      <c r="AB40" s="1306"/>
      <c r="AC40" s="33"/>
      <c r="AD40" s="33"/>
    </row>
    <row r="41" spans="1:30" ht="12.6" customHeight="1" x14ac:dyDescent="0.15">
      <c r="A41" s="31"/>
      <c r="B41" s="1299"/>
      <c r="C41" s="1300"/>
      <c r="D41" s="1304"/>
      <c r="E41" s="1305"/>
      <c r="F41" s="1305"/>
      <c r="G41" s="1305"/>
      <c r="H41" s="1305"/>
      <c r="I41" s="1305"/>
      <c r="J41" s="1305"/>
      <c r="K41" s="1305"/>
      <c r="L41" s="1305"/>
      <c r="M41" s="1305"/>
      <c r="N41" s="1305"/>
      <c r="O41" s="1305"/>
      <c r="P41" s="1305"/>
      <c r="Q41" s="1305"/>
      <c r="R41" s="1305"/>
      <c r="S41" s="1305"/>
      <c r="T41" s="1305"/>
      <c r="U41" s="1305"/>
      <c r="V41" s="1305"/>
      <c r="W41" s="1305"/>
      <c r="X41" s="1305"/>
      <c r="Y41" s="1305"/>
      <c r="Z41" s="1305"/>
      <c r="AA41" s="1305"/>
      <c r="AB41" s="1306"/>
      <c r="AC41" s="31"/>
      <c r="AD41" s="31"/>
    </row>
    <row r="42" spans="1:30" ht="12.6" customHeight="1" x14ac:dyDescent="0.15">
      <c r="A42" s="31"/>
      <c r="B42" s="1299"/>
      <c r="C42" s="1300"/>
      <c r="D42" s="1304"/>
      <c r="E42" s="1305"/>
      <c r="F42" s="1305"/>
      <c r="G42" s="1305"/>
      <c r="H42" s="1305"/>
      <c r="I42" s="1305"/>
      <c r="J42" s="1305"/>
      <c r="K42" s="1305"/>
      <c r="L42" s="1305"/>
      <c r="M42" s="1305"/>
      <c r="N42" s="1305"/>
      <c r="O42" s="1305"/>
      <c r="P42" s="1305"/>
      <c r="Q42" s="1305"/>
      <c r="R42" s="1305"/>
      <c r="S42" s="1305"/>
      <c r="T42" s="1305"/>
      <c r="U42" s="1305"/>
      <c r="V42" s="1305"/>
      <c r="W42" s="1305"/>
      <c r="X42" s="1305"/>
      <c r="Y42" s="1305"/>
      <c r="Z42" s="1305"/>
      <c r="AA42" s="1305"/>
      <c r="AB42" s="1306"/>
      <c r="AC42" s="31"/>
      <c r="AD42" s="31"/>
    </row>
    <row r="43" spans="1:30" ht="12.6" customHeight="1" x14ac:dyDescent="0.15">
      <c r="A43" s="31"/>
      <c r="B43" s="1299"/>
      <c r="C43" s="1300"/>
      <c r="D43" s="1304"/>
      <c r="E43" s="1305"/>
      <c r="F43" s="1305"/>
      <c r="G43" s="1305"/>
      <c r="H43" s="1305"/>
      <c r="I43" s="1305"/>
      <c r="J43" s="1305"/>
      <c r="K43" s="1305"/>
      <c r="L43" s="1305"/>
      <c r="M43" s="1305"/>
      <c r="N43" s="1305"/>
      <c r="O43" s="1305"/>
      <c r="P43" s="1305"/>
      <c r="Q43" s="1305"/>
      <c r="R43" s="1305"/>
      <c r="S43" s="1305"/>
      <c r="T43" s="1305"/>
      <c r="U43" s="1305"/>
      <c r="V43" s="1305"/>
      <c r="W43" s="1305"/>
      <c r="X43" s="1305"/>
      <c r="Y43" s="1305"/>
      <c r="Z43" s="1305"/>
      <c r="AA43" s="1305"/>
      <c r="AB43" s="1306"/>
      <c r="AC43" s="31"/>
      <c r="AD43" s="31"/>
    </row>
    <row r="44" spans="1:30" ht="12.6" customHeight="1" x14ac:dyDescent="0.15">
      <c r="A44" s="31"/>
      <c r="B44" s="1299"/>
      <c r="C44" s="1300"/>
      <c r="D44" s="1304"/>
      <c r="E44" s="1305"/>
      <c r="F44" s="1305"/>
      <c r="G44" s="1305"/>
      <c r="H44" s="1305"/>
      <c r="I44" s="1305"/>
      <c r="J44" s="1305"/>
      <c r="K44" s="1305"/>
      <c r="L44" s="1305"/>
      <c r="M44" s="1305"/>
      <c r="N44" s="1305"/>
      <c r="O44" s="1305"/>
      <c r="P44" s="1305"/>
      <c r="Q44" s="1305"/>
      <c r="R44" s="1305"/>
      <c r="S44" s="1305"/>
      <c r="T44" s="1305"/>
      <c r="U44" s="1305"/>
      <c r="V44" s="1305"/>
      <c r="W44" s="1305"/>
      <c r="X44" s="1305"/>
      <c r="Y44" s="1305"/>
      <c r="Z44" s="1305"/>
      <c r="AA44" s="1305"/>
      <c r="AB44" s="1306"/>
      <c r="AC44" s="31"/>
      <c r="AD44" s="31"/>
    </row>
    <row r="45" spans="1:30" ht="12.6" customHeight="1" x14ac:dyDescent="0.15">
      <c r="A45" s="31"/>
      <c r="B45" s="1299"/>
      <c r="C45" s="1300"/>
      <c r="D45" s="1304"/>
      <c r="E45" s="1305"/>
      <c r="F45" s="1305"/>
      <c r="G45" s="1305"/>
      <c r="H45" s="1305"/>
      <c r="I45" s="1305"/>
      <c r="J45" s="1305"/>
      <c r="K45" s="1305"/>
      <c r="L45" s="1305"/>
      <c r="M45" s="1305"/>
      <c r="N45" s="1305"/>
      <c r="O45" s="1305"/>
      <c r="P45" s="1305"/>
      <c r="Q45" s="1305"/>
      <c r="R45" s="1305"/>
      <c r="S45" s="1305"/>
      <c r="T45" s="1305"/>
      <c r="U45" s="1305"/>
      <c r="V45" s="1305"/>
      <c r="W45" s="1305"/>
      <c r="X45" s="1305"/>
      <c r="Y45" s="1305"/>
      <c r="Z45" s="1305"/>
      <c r="AA45" s="1305"/>
      <c r="AB45" s="1306"/>
      <c r="AC45" s="31"/>
      <c r="AD45" s="31"/>
    </row>
    <row r="46" spans="1:30" ht="12.6" customHeight="1" x14ac:dyDescent="0.15">
      <c r="A46" s="31"/>
      <c r="B46" s="1299"/>
      <c r="C46" s="1300"/>
      <c r="D46" s="1304"/>
      <c r="E46" s="1305"/>
      <c r="F46" s="1305"/>
      <c r="G46" s="1305"/>
      <c r="H46" s="1305"/>
      <c r="I46" s="1305"/>
      <c r="J46" s="1305"/>
      <c r="K46" s="1305"/>
      <c r="L46" s="1305"/>
      <c r="M46" s="1305"/>
      <c r="N46" s="1305"/>
      <c r="O46" s="1305"/>
      <c r="P46" s="1305"/>
      <c r="Q46" s="1305"/>
      <c r="R46" s="1305"/>
      <c r="S46" s="1305"/>
      <c r="T46" s="1305"/>
      <c r="U46" s="1305"/>
      <c r="V46" s="1305"/>
      <c r="W46" s="1305"/>
      <c r="X46" s="1305"/>
      <c r="Y46" s="1305"/>
      <c r="Z46" s="1305"/>
      <c r="AA46" s="1305"/>
      <c r="AB46" s="1306"/>
      <c r="AC46" s="31"/>
      <c r="AD46" s="31"/>
    </row>
    <row r="47" spans="1:30" ht="12.6" customHeight="1" x14ac:dyDescent="0.15">
      <c r="A47" s="31"/>
      <c r="B47" s="1299"/>
      <c r="C47" s="1300"/>
      <c r="D47" s="1304"/>
      <c r="E47" s="1305"/>
      <c r="F47" s="1305"/>
      <c r="G47" s="1305"/>
      <c r="H47" s="1305"/>
      <c r="I47" s="1305"/>
      <c r="J47" s="1305"/>
      <c r="K47" s="1305"/>
      <c r="L47" s="1305"/>
      <c r="M47" s="1305"/>
      <c r="N47" s="1305"/>
      <c r="O47" s="1305"/>
      <c r="P47" s="1305"/>
      <c r="Q47" s="1305"/>
      <c r="R47" s="1305"/>
      <c r="S47" s="1305"/>
      <c r="T47" s="1305"/>
      <c r="U47" s="1305"/>
      <c r="V47" s="1305"/>
      <c r="W47" s="1305"/>
      <c r="X47" s="1305"/>
      <c r="Y47" s="1305"/>
      <c r="Z47" s="1305"/>
      <c r="AA47" s="1305"/>
      <c r="AB47" s="1306"/>
      <c r="AC47" s="31"/>
      <c r="AD47" s="31"/>
    </row>
    <row r="48" spans="1:30" ht="12.6" customHeight="1" x14ac:dyDescent="0.15">
      <c r="A48" s="31"/>
      <c r="B48" s="1299"/>
      <c r="C48" s="1300"/>
      <c r="D48" s="1304"/>
      <c r="E48" s="1305"/>
      <c r="F48" s="1305"/>
      <c r="G48" s="1305"/>
      <c r="H48" s="1305"/>
      <c r="I48" s="1305"/>
      <c r="J48" s="1305"/>
      <c r="K48" s="1305"/>
      <c r="L48" s="1305"/>
      <c r="M48" s="1305"/>
      <c r="N48" s="1305"/>
      <c r="O48" s="1305"/>
      <c r="P48" s="1305"/>
      <c r="Q48" s="1305"/>
      <c r="R48" s="1305"/>
      <c r="S48" s="1305"/>
      <c r="T48" s="1305"/>
      <c r="U48" s="1305"/>
      <c r="V48" s="1305"/>
      <c r="W48" s="1305"/>
      <c r="X48" s="1305"/>
      <c r="Y48" s="1305"/>
      <c r="Z48" s="1305"/>
      <c r="AA48" s="1305"/>
      <c r="AB48" s="1306"/>
      <c r="AC48" s="31"/>
      <c r="AD48" s="31"/>
    </row>
    <row r="49" spans="1:41" ht="12.6" customHeight="1" x14ac:dyDescent="0.15">
      <c r="A49" s="31"/>
      <c r="B49" s="1299"/>
      <c r="C49" s="1300"/>
      <c r="D49" s="1304"/>
      <c r="E49" s="1305"/>
      <c r="F49" s="1305"/>
      <c r="G49" s="1305"/>
      <c r="H49" s="1305"/>
      <c r="I49" s="1305"/>
      <c r="J49" s="1305"/>
      <c r="K49" s="1305"/>
      <c r="L49" s="1305"/>
      <c r="M49" s="1305"/>
      <c r="N49" s="1305"/>
      <c r="O49" s="1305"/>
      <c r="P49" s="1305"/>
      <c r="Q49" s="1305"/>
      <c r="R49" s="1305"/>
      <c r="S49" s="1305"/>
      <c r="T49" s="1305"/>
      <c r="U49" s="1305"/>
      <c r="V49" s="1305"/>
      <c r="W49" s="1305"/>
      <c r="X49" s="1305"/>
      <c r="Y49" s="1305"/>
      <c r="Z49" s="1305"/>
      <c r="AA49" s="1305"/>
      <c r="AB49" s="1306"/>
      <c r="AC49" s="31"/>
      <c r="AD49" s="31"/>
    </row>
    <row r="50" spans="1:41" ht="12.6" customHeight="1" x14ac:dyDescent="0.15">
      <c r="A50" s="31"/>
      <c r="B50" s="1299"/>
      <c r="C50" s="1300"/>
      <c r="D50" s="1304"/>
      <c r="E50" s="1305"/>
      <c r="F50" s="1305"/>
      <c r="G50" s="1305"/>
      <c r="H50" s="1305"/>
      <c r="I50" s="1305"/>
      <c r="J50" s="1305"/>
      <c r="K50" s="1305"/>
      <c r="L50" s="1305"/>
      <c r="M50" s="1305"/>
      <c r="N50" s="1305"/>
      <c r="O50" s="1305"/>
      <c r="P50" s="1305"/>
      <c r="Q50" s="1305"/>
      <c r="R50" s="1305"/>
      <c r="S50" s="1305"/>
      <c r="T50" s="1305"/>
      <c r="U50" s="1305"/>
      <c r="V50" s="1305"/>
      <c r="W50" s="1305"/>
      <c r="X50" s="1305"/>
      <c r="Y50" s="1305"/>
      <c r="Z50" s="1305"/>
      <c r="AA50" s="1305"/>
      <c r="AB50" s="1306"/>
      <c r="AC50" s="31"/>
      <c r="AD50" s="31"/>
    </row>
    <row r="51" spans="1:41" ht="12.6" customHeight="1" x14ac:dyDescent="0.15">
      <c r="A51" s="31"/>
      <c r="B51" s="1299"/>
      <c r="C51" s="1300"/>
      <c r="D51" s="1304"/>
      <c r="E51" s="1305"/>
      <c r="F51" s="1305"/>
      <c r="G51" s="1305"/>
      <c r="H51" s="1305"/>
      <c r="I51" s="1305"/>
      <c r="J51" s="1305"/>
      <c r="K51" s="1305"/>
      <c r="L51" s="1305"/>
      <c r="M51" s="1305"/>
      <c r="N51" s="1305"/>
      <c r="O51" s="1305"/>
      <c r="P51" s="1305"/>
      <c r="Q51" s="1305"/>
      <c r="R51" s="1305"/>
      <c r="S51" s="1305"/>
      <c r="T51" s="1305"/>
      <c r="U51" s="1305"/>
      <c r="V51" s="1305"/>
      <c r="W51" s="1305"/>
      <c r="X51" s="1305"/>
      <c r="Y51" s="1305"/>
      <c r="Z51" s="1305"/>
      <c r="AA51" s="1305"/>
      <c r="AB51" s="1306"/>
      <c r="AC51" s="31"/>
      <c r="AD51" s="31"/>
    </row>
    <row r="52" spans="1:41" ht="12.6" customHeight="1" x14ac:dyDescent="0.15">
      <c r="A52" s="31"/>
      <c r="B52" s="1299"/>
      <c r="C52" s="1300"/>
      <c r="D52" s="1304"/>
      <c r="E52" s="1305"/>
      <c r="F52" s="1305"/>
      <c r="G52" s="1305"/>
      <c r="H52" s="1305"/>
      <c r="I52" s="1305"/>
      <c r="J52" s="1305"/>
      <c r="K52" s="1305"/>
      <c r="L52" s="1305"/>
      <c r="M52" s="1305"/>
      <c r="N52" s="1305"/>
      <c r="O52" s="1305"/>
      <c r="P52" s="1305"/>
      <c r="Q52" s="1305"/>
      <c r="R52" s="1305"/>
      <c r="S52" s="1305"/>
      <c r="T52" s="1305"/>
      <c r="U52" s="1305"/>
      <c r="V52" s="1305"/>
      <c r="W52" s="1305"/>
      <c r="X52" s="1305"/>
      <c r="Y52" s="1305"/>
      <c r="Z52" s="1305"/>
      <c r="AA52" s="1305"/>
      <c r="AB52" s="1306"/>
      <c r="AC52" s="31"/>
      <c r="AD52" s="31"/>
    </row>
    <row r="53" spans="1:41" ht="12.6" customHeight="1" x14ac:dyDescent="0.15">
      <c r="A53" s="31"/>
      <c r="B53" s="1299"/>
      <c r="C53" s="1300"/>
      <c r="D53" s="1304"/>
      <c r="E53" s="1305"/>
      <c r="F53" s="1305"/>
      <c r="G53" s="1305"/>
      <c r="H53" s="1305"/>
      <c r="I53" s="1305"/>
      <c r="J53" s="1305"/>
      <c r="K53" s="1305"/>
      <c r="L53" s="1305"/>
      <c r="M53" s="1305"/>
      <c r="N53" s="1305"/>
      <c r="O53" s="1305"/>
      <c r="P53" s="1305"/>
      <c r="Q53" s="1305"/>
      <c r="R53" s="1305"/>
      <c r="S53" s="1305"/>
      <c r="T53" s="1305"/>
      <c r="U53" s="1305"/>
      <c r="V53" s="1305"/>
      <c r="W53" s="1305"/>
      <c r="X53" s="1305"/>
      <c r="Y53" s="1305"/>
      <c r="Z53" s="1305"/>
      <c r="AA53" s="1305"/>
      <c r="AB53" s="1306"/>
      <c r="AC53" s="31"/>
      <c r="AD53" s="31"/>
    </row>
    <row r="54" spans="1:41" ht="12.6" customHeight="1" x14ac:dyDescent="0.15">
      <c r="A54" s="31"/>
      <c r="B54" s="1299"/>
      <c r="C54" s="1300"/>
      <c r="D54" s="1304"/>
      <c r="E54" s="1305"/>
      <c r="F54" s="1305"/>
      <c r="G54" s="1305"/>
      <c r="H54" s="1305"/>
      <c r="I54" s="1305"/>
      <c r="J54" s="1305"/>
      <c r="K54" s="1305"/>
      <c r="L54" s="1305"/>
      <c r="M54" s="1305"/>
      <c r="N54" s="1305"/>
      <c r="O54" s="1305"/>
      <c r="P54" s="1305"/>
      <c r="Q54" s="1305"/>
      <c r="R54" s="1305"/>
      <c r="S54" s="1305"/>
      <c r="T54" s="1305"/>
      <c r="U54" s="1305"/>
      <c r="V54" s="1305"/>
      <c r="W54" s="1305"/>
      <c r="X54" s="1305"/>
      <c r="Y54" s="1305"/>
      <c r="Z54" s="1305"/>
      <c r="AA54" s="1305"/>
      <c r="AB54" s="1306"/>
      <c r="AC54" s="31"/>
      <c r="AD54" s="31"/>
    </row>
    <row r="55" spans="1:41" ht="12.6" customHeight="1" x14ac:dyDescent="0.15">
      <c r="A55" s="31"/>
      <c r="B55" s="31"/>
      <c r="C55" s="31"/>
      <c r="D55" s="1307"/>
      <c r="E55" s="1308"/>
      <c r="F55" s="1308"/>
      <c r="G55" s="1308"/>
      <c r="H55" s="1308"/>
      <c r="I55" s="1308"/>
      <c r="J55" s="1308"/>
      <c r="K55" s="1308"/>
      <c r="L55" s="1308"/>
      <c r="M55" s="1308"/>
      <c r="N55" s="1308"/>
      <c r="O55" s="1308"/>
      <c r="P55" s="1308"/>
      <c r="Q55" s="1308"/>
      <c r="R55" s="1308"/>
      <c r="S55" s="1308"/>
      <c r="T55" s="1308"/>
      <c r="U55" s="1308"/>
      <c r="V55" s="1308"/>
      <c r="W55" s="1308"/>
      <c r="X55" s="1308"/>
      <c r="Y55" s="1308"/>
      <c r="Z55" s="1308"/>
      <c r="AA55" s="1308"/>
      <c r="AB55" s="1309"/>
      <c r="AC55" s="31"/>
      <c r="AD55" s="31"/>
    </row>
    <row r="56" spans="1:41" ht="12.6" customHeight="1" thickBot="1" x14ac:dyDescent="0.2">
      <c r="A56" s="31"/>
      <c r="B56" s="31"/>
      <c r="C56" s="31"/>
      <c r="D56" s="31"/>
      <c r="E56" s="31"/>
      <c r="F56" s="31"/>
      <c r="G56" s="55"/>
      <c r="H56" s="55"/>
      <c r="I56" s="55"/>
      <c r="J56" s="55"/>
      <c r="K56" s="55"/>
      <c r="L56" s="56"/>
      <c r="M56" s="56"/>
      <c r="N56" s="56"/>
      <c r="O56" s="56"/>
      <c r="P56" s="56"/>
      <c r="Q56" s="31"/>
      <c r="R56" s="31"/>
      <c r="S56" s="31"/>
      <c r="T56" s="31"/>
      <c r="U56" s="31"/>
      <c r="V56" s="31"/>
      <c r="W56" s="31"/>
      <c r="X56" s="31"/>
      <c r="Y56" s="31"/>
      <c r="Z56" s="31"/>
      <c r="AA56" s="31"/>
      <c r="AB56" s="31"/>
      <c r="AC56" s="31"/>
      <c r="AD56" s="31"/>
    </row>
    <row r="57" spans="1:41" ht="12.6" customHeight="1" thickBot="1" x14ac:dyDescent="0.2">
      <c r="A57" s="31"/>
      <c r="B57" s="31"/>
      <c r="C57" s="31"/>
      <c r="D57" s="31"/>
      <c r="E57" s="31"/>
      <c r="F57" s="31"/>
      <c r="G57" s="55"/>
      <c r="H57" s="55"/>
      <c r="I57" s="55"/>
      <c r="J57" s="55"/>
      <c r="K57" s="55"/>
      <c r="L57" s="56"/>
      <c r="M57" s="56"/>
      <c r="N57" s="56"/>
      <c r="O57" s="56"/>
      <c r="P57" s="56"/>
      <c r="Q57" s="965" t="s">
        <v>4391</v>
      </c>
      <c r="R57" s="965"/>
      <c r="S57" s="965"/>
      <c r="T57" s="965"/>
      <c r="U57" s="31"/>
      <c r="V57" s="1298" t="str">
        <f>IF($AJ$57="","　　　　年　　月　　日",$AJ$57)</f>
        <v>　　　　年　　月　　日</v>
      </c>
      <c r="W57" s="1298"/>
      <c r="X57" s="1298"/>
      <c r="Y57" s="1298"/>
      <c r="Z57" s="1298"/>
      <c r="AA57" s="1298"/>
      <c r="AB57" s="1298"/>
      <c r="AC57" s="31"/>
      <c r="AD57" s="31"/>
      <c r="AF57" s="1293" t="s">
        <v>4391</v>
      </c>
      <c r="AG57" s="1293"/>
      <c r="AH57" s="1293"/>
      <c r="AI57" s="1293"/>
      <c r="AJ57" s="1294"/>
      <c r="AK57" s="1295"/>
      <c r="AL57" s="1295"/>
      <c r="AM57" s="1295"/>
      <c r="AN57" s="1296"/>
      <c r="AO57" s="86" t="s">
        <v>4714</v>
      </c>
    </row>
    <row r="58" spans="1:41" ht="12.6" customHeight="1" x14ac:dyDescent="0.15"/>
    <row r="59" spans="1:41" ht="12.6" customHeight="1" x14ac:dyDescent="0.15"/>
    <row r="60" spans="1:41" ht="12.6" customHeight="1" x14ac:dyDescent="0.15"/>
    <row r="61" spans="1:41" ht="12.6" customHeight="1" x14ac:dyDescent="0.15"/>
    <row r="62" spans="1:41" ht="12.6" customHeight="1" x14ac:dyDescent="0.15">
      <c r="O62" s="87"/>
      <c r="P62" s="87"/>
      <c r="Q62" s="87"/>
      <c r="R62" s="87"/>
      <c r="S62" s="87"/>
      <c r="T62" s="87"/>
      <c r="U62" s="87"/>
      <c r="V62" s="87"/>
      <c r="W62" s="87"/>
      <c r="X62" s="87"/>
      <c r="Y62" s="87"/>
      <c r="Z62" s="87"/>
    </row>
    <row r="63" spans="1:41" ht="12.6" customHeight="1" x14ac:dyDescent="0.15">
      <c r="O63" s="87"/>
      <c r="P63" s="87"/>
      <c r="Q63" s="87"/>
      <c r="R63" s="87"/>
      <c r="S63" s="87"/>
      <c r="T63" s="87"/>
      <c r="U63" s="87"/>
      <c r="V63" s="87"/>
      <c r="W63" s="87"/>
      <c r="X63" s="87"/>
      <c r="Y63" s="87"/>
      <c r="Z63" s="87"/>
    </row>
    <row r="64" spans="1:41" ht="12.6" customHeight="1" x14ac:dyDescent="0.15"/>
    <row r="65" ht="12.6" customHeight="1" x14ac:dyDescent="0.15"/>
  </sheetData>
  <sheetProtection sheet="1"/>
  <customSheetViews>
    <customSheetView guid="{8DC21C6E-4D50-4FB0-9521-07E3EFDDD514}" showPageBreaks="1" printArea="1" view="pageBreakPreview" topLeftCell="A13">
      <selection activeCell="BN30" sqref="BN30:BN31"/>
      <pageMargins left="0.7" right="0.7" top="0.75" bottom="0.75" header="0.3" footer="0.3"/>
      <pageSetup paperSize="9" orientation="portrait" verticalDpi="0" r:id="rId1"/>
    </customSheetView>
  </customSheetViews>
  <mergeCells count="13">
    <mergeCell ref="AF57:AI57"/>
    <mergeCell ref="AJ57:AN57"/>
    <mergeCell ref="A2:AD3"/>
    <mergeCell ref="V30:AB30"/>
    <mergeCell ref="Q30:T30"/>
    <mergeCell ref="AF30:AI30"/>
    <mergeCell ref="AJ30:AN30"/>
    <mergeCell ref="Q57:T57"/>
    <mergeCell ref="V57:AB57"/>
    <mergeCell ref="B34:C54"/>
    <mergeCell ref="D6:AB28"/>
    <mergeCell ref="B7:C27"/>
    <mergeCell ref="D33:AB55"/>
  </mergeCells>
  <phoneticPr fontId="1"/>
  <dataValidations count="1">
    <dataValidation allowBlank="1" showInputMessage="1" showErrorMessage="1" prompt="記載例：令和４年１月1日、2022/4/1、R4.4.1" sqref="AJ57:AN57 AJ30:AN30" xr:uid="{00000000-0002-0000-0D00-000000000000}"/>
  </dataValidations>
  <pageMargins left="0.70866141732283472" right="0.70866141732283472" top="0.74803149606299213" bottom="0.74803149606299213" header="0.31496062992125984" footer="0.31496062992125984"/>
  <pageSetup paperSize="9" fitToWidth="2" orientation="portrait" verticalDpi="1200" r:id="rId2"/>
  <ignoredErrors>
    <ignoredError sqref="V30 V57" unlockedFormula="1"/>
  </ignoredError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B1A18-542B-4CF3-8C32-8B92780E606E}">
  <sheetPr>
    <pageSetUpPr fitToPage="1"/>
  </sheetPr>
  <dimension ref="A1:AP65"/>
  <sheetViews>
    <sheetView tabSelected="1" showWhiteSpace="0" zoomScaleNormal="100" zoomScalePageLayoutView="70" workbookViewId="0">
      <selection activeCell="AK30" sqref="AK30:AO30"/>
    </sheetView>
  </sheetViews>
  <sheetFormatPr defaultColWidth="2.875" defaultRowHeight="13.5" x14ac:dyDescent="0.15"/>
  <cols>
    <col min="1" max="25" width="2.875" style="276"/>
    <col min="26" max="26" width="2.875" style="276" customWidth="1"/>
    <col min="27" max="16384" width="2.875" style="276"/>
  </cols>
  <sheetData>
    <row r="1" spans="1:31" ht="12.6" customHeight="1" x14ac:dyDescent="0.15">
      <c r="A1" s="471"/>
      <c r="B1" s="471"/>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308"/>
    </row>
    <row r="2" spans="1:31" ht="12.6" customHeight="1" x14ac:dyDescent="0.15">
      <c r="A2" s="1323" t="s">
        <v>4389</v>
      </c>
      <c r="B2" s="1323"/>
      <c r="C2" s="1323"/>
      <c r="D2" s="1323"/>
      <c r="E2" s="1323"/>
      <c r="F2" s="1323"/>
      <c r="G2" s="1323"/>
      <c r="H2" s="1323"/>
      <c r="I2" s="1323"/>
      <c r="J2" s="1323"/>
      <c r="K2" s="1323"/>
      <c r="L2" s="1323"/>
      <c r="M2" s="1323"/>
      <c r="N2" s="1323"/>
      <c r="O2" s="1323"/>
      <c r="P2" s="1323"/>
      <c r="Q2" s="1323"/>
      <c r="R2" s="1323"/>
      <c r="S2" s="1323"/>
      <c r="T2" s="1323"/>
      <c r="U2" s="1323"/>
      <c r="V2" s="1323"/>
      <c r="W2" s="1323"/>
      <c r="X2" s="1323"/>
      <c r="Y2" s="1323"/>
      <c r="Z2" s="1323"/>
      <c r="AA2" s="1323"/>
      <c r="AB2" s="1323"/>
      <c r="AC2" s="1323"/>
      <c r="AD2" s="1323"/>
      <c r="AE2" s="1323"/>
    </row>
    <row r="3" spans="1:31" ht="12.6" customHeight="1" x14ac:dyDescent="0.15">
      <c r="A3" s="1323"/>
      <c r="B3" s="1323"/>
      <c r="C3" s="1323"/>
      <c r="D3" s="1323"/>
      <c r="E3" s="1323"/>
      <c r="F3" s="1323"/>
      <c r="G3" s="1323"/>
      <c r="H3" s="1323"/>
      <c r="I3" s="1323"/>
      <c r="J3" s="1323"/>
      <c r="K3" s="1323"/>
      <c r="L3" s="1323"/>
      <c r="M3" s="1323"/>
      <c r="N3" s="1323"/>
      <c r="O3" s="1323"/>
      <c r="P3" s="1323"/>
      <c r="Q3" s="1323"/>
      <c r="R3" s="1323"/>
      <c r="S3" s="1323"/>
      <c r="T3" s="1323"/>
      <c r="U3" s="1323"/>
      <c r="V3" s="1323"/>
      <c r="W3" s="1323"/>
      <c r="X3" s="1323"/>
      <c r="Y3" s="1323"/>
      <c r="Z3" s="1323"/>
      <c r="AA3" s="1323"/>
      <c r="AB3" s="1323"/>
      <c r="AC3" s="1323"/>
      <c r="AD3" s="1323"/>
      <c r="AE3" s="1323"/>
    </row>
    <row r="4" spans="1:31" ht="12.6" customHeight="1" x14ac:dyDescent="0.15">
      <c r="A4" s="311"/>
      <c r="B4" s="311"/>
      <c r="C4" s="311"/>
      <c r="D4" s="311"/>
      <c r="E4" s="311"/>
      <c r="F4" s="311"/>
      <c r="G4" s="311"/>
      <c r="H4" s="311"/>
      <c r="I4" s="311"/>
      <c r="J4" s="311"/>
      <c r="K4" s="311"/>
      <c r="L4" s="311"/>
      <c r="M4" s="311"/>
      <c r="N4" s="311"/>
      <c r="O4" s="311"/>
      <c r="P4" s="311"/>
      <c r="Q4" s="311"/>
      <c r="R4" s="311"/>
      <c r="S4" s="311"/>
      <c r="T4" s="311"/>
      <c r="U4" s="311"/>
      <c r="V4" s="311"/>
      <c r="W4" s="311"/>
      <c r="X4" s="311"/>
      <c r="Y4" s="311"/>
      <c r="Z4" s="311"/>
      <c r="AA4" s="311"/>
      <c r="AB4" s="311"/>
      <c r="AC4" s="311"/>
      <c r="AD4" s="311"/>
      <c r="AE4" s="308"/>
    </row>
    <row r="5" spans="1:31" ht="12.6" customHeight="1" x14ac:dyDescent="0.15">
      <c r="A5" s="311"/>
      <c r="B5" s="311"/>
      <c r="C5" s="311"/>
      <c r="D5" s="311"/>
      <c r="E5" s="311"/>
      <c r="F5" s="311"/>
      <c r="G5" s="311"/>
      <c r="H5" s="311"/>
      <c r="I5" s="311"/>
      <c r="J5" s="311"/>
      <c r="K5" s="311"/>
      <c r="L5" s="311"/>
      <c r="M5" s="311"/>
      <c r="N5" s="311"/>
      <c r="O5" s="311"/>
      <c r="P5" s="311"/>
      <c r="Q5" s="311"/>
      <c r="R5" s="311"/>
      <c r="S5" s="311"/>
      <c r="T5" s="311"/>
      <c r="U5" s="311"/>
      <c r="V5" s="311"/>
      <c r="W5" s="311"/>
      <c r="X5" s="311"/>
      <c r="Y5" s="311"/>
      <c r="Z5" s="311"/>
      <c r="AA5" s="311"/>
      <c r="AB5" s="311"/>
      <c r="AC5" s="311"/>
      <c r="AD5" s="311"/>
      <c r="AE5" s="308"/>
    </row>
    <row r="6" spans="1:31" ht="12.6" customHeight="1" x14ac:dyDescent="0.15">
      <c r="A6" s="308"/>
      <c r="B6" s="308"/>
      <c r="C6" s="308"/>
      <c r="D6" s="1312"/>
      <c r="E6" s="1313"/>
      <c r="F6" s="1313"/>
      <c r="G6" s="1313"/>
      <c r="H6" s="1313"/>
      <c r="I6" s="1313"/>
      <c r="J6" s="1313"/>
      <c r="K6" s="1313"/>
      <c r="L6" s="1313"/>
      <c r="M6" s="1313"/>
      <c r="N6" s="1313"/>
      <c r="O6" s="1313"/>
      <c r="P6" s="1313"/>
      <c r="Q6" s="1313"/>
      <c r="R6" s="1313"/>
      <c r="S6" s="1313"/>
      <c r="T6" s="1313"/>
      <c r="U6" s="1313"/>
      <c r="V6" s="1313"/>
      <c r="W6" s="1313"/>
      <c r="X6" s="1313"/>
      <c r="Y6" s="1313"/>
      <c r="Z6" s="1313"/>
      <c r="AA6" s="1313"/>
      <c r="AB6" s="1314"/>
      <c r="AC6" s="308"/>
      <c r="AD6" s="308"/>
      <c r="AE6" s="308"/>
    </row>
    <row r="7" spans="1:31" ht="12.6" customHeight="1" x14ac:dyDescent="0.15">
      <c r="A7" s="308"/>
      <c r="B7" s="1321" t="s">
        <v>4393</v>
      </c>
      <c r="C7" s="1321"/>
      <c r="D7" s="1315"/>
      <c r="E7" s="1316"/>
      <c r="F7" s="1316"/>
      <c r="G7" s="1316"/>
      <c r="H7" s="1316"/>
      <c r="I7" s="1316"/>
      <c r="J7" s="1316"/>
      <c r="K7" s="1316"/>
      <c r="L7" s="1316"/>
      <c r="M7" s="1316"/>
      <c r="N7" s="1316"/>
      <c r="O7" s="1316"/>
      <c r="P7" s="1316"/>
      <c r="Q7" s="1316"/>
      <c r="R7" s="1316"/>
      <c r="S7" s="1316"/>
      <c r="T7" s="1316"/>
      <c r="U7" s="1316"/>
      <c r="V7" s="1316"/>
      <c r="W7" s="1316"/>
      <c r="X7" s="1316"/>
      <c r="Y7" s="1316"/>
      <c r="Z7" s="1316"/>
      <c r="AA7" s="1316"/>
      <c r="AB7" s="1317"/>
      <c r="AC7" s="308"/>
      <c r="AD7" s="308"/>
      <c r="AE7" s="308"/>
    </row>
    <row r="8" spans="1:31" ht="12.6" customHeight="1" x14ac:dyDescent="0.15">
      <c r="A8" s="308"/>
      <c r="B8" s="1321"/>
      <c r="C8" s="1321"/>
      <c r="D8" s="1315"/>
      <c r="E8" s="1316"/>
      <c r="F8" s="1316"/>
      <c r="G8" s="1316"/>
      <c r="H8" s="1316"/>
      <c r="I8" s="1316"/>
      <c r="J8" s="1316"/>
      <c r="K8" s="1316"/>
      <c r="L8" s="1316"/>
      <c r="M8" s="1316"/>
      <c r="N8" s="1316"/>
      <c r="O8" s="1316"/>
      <c r="P8" s="1316"/>
      <c r="Q8" s="1316"/>
      <c r="R8" s="1316"/>
      <c r="S8" s="1316"/>
      <c r="T8" s="1316"/>
      <c r="U8" s="1316"/>
      <c r="V8" s="1316"/>
      <c r="W8" s="1316"/>
      <c r="X8" s="1316"/>
      <c r="Y8" s="1316"/>
      <c r="Z8" s="1316"/>
      <c r="AA8" s="1316"/>
      <c r="AB8" s="1317"/>
      <c r="AC8" s="308"/>
      <c r="AD8" s="308"/>
      <c r="AE8" s="308"/>
    </row>
    <row r="9" spans="1:31" ht="12.6" customHeight="1" x14ac:dyDescent="0.15">
      <c r="A9" s="308"/>
      <c r="B9" s="1321"/>
      <c r="C9" s="1321"/>
      <c r="D9" s="1315"/>
      <c r="E9" s="1316"/>
      <c r="F9" s="1316"/>
      <c r="G9" s="1316"/>
      <c r="H9" s="1316"/>
      <c r="I9" s="1316"/>
      <c r="J9" s="1316"/>
      <c r="K9" s="1316"/>
      <c r="L9" s="1316"/>
      <c r="M9" s="1316"/>
      <c r="N9" s="1316"/>
      <c r="O9" s="1316"/>
      <c r="P9" s="1316"/>
      <c r="Q9" s="1316"/>
      <c r="R9" s="1316"/>
      <c r="S9" s="1316"/>
      <c r="T9" s="1316"/>
      <c r="U9" s="1316"/>
      <c r="V9" s="1316"/>
      <c r="W9" s="1316"/>
      <c r="X9" s="1316"/>
      <c r="Y9" s="1316"/>
      <c r="Z9" s="1316"/>
      <c r="AA9" s="1316"/>
      <c r="AB9" s="1317"/>
      <c r="AC9" s="308"/>
      <c r="AD9" s="308"/>
      <c r="AE9" s="308"/>
    </row>
    <row r="10" spans="1:31" ht="12.6" customHeight="1" x14ac:dyDescent="0.3">
      <c r="A10" s="470"/>
      <c r="B10" s="1321"/>
      <c r="C10" s="1321"/>
      <c r="D10" s="1315"/>
      <c r="E10" s="1316"/>
      <c r="F10" s="1316"/>
      <c r="G10" s="1316"/>
      <c r="H10" s="1316"/>
      <c r="I10" s="1316"/>
      <c r="J10" s="1316"/>
      <c r="K10" s="1316"/>
      <c r="L10" s="1316"/>
      <c r="M10" s="1316"/>
      <c r="N10" s="1316"/>
      <c r="O10" s="1316"/>
      <c r="P10" s="1316"/>
      <c r="Q10" s="1316"/>
      <c r="R10" s="1316"/>
      <c r="S10" s="1316"/>
      <c r="T10" s="1316"/>
      <c r="U10" s="1316"/>
      <c r="V10" s="1316"/>
      <c r="W10" s="1316"/>
      <c r="X10" s="1316"/>
      <c r="Y10" s="1316"/>
      <c r="Z10" s="1316"/>
      <c r="AA10" s="1316"/>
      <c r="AB10" s="1317"/>
      <c r="AC10" s="469"/>
      <c r="AD10" s="469"/>
      <c r="AE10" s="308"/>
    </row>
    <row r="11" spans="1:31" ht="12.6" customHeight="1" x14ac:dyDescent="0.3">
      <c r="A11" s="469"/>
      <c r="B11" s="1321"/>
      <c r="C11" s="1321"/>
      <c r="D11" s="1315"/>
      <c r="E11" s="1316"/>
      <c r="F11" s="1316"/>
      <c r="G11" s="1316"/>
      <c r="H11" s="1316"/>
      <c r="I11" s="1316"/>
      <c r="J11" s="1316"/>
      <c r="K11" s="1316"/>
      <c r="L11" s="1316"/>
      <c r="M11" s="1316"/>
      <c r="N11" s="1316"/>
      <c r="O11" s="1316"/>
      <c r="P11" s="1316"/>
      <c r="Q11" s="1316"/>
      <c r="R11" s="1316"/>
      <c r="S11" s="1316"/>
      <c r="T11" s="1316"/>
      <c r="U11" s="1316"/>
      <c r="V11" s="1316"/>
      <c r="W11" s="1316"/>
      <c r="X11" s="1316"/>
      <c r="Y11" s="1316"/>
      <c r="Z11" s="1316"/>
      <c r="AA11" s="1316"/>
      <c r="AB11" s="1317"/>
      <c r="AC11" s="469"/>
      <c r="AD11" s="469"/>
      <c r="AE11" s="308"/>
    </row>
    <row r="12" spans="1:31" ht="12.6" customHeight="1" x14ac:dyDescent="0.15">
      <c r="A12" s="308"/>
      <c r="B12" s="1321"/>
      <c r="C12" s="1321"/>
      <c r="D12" s="1315"/>
      <c r="E12" s="1316"/>
      <c r="F12" s="1316"/>
      <c r="G12" s="1316"/>
      <c r="H12" s="1316"/>
      <c r="I12" s="1316"/>
      <c r="J12" s="1316"/>
      <c r="K12" s="1316"/>
      <c r="L12" s="1316"/>
      <c r="M12" s="1316"/>
      <c r="N12" s="1316"/>
      <c r="O12" s="1316"/>
      <c r="P12" s="1316"/>
      <c r="Q12" s="1316"/>
      <c r="R12" s="1316"/>
      <c r="S12" s="1316"/>
      <c r="T12" s="1316"/>
      <c r="U12" s="1316"/>
      <c r="V12" s="1316"/>
      <c r="W12" s="1316"/>
      <c r="X12" s="1316"/>
      <c r="Y12" s="1316"/>
      <c r="Z12" s="1316"/>
      <c r="AA12" s="1316"/>
      <c r="AB12" s="1317"/>
      <c r="AC12" s="308"/>
      <c r="AD12" s="308"/>
      <c r="AE12" s="308"/>
    </row>
    <row r="13" spans="1:31" ht="12.6" customHeight="1" x14ac:dyDescent="0.15">
      <c r="A13" s="308"/>
      <c r="B13" s="1321"/>
      <c r="C13" s="1321"/>
      <c r="D13" s="1315"/>
      <c r="E13" s="1316"/>
      <c r="F13" s="1316"/>
      <c r="G13" s="1316"/>
      <c r="H13" s="1316"/>
      <c r="I13" s="1316"/>
      <c r="J13" s="1316"/>
      <c r="K13" s="1316"/>
      <c r="L13" s="1316"/>
      <c r="M13" s="1316"/>
      <c r="N13" s="1316"/>
      <c r="O13" s="1316"/>
      <c r="P13" s="1316"/>
      <c r="Q13" s="1316"/>
      <c r="R13" s="1316"/>
      <c r="S13" s="1316"/>
      <c r="T13" s="1316"/>
      <c r="U13" s="1316"/>
      <c r="V13" s="1316"/>
      <c r="W13" s="1316"/>
      <c r="X13" s="1316"/>
      <c r="Y13" s="1316"/>
      <c r="Z13" s="1316"/>
      <c r="AA13" s="1316"/>
      <c r="AB13" s="1317"/>
      <c r="AC13" s="308"/>
      <c r="AD13" s="308"/>
      <c r="AE13" s="308"/>
    </row>
    <row r="14" spans="1:31" ht="12.6" customHeight="1" x14ac:dyDescent="0.15">
      <c r="A14" s="308"/>
      <c r="B14" s="1321"/>
      <c r="C14" s="1321"/>
      <c r="D14" s="1315"/>
      <c r="E14" s="1316"/>
      <c r="F14" s="1316"/>
      <c r="G14" s="1316"/>
      <c r="H14" s="1316"/>
      <c r="I14" s="1316"/>
      <c r="J14" s="1316"/>
      <c r="K14" s="1316"/>
      <c r="L14" s="1316"/>
      <c r="M14" s="1316"/>
      <c r="N14" s="1316"/>
      <c r="O14" s="1316"/>
      <c r="P14" s="1316"/>
      <c r="Q14" s="1316"/>
      <c r="R14" s="1316"/>
      <c r="S14" s="1316"/>
      <c r="T14" s="1316"/>
      <c r="U14" s="1316"/>
      <c r="V14" s="1316"/>
      <c r="W14" s="1316"/>
      <c r="X14" s="1316"/>
      <c r="Y14" s="1316"/>
      <c r="Z14" s="1316"/>
      <c r="AA14" s="1316"/>
      <c r="AB14" s="1317"/>
      <c r="AC14" s="308"/>
      <c r="AD14" s="308"/>
      <c r="AE14" s="308"/>
    </row>
    <row r="15" spans="1:31" ht="12.6" customHeight="1" x14ac:dyDescent="0.15">
      <c r="A15" s="308"/>
      <c r="B15" s="1321"/>
      <c r="C15" s="1321"/>
      <c r="D15" s="1315"/>
      <c r="E15" s="1316"/>
      <c r="F15" s="1316"/>
      <c r="G15" s="1316"/>
      <c r="H15" s="1316"/>
      <c r="I15" s="1316"/>
      <c r="J15" s="1316"/>
      <c r="K15" s="1316"/>
      <c r="L15" s="1316"/>
      <c r="M15" s="1316"/>
      <c r="N15" s="1316"/>
      <c r="O15" s="1316"/>
      <c r="P15" s="1316"/>
      <c r="Q15" s="1316"/>
      <c r="R15" s="1316"/>
      <c r="S15" s="1316"/>
      <c r="T15" s="1316"/>
      <c r="U15" s="1316"/>
      <c r="V15" s="1316"/>
      <c r="W15" s="1316"/>
      <c r="X15" s="1316"/>
      <c r="Y15" s="1316"/>
      <c r="Z15" s="1316"/>
      <c r="AA15" s="1316"/>
      <c r="AB15" s="1317"/>
      <c r="AC15" s="308"/>
      <c r="AD15" s="308"/>
      <c r="AE15" s="308"/>
    </row>
    <row r="16" spans="1:31" ht="12.6" customHeight="1" x14ac:dyDescent="0.15">
      <c r="A16" s="308"/>
      <c r="B16" s="1321"/>
      <c r="C16" s="1321"/>
      <c r="D16" s="1315"/>
      <c r="E16" s="1316"/>
      <c r="F16" s="1316"/>
      <c r="G16" s="1316"/>
      <c r="H16" s="1316"/>
      <c r="I16" s="1316"/>
      <c r="J16" s="1316"/>
      <c r="K16" s="1316"/>
      <c r="L16" s="1316"/>
      <c r="M16" s="1316"/>
      <c r="N16" s="1316"/>
      <c r="O16" s="1316"/>
      <c r="P16" s="1316"/>
      <c r="Q16" s="1316"/>
      <c r="R16" s="1316"/>
      <c r="S16" s="1316"/>
      <c r="T16" s="1316"/>
      <c r="U16" s="1316"/>
      <c r="V16" s="1316"/>
      <c r="W16" s="1316"/>
      <c r="X16" s="1316"/>
      <c r="Y16" s="1316"/>
      <c r="Z16" s="1316"/>
      <c r="AA16" s="1316"/>
      <c r="AB16" s="1317"/>
      <c r="AC16" s="308"/>
      <c r="AD16" s="308"/>
      <c r="AE16" s="308"/>
    </row>
    <row r="17" spans="1:42" ht="12.6" customHeight="1" x14ac:dyDescent="0.15">
      <c r="A17" s="308"/>
      <c r="B17" s="1321"/>
      <c r="C17" s="1321"/>
      <c r="D17" s="1315"/>
      <c r="E17" s="1316"/>
      <c r="F17" s="1316"/>
      <c r="G17" s="1316"/>
      <c r="H17" s="1316"/>
      <c r="I17" s="1316"/>
      <c r="J17" s="1316"/>
      <c r="K17" s="1316"/>
      <c r="L17" s="1316"/>
      <c r="M17" s="1316"/>
      <c r="N17" s="1316"/>
      <c r="O17" s="1316"/>
      <c r="P17" s="1316"/>
      <c r="Q17" s="1316"/>
      <c r="R17" s="1316"/>
      <c r="S17" s="1316"/>
      <c r="T17" s="1316"/>
      <c r="U17" s="1316"/>
      <c r="V17" s="1316"/>
      <c r="W17" s="1316"/>
      <c r="X17" s="1316"/>
      <c r="Y17" s="1316"/>
      <c r="Z17" s="1316"/>
      <c r="AA17" s="1316"/>
      <c r="AB17" s="1317"/>
      <c r="AC17" s="308"/>
      <c r="AD17" s="308"/>
      <c r="AE17" s="308"/>
    </row>
    <row r="18" spans="1:42" ht="12.6" customHeight="1" x14ac:dyDescent="0.15">
      <c r="A18" s="308"/>
      <c r="B18" s="1321"/>
      <c r="C18" s="1321"/>
      <c r="D18" s="1315"/>
      <c r="E18" s="1316"/>
      <c r="F18" s="1316"/>
      <c r="G18" s="1316"/>
      <c r="H18" s="1316"/>
      <c r="I18" s="1316"/>
      <c r="J18" s="1316"/>
      <c r="K18" s="1316"/>
      <c r="L18" s="1316"/>
      <c r="M18" s="1316"/>
      <c r="N18" s="1316"/>
      <c r="O18" s="1316"/>
      <c r="P18" s="1316"/>
      <c r="Q18" s="1316"/>
      <c r="R18" s="1316"/>
      <c r="S18" s="1316"/>
      <c r="T18" s="1316"/>
      <c r="U18" s="1316"/>
      <c r="V18" s="1316"/>
      <c r="W18" s="1316"/>
      <c r="X18" s="1316"/>
      <c r="Y18" s="1316"/>
      <c r="Z18" s="1316"/>
      <c r="AA18" s="1316"/>
      <c r="AB18" s="1317"/>
      <c r="AC18" s="308"/>
      <c r="AD18" s="308"/>
      <c r="AE18" s="308"/>
    </row>
    <row r="19" spans="1:42" ht="12.6" customHeight="1" x14ac:dyDescent="0.15">
      <c r="A19" s="308"/>
      <c r="B19" s="1321"/>
      <c r="C19" s="1321"/>
      <c r="D19" s="1315"/>
      <c r="E19" s="1316"/>
      <c r="F19" s="1316"/>
      <c r="G19" s="1316"/>
      <c r="H19" s="1316"/>
      <c r="I19" s="1316"/>
      <c r="J19" s="1316"/>
      <c r="K19" s="1316"/>
      <c r="L19" s="1316"/>
      <c r="M19" s="1316"/>
      <c r="N19" s="1316"/>
      <c r="O19" s="1316"/>
      <c r="P19" s="1316"/>
      <c r="Q19" s="1316"/>
      <c r="R19" s="1316"/>
      <c r="S19" s="1316"/>
      <c r="T19" s="1316"/>
      <c r="U19" s="1316"/>
      <c r="V19" s="1316"/>
      <c r="W19" s="1316"/>
      <c r="X19" s="1316"/>
      <c r="Y19" s="1316"/>
      <c r="Z19" s="1316"/>
      <c r="AA19" s="1316"/>
      <c r="AB19" s="1317"/>
      <c r="AC19" s="311"/>
      <c r="AD19" s="311"/>
      <c r="AE19" s="308"/>
    </row>
    <row r="20" spans="1:42" ht="12.6" customHeight="1" x14ac:dyDescent="0.15">
      <c r="A20" s="311"/>
      <c r="B20" s="1321"/>
      <c r="C20" s="1321"/>
      <c r="D20" s="1315"/>
      <c r="E20" s="1316"/>
      <c r="F20" s="1316"/>
      <c r="G20" s="1316"/>
      <c r="H20" s="1316"/>
      <c r="I20" s="1316"/>
      <c r="J20" s="1316"/>
      <c r="K20" s="1316"/>
      <c r="L20" s="1316"/>
      <c r="M20" s="1316"/>
      <c r="N20" s="1316"/>
      <c r="O20" s="1316"/>
      <c r="P20" s="1316"/>
      <c r="Q20" s="1316"/>
      <c r="R20" s="1316"/>
      <c r="S20" s="1316"/>
      <c r="T20" s="1316"/>
      <c r="U20" s="1316"/>
      <c r="V20" s="1316"/>
      <c r="W20" s="1316"/>
      <c r="X20" s="1316"/>
      <c r="Y20" s="1316"/>
      <c r="Z20" s="1316"/>
      <c r="AA20" s="1316"/>
      <c r="AB20" s="1317"/>
      <c r="AC20" s="311"/>
      <c r="AD20" s="311"/>
      <c r="AE20" s="308"/>
    </row>
    <row r="21" spans="1:42" ht="12.6" customHeight="1" x14ac:dyDescent="0.15">
      <c r="A21" s="308"/>
      <c r="B21" s="1321"/>
      <c r="C21" s="1321"/>
      <c r="D21" s="1315"/>
      <c r="E21" s="1316"/>
      <c r="F21" s="1316"/>
      <c r="G21" s="1316"/>
      <c r="H21" s="1316"/>
      <c r="I21" s="1316"/>
      <c r="J21" s="1316"/>
      <c r="K21" s="1316"/>
      <c r="L21" s="1316"/>
      <c r="M21" s="1316"/>
      <c r="N21" s="1316"/>
      <c r="O21" s="1316"/>
      <c r="P21" s="1316"/>
      <c r="Q21" s="1316"/>
      <c r="R21" s="1316"/>
      <c r="S21" s="1316"/>
      <c r="T21" s="1316"/>
      <c r="U21" s="1316"/>
      <c r="V21" s="1316"/>
      <c r="W21" s="1316"/>
      <c r="X21" s="1316"/>
      <c r="Y21" s="1316"/>
      <c r="Z21" s="1316"/>
      <c r="AA21" s="1316"/>
      <c r="AB21" s="1317"/>
      <c r="AC21" s="308"/>
      <c r="AD21" s="308"/>
      <c r="AE21" s="308"/>
    </row>
    <row r="22" spans="1:42" ht="12.6" customHeight="1" x14ac:dyDescent="0.15">
      <c r="A22" s="308"/>
      <c r="B22" s="1321"/>
      <c r="C22" s="1321"/>
      <c r="D22" s="1315"/>
      <c r="E22" s="1316"/>
      <c r="F22" s="1316"/>
      <c r="G22" s="1316"/>
      <c r="H22" s="1316"/>
      <c r="I22" s="1316"/>
      <c r="J22" s="1316"/>
      <c r="K22" s="1316"/>
      <c r="L22" s="1316"/>
      <c r="M22" s="1316"/>
      <c r="N22" s="1316"/>
      <c r="O22" s="1316"/>
      <c r="P22" s="1316"/>
      <c r="Q22" s="1316"/>
      <c r="R22" s="1316"/>
      <c r="S22" s="1316"/>
      <c r="T22" s="1316"/>
      <c r="U22" s="1316"/>
      <c r="V22" s="1316"/>
      <c r="W22" s="1316"/>
      <c r="X22" s="1316"/>
      <c r="Y22" s="1316"/>
      <c r="Z22" s="1316"/>
      <c r="AA22" s="1316"/>
      <c r="AB22" s="1317"/>
      <c r="AC22" s="308"/>
      <c r="AD22" s="308"/>
      <c r="AE22" s="308"/>
    </row>
    <row r="23" spans="1:42" ht="12.6" customHeight="1" x14ac:dyDescent="0.15">
      <c r="A23" s="308"/>
      <c r="B23" s="1321"/>
      <c r="C23" s="1321"/>
      <c r="D23" s="1315"/>
      <c r="E23" s="1316"/>
      <c r="F23" s="1316"/>
      <c r="G23" s="1316"/>
      <c r="H23" s="1316"/>
      <c r="I23" s="1316"/>
      <c r="J23" s="1316"/>
      <c r="K23" s="1316"/>
      <c r="L23" s="1316"/>
      <c r="M23" s="1316"/>
      <c r="N23" s="1316"/>
      <c r="O23" s="1316"/>
      <c r="P23" s="1316"/>
      <c r="Q23" s="1316"/>
      <c r="R23" s="1316"/>
      <c r="S23" s="1316"/>
      <c r="T23" s="1316"/>
      <c r="U23" s="1316"/>
      <c r="V23" s="1316"/>
      <c r="W23" s="1316"/>
      <c r="X23" s="1316"/>
      <c r="Y23" s="1316"/>
      <c r="Z23" s="1316"/>
      <c r="AA23" s="1316"/>
      <c r="AB23" s="1317"/>
      <c r="AC23" s="308"/>
      <c r="AD23" s="308"/>
      <c r="AE23" s="308"/>
    </row>
    <row r="24" spans="1:42" ht="12.6" customHeight="1" x14ac:dyDescent="0.15">
      <c r="A24" s="308"/>
      <c r="B24" s="1321"/>
      <c r="C24" s="1321"/>
      <c r="D24" s="1315"/>
      <c r="E24" s="1316"/>
      <c r="F24" s="1316"/>
      <c r="G24" s="1316"/>
      <c r="H24" s="1316"/>
      <c r="I24" s="1316"/>
      <c r="J24" s="1316"/>
      <c r="K24" s="1316"/>
      <c r="L24" s="1316"/>
      <c r="M24" s="1316"/>
      <c r="N24" s="1316"/>
      <c r="O24" s="1316"/>
      <c r="P24" s="1316"/>
      <c r="Q24" s="1316"/>
      <c r="R24" s="1316"/>
      <c r="S24" s="1316"/>
      <c r="T24" s="1316"/>
      <c r="U24" s="1316"/>
      <c r="V24" s="1316"/>
      <c r="W24" s="1316"/>
      <c r="X24" s="1316"/>
      <c r="Y24" s="1316"/>
      <c r="Z24" s="1316"/>
      <c r="AA24" s="1316"/>
      <c r="AB24" s="1317"/>
      <c r="AC24" s="308"/>
      <c r="AD24" s="308"/>
      <c r="AE24" s="308"/>
    </row>
    <row r="25" spans="1:42" ht="12.6" customHeight="1" x14ac:dyDescent="0.15">
      <c r="A25" s="311"/>
      <c r="B25" s="311"/>
      <c r="C25" s="311"/>
      <c r="D25" s="1315"/>
      <c r="E25" s="1316"/>
      <c r="F25" s="1316"/>
      <c r="G25" s="1316"/>
      <c r="H25" s="1316"/>
      <c r="I25" s="1316"/>
      <c r="J25" s="1316"/>
      <c r="K25" s="1316"/>
      <c r="L25" s="1316"/>
      <c r="M25" s="1316"/>
      <c r="N25" s="1316"/>
      <c r="O25" s="1316"/>
      <c r="P25" s="1316"/>
      <c r="Q25" s="1316"/>
      <c r="R25" s="1316"/>
      <c r="S25" s="1316"/>
      <c r="T25" s="1316"/>
      <c r="U25" s="1316"/>
      <c r="V25" s="1316"/>
      <c r="W25" s="1316"/>
      <c r="X25" s="1316"/>
      <c r="Y25" s="1316"/>
      <c r="Z25" s="1316"/>
      <c r="AA25" s="1316"/>
      <c r="AB25" s="1317"/>
      <c r="AC25" s="311"/>
      <c r="AD25" s="311"/>
      <c r="AE25" s="308"/>
    </row>
    <row r="26" spans="1:42" ht="12" customHeight="1" x14ac:dyDescent="0.15">
      <c r="A26" s="311"/>
      <c r="B26" s="311"/>
      <c r="C26" s="311"/>
      <c r="D26" s="1315"/>
      <c r="E26" s="1316"/>
      <c r="F26" s="1316"/>
      <c r="G26" s="1316"/>
      <c r="H26" s="1316"/>
      <c r="I26" s="1316"/>
      <c r="J26" s="1316"/>
      <c r="K26" s="1316"/>
      <c r="L26" s="1316"/>
      <c r="M26" s="1316"/>
      <c r="N26" s="1316"/>
      <c r="O26" s="1316"/>
      <c r="P26" s="1316"/>
      <c r="Q26" s="1316"/>
      <c r="R26" s="1316"/>
      <c r="S26" s="1316"/>
      <c r="T26" s="1316"/>
      <c r="U26" s="1316"/>
      <c r="V26" s="1316"/>
      <c r="W26" s="1316"/>
      <c r="X26" s="1316"/>
      <c r="Y26" s="1316"/>
      <c r="Z26" s="1316"/>
      <c r="AA26" s="1316"/>
      <c r="AB26" s="1317"/>
      <c r="AC26" s="311"/>
      <c r="AD26" s="311"/>
      <c r="AE26" s="308"/>
    </row>
    <row r="27" spans="1:42" ht="12.6" customHeight="1" x14ac:dyDescent="0.15">
      <c r="A27" s="308"/>
      <c r="B27" s="308"/>
      <c r="C27" s="308"/>
      <c r="D27" s="1315"/>
      <c r="E27" s="1316"/>
      <c r="F27" s="1316"/>
      <c r="G27" s="1316"/>
      <c r="H27" s="1316"/>
      <c r="I27" s="1316"/>
      <c r="J27" s="1316"/>
      <c r="K27" s="1316"/>
      <c r="L27" s="1316"/>
      <c r="M27" s="1316"/>
      <c r="N27" s="1316"/>
      <c r="O27" s="1316"/>
      <c r="P27" s="1316"/>
      <c r="Q27" s="1316"/>
      <c r="R27" s="1316"/>
      <c r="S27" s="1316"/>
      <c r="T27" s="1316"/>
      <c r="U27" s="1316"/>
      <c r="V27" s="1316"/>
      <c r="W27" s="1316"/>
      <c r="X27" s="1316"/>
      <c r="Y27" s="1316"/>
      <c r="Z27" s="1316"/>
      <c r="AA27" s="1316"/>
      <c r="AB27" s="1317"/>
      <c r="AC27" s="308"/>
      <c r="AD27" s="308"/>
      <c r="AE27" s="308"/>
    </row>
    <row r="28" spans="1:42" ht="12.6" customHeight="1" x14ac:dyDescent="0.15">
      <c r="A28" s="308"/>
      <c r="B28" s="308"/>
      <c r="C28" s="308"/>
      <c r="D28" s="1318"/>
      <c r="E28" s="1319"/>
      <c r="F28" s="1319"/>
      <c r="G28" s="1319"/>
      <c r="H28" s="1319"/>
      <c r="I28" s="1319"/>
      <c r="J28" s="1319"/>
      <c r="K28" s="1319"/>
      <c r="L28" s="1319"/>
      <c r="M28" s="1319"/>
      <c r="N28" s="1319"/>
      <c r="O28" s="1319"/>
      <c r="P28" s="1319"/>
      <c r="Q28" s="1319"/>
      <c r="R28" s="1319"/>
      <c r="S28" s="1319"/>
      <c r="T28" s="1319"/>
      <c r="U28" s="1319"/>
      <c r="V28" s="1319"/>
      <c r="W28" s="1319"/>
      <c r="X28" s="1319"/>
      <c r="Y28" s="1319"/>
      <c r="Z28" s="1319"/>
      <c r="AA28" s="1319"/>
      <c r="AB28" s="1320"/>
      <c r="AC28" s="308"/>
      <c r="AD28" s="308"/>
      <c r="AE28" s="308"/>
    </row>
    <row r="29" spans="1:42" ht="12.6" customHeight="1" thickBot="1" x14ac:dyDescent="0.2">
      <c r="A29" s="308"/>
      <c r="B29" s="308"/>
      <c r="C29" s="308"/>
      <c r="D29" s="308"/>
      <c r="E29" s="308"/>
      <c r="F29" s="308"/>
      <c r="G29" s="309"/>
      <c r="H29" s="309"/>
      <c r="I29" s="309"/>
      <c r="J29" s="309"/>
      <c r="K29" s="309"/>
      <c r="L29" s="310"/>
      <c r="M29" s="310"/>
      <c r="N29" s="310"/>
      <c r="O29" s="310"/>
      <c r="P29" s="310"/>
      <c r="Q29" s="308"/>
      <c r="R29" s="308"/>
      <c r="S29" s="308"/>
      <c r="T29" s="308"/>
      <c r="U29" s="308"/>
      <c r="V29" s="308"/>
      <c r="W29" s="308"/>
      <c r="X29" s="308"/>
      <c r="Y29" s="308"/>
      <c r="Z29" s="308"/>
      <c r="AA29" s="308"/>
      <c r="AB29" s="308"/>
      <c r="AC29" s="308"/>
      <c r="AD29" s="308"/>
      <c r="AE29" s="308"/>
    </row>
    <row r="30" spans="1:42" ht="12.6" customHeight="1" thickBot="1" x14ac:dyDescent="0.2">
      <c r="A30" s="308"/>
      <c r="B30" s="308"/>
      <c r="C30" s="308"/>
      <c r="D30" s="308"/>
      <c r="E30" s="308"/>
      <c r="F30" s="308"/>
      <c r="G30" s="309"/>
      <c r="H30" s="309"/>
      <c r="I30" s="309"/>
      <c r="J30" s="309"/>
      <c r="K30" s="309"/>
      <c r="L30" s="310"/>
      <c r="M30" s="310"/>
      <c r="N30" s="310"/>
      <c r="O30" s="310"/>
      <c r="P30" s="310"/>
      <c r="Q30" s="904" t="s">
        <v>4391</v>
      </c>
      <c r="R30" s="904"/>
      <c r="S30" s="904"/>
      <c r="T30" s="904"/>
      <c r="U30" s="308"/>
      <c r="V30" s="1310" t="str">
        <f>IF($AK$30="","　　　　年　　月　　日",$AK$30)</f>
        <v>　　　　年　　月　　日</v>
      </c>
      <c r="W30" s="1310"/>
      <c r="X30" s="1310"/>
      <c r="Y30" s="1310"/>
      <c r="Z30" s="1310"/>
      <c r="AA30" s="1310"/>
      <c r="AB30" s="1310"/>
      <c r="AC30" s="308"/>
      <c r="AD30" s="308"/>
      <c r="AE30" s="308"/>
      <c r="AG30" s="1311" t="s">
        <v>4391</v>
      </c>
      <c r="AH30" s="1311"/>
      <c r="AI30" s="1311"/>
      <c r="AJ30" s="1311"/>
      <c r="AK30" s="1294"/>
      <c r="AL30" s="1295"/>
      <c r="AM30" s="1295"/>
      <c r="AN30" s="1295"/>
      <c r="AO30" s="1296"/>
      <c r="AP30" s="276" t="s">
        <v>4715</v>
      </c>
    </row>
    <row r="31" spans="1:42" ht="12.6" customHeight="1" x14ac:dyDescent="0.15">
      <c r="A31" s="308"/>
      <c r="B31" s="308"/>
      <c r="C31" s="308"/>
      <c r="D31" s="308"/>
      <c r="E31" s="308"/>
      <c r="F31" s="308"/>
      <c r="G31" s="309"/>
      <c r="H31" s="309"/>
      <c r="I31" s="309"/>
      <c r="J31" s="309"/>
      <c r="K31" s="309"/>
      <c r="L31" s="310"/>
      <c r="M31" s="310"/>
      <c r="N31" s="310"/>
      <c r="O31" s="310"/>
      <c r="P31" s="310"/>
      <c r="Q31" s="310"/>
      <c r="R31" s="310"/>
      <c r="S31" s="310"/>
      <c r="T31" s="310"/>
      <c r="U31" s="308"/>
      <c r="V31" s="308"/>
      <c r="W31" s="308"/>
      <c r="X31" s="308"/>
      <c r="Y31" s="308"/>
      <c r="Z31" s="308"/>
      <c r="AA31" s="308"/>
      <c r="AB31" s="308"/>
      <c r="AC31" s="308"/>
      <c r="AD31" s="308"/>
      <c r="AE31" s="308"/>
    </row>
    <row r="32" spans="1:42" ht="12.6" customHeight="1" x14ac:dyDescent="0.15">
      <c r="A32" s="308"/>
      <c r="B32" s="308"/>
      <c r="C32" s="308"/>
      <c r="D32" s="308"/>
      <c r="E32" s="308"/>
      <c r="F32" s="308"/>
      <c r="G32" s="308"/>
      <c r="H32" s="308"/>
      <c r="I32" s="308"/>
      <c r="J32" s="308"/>
      <c r="K32" s="308"/>
      <c r="L32" s="308"/>
      <c r="M32" s="308"/>
      <c r="N32" s="308"/>
      <c r="O32" s="308"/>
      <c r="P32" s="308"/>
      <c r="Q32" s="308"/>
      <c r="R32" s="308"/>
      <c r="S32" s="308"/>
      <c r="T32" s="308"/>
      <c r="U32" s="308"/>
      <c r="V32" s="308"/>
      <c r="W32" s="308"/>
      <c r="X32" s="308"/>
      <c r="Y32" s="308"/>
      <c r="Z32" s="308"/>
      <c r="AA32" s="308"/>
      <c r="AB32" s="308"/>
      <c r="AC32" s="308"/>
      <c r="AD32" s="308"/>
      <c r="AE32" s="308"/>
    </row>
    <row r="33" spans="1:31" ht="12.6" customHeight="1" x14ac:dyDescent="0.15">
      <c r="A33" s="311"/>
      <c r="B33" s="311"/>
      <c r="C33" s="311"/>
      <c r="D33" s="1312"/>
      <c r="E33" s="1313"/>
      <c r="F33" s="1313"/>
      <c r="G33" s="1313"/>
      <c r="H33" s="1313"/>
      <c r="I33" s="1313"/>
      <c r="J33" s="1313"/>
      <c r="K33" s="1313"/>
      <c r="L33" s="1313"/>
      <c r="M33" s="1313"/>
      <c r="N33" s="1313"/>
      <c r="O33" s="1313"/>
      <c r="P33" s="1313"/>
      <c r="Q33" s="1313"/>
      <c r="R33" s="1313"/>
      <c r="S33" s="1313"/>
      <c r="T33" s="1313"/>
      <c r="U33" s="1313"/>
      <c r="V33" s="1313"/>
      <c r="W33" s="1313"/>
      <c r="X33" s="1313"/>
      <c r="Y33" s="1313"/>
      <c r="Z33" s="1313"/>
      <c r="AA33" s="1313"/>
      <c r="AB33" s="1314"/>
      <c r="AC33" s="311"/>
      <c r="AD33" s="311"/>
      <c r="AE33" s="308"/>
    </row>
    <row r="34" spans="1:31" ht="12.6" customHeight="1" x14ac:dyDescent="0.15">
      <c r="A34" s="311"/>
      <c r="B34" s="308"/>
      <c r="C34" s="308"/>
      <c r="D34" s="1315"/>
      <c r="E34" s="1316"/>
      <c r="F34" s="1316"/>
      <c r="G34" s="1316"/>
      <c r="H34" s="1316"/>
      <c r="I34" s="1316"/>
      <c r="J34" s="1316"/>
      <c r="K34" s="1316"/>
      <c r="L34" s="1316"/>
      <c r="M34" s="1316"/>
      <c r="N34" s="1316"/>
      <c r="O34" s="1316"/>
      <c r="P34" s="1316"/>
      <c r="Q34" s="1316"/>
      <c r="R34" s="1316"/>
      <c r="S34" s="1316"/>
      <c r="T34" s="1316"/>
      <c r="U34" s="1316"/>
      <c r="V34" s="1316"/>
      <c r="W34" s="1316"/>
      <c r="X34" s="1316"/>
      <c r="Y34" s="1316"/>
      <c r="Z34" s="1316"/>
      <c r="AA34" s="1316"/>
      <c r="AB34" s="1317"/>
      <c r="AC34" s="311"/>
      <c r="AD34" s="311"/>
      <c r="AE34" s="308"/>
    </row>
    <row r="35" spans="1:31" ht="12.6" customHeight="1" x14ac:dyDescent="0.15">
      <c r="A35" s="308"/>
      <c r="B35" s="1321" t="s">
        <v>4394</v>
      </c>
      <c r="C35" s="1321"/>
      <c r="D35" s="1315"/>
      <c r="E35" s="1316"/>
      <c r="F35" s="1316"/>
      <c r="G35" s="1316"/>
      <c r="H35" s="1316"/>
      <c r="I35" s="1316"/>
      <c r="J35" s="1316"/>
      <c r="K35" s="1316"/>
      <c r="L35" s="1316"/>
      <c r="M35" s="1316"/>
      <c r="N35" s="1316"/>
      <c r="O35" s="1316"/>
      <c r="P35" s="1316"/>
      <c r="Q35" s="1316"/>
      <c r="R35" s="1316"/>
      <c r="S35" s="1316"/>
      <c r="T35" s="1316"/>
      <c r="U35" s="1316"/>
      <c r="V35" s="1316"/>
      <c r="W35" s="1316"/>
      <c r="X35" s="1316"/>
      <c r="Y35" s="1316"/>
      <c r="Z35" s="1316"/>
      <c r="AA35" s="1316"/>
      <c r="AB35" s="1317"/>
      <c r="AC35" s="308"/>
      <c r="AD35" s="308"/>
      <c r="AE35" s="308"/>
    </row>
    <row r="36" spans="1:31" ht="12.6" customHeight="1" x14ac:dyDescent="0.15">
      <c r="A36" s="308"/>
      <c r="B36" s="1321"/>
      <c r="C36" s="1321"/>
      <c r="D36" s="1315"/>
      <c r="E36" s="1316"/>
      <c r="F36" s="1316"/>
      <c r="G36" s="1316"/>
      <c r="H36" s="1316"/>
      <c r="I36" s="1316"/>
      <c r="J36" s="1316"/>
      <c r="K36" s="1316"/>
      <c r="L36" s="1316"/>
      <c r="M36" s="1316"/>
      <c r="N36" s="1316"/>
      <c r="O36" s="1316"/>
      <c r="P36" s="1316"/>
      <c r="Q36" s="1316"/>
      <c r="R36" s="1316"/>
      <c r="S36" s="1316"/>
      <c r="T36" s="1316"/>
      <c r="U36" s="1316"/>
      <c r="V36" s="1316"/>
      <c r="W36" s="1316"/>
      <c r="X36" s="1316"/>
      <c r="Y36" s="1316"/>
      <c r="Z36" s="1316"/>
      <c r="AA36" s="1316"/>
      <c r="AB36" s="1317"/>
      <c r="AC36" s="308"/>
      <c r="AD36" s="308"/>
      <c r="AE36" s="308"/>
    </row>
    <row r="37" spans="1:31" ht="12.6" customHeight="1" x14ac:dyDescent="0.15">
      <c r="A37" s="308"/>
      <c r="B37" s="1321"/>
      <c r="C37" s="1321"/>
      <c r="D37" s="1315"/>
      <c r="E37" s="1316"/>
      <c r="F37" s="1316"/>
      <c r="G37" s="1316"/>
      <c r="H37" s="1316"/>
      <c r="I37" s="1316"/>
      <c r="J37" s="1316"/>
      <c r="K37" s="1316"/>
      <c r="L37" s="1316"/>
      <c r="M37" s="1316"/>
      <c r="N37" s="1316"/>
      <c r="O37" s="1316"/>
      <c r="P37" s="1316"/>
      <c r="Q37" s="1316"/>
      <c r="R37" s="1316"/>
      <c r="S37" s="1316"/>
      <c r="T37" s="1316"/>
      <c r="U37" s="1316"/>
      <c r="V37" s="1316"/>
      <c r="W37" s="1316"/>
      <c r="X37" s="1316"/>
      <c r="Y37" s="1316"/>
      <c r="Z37" s="1316"/>
      <c r="AA37" s="1316"/>
      <c r="AB37" s="1317"/>
      <c r="AC37" s="308"/>
      <c r="AD37" s="308"/>
      <c r="AE37" s="308"/>
    </row>
    <row r="38" spans="1:31" ht="12.6" customHeight="1" x14ac:dyDescent="0.15">
      <c r="A38" s="308"/>
      <c r="B38" s="1321"/>
      <c r="C38" s="1321"/>
      <c r="D38" s="1315"/>
      <c r="E38" s="1316"/>
      <c r="F38" s="1316"/>
      <c r="G38" s="1316"/>
      <c r="H38" s="1316"/>
      <c r="I38" s="1316"/>
      <c r="J38" s="1316"/>
      <c r="K38" s="1316"/>
      <c r="L38" s="1316"/>
      <c r="M38" s="1316"/>
      <c r="N38" s="1316"/>
      <c r="O38" s="1316"/>
      <c r="P38" s="1316"/>
      <c r="Q38" s="1316"/>
      <c r="R38" s="1316"/>
      <c r="S38" s="1316"/>
      <c r="T38" s="1316"/>
      <c r="U38" s="1316"/>
      <c r="V38" s="1316"/>
      <c r="W38" s="1316"/>
      <c r="X38" s="1316"/>
      <c r="Y38" s="1316"/>
      <c r="Z38" s="1316"/>
      <c r="AA38" s="1316"/>
      <c r="AB38" s="1317"/>
      <c r="AC38" s="308"/>
      <c r="AD38" s="308"/>
      <c r="AE38" s="308"/>
    </row>
    <row r="39" spans="1:31" ht="12.6" customHeight="1" x14ac:dyDescent="0.15">
      <c r="A39" s="311"/>
      <c r="B39" s="1321"/>
      <c r="C39" s="1321"/>
      <c r="D39" s="1315"/>
      <c r="E39" s="1316"/>
      <c r="F39" s="1316"/>
      <c r="G39" s="1316"/>
      <c r="H39" s="1316"/>
      <c r="I39" s="1316"/>
      <c r="J39" s="1316"/>
      <c r="K39" s="1316"/>
      <c r="L39" s="1316"/>
      <c r="M39" s="1316"/>
      <c r="N39" s="1316"/>
      <c r="O39" s="1316"/>
      <c r="P39" s="1316"/>
      <c r="Q39" s="1316"/>
      <c r="R39" s="1316"/>
      <c r="S39" s="1316"/>
      <c r="T39" s="1316"/>
      <c r="U39" s="1316"/>
      <c r="V39" s="1316"/>
      <c r="W39" s="1316"/>
      <c r="X39" s="1316"/>
      <c r="Y39" s="1316"/>
      <c r="Z39" s="1316"/>
      <c r="AA39" s="1316"/>
      <c r="AB39" s="1317"/>
      <c r="AC39" s="311"/>
      <c r="AD39" s="311"/>
      <c r="AE39" s="308"/>
    </row>
    <row r="40" spans="1:31" ht="12.6" customHeight="1" x14ac:dyDescent="0.15">
      <c r="A40" s="311"/>
      <c r="B40" s="1321"/>
      <c r="C40" s="1321"/>
      <c r="D40" s="1315"/>
      <c r="E40" s="1316"/>
      <c r="F40" s="1316"/>
      <c r="G40" s="1316"/>
      <c r="H40" s="1316"/>
      <c r="I40" s="1316"/>
      <c r="J40" s="1316"/>
      <c r="K40" s="1316"/>
      <c r="L40" s="1316"/>
      <c r="M40" s="1316"/>
      <c r="N40" s="1316"/>
      <c r="O40" s="1316"/>
      <c r="P40" s="1316"/>
      <c r="Q40" s="1316"/>
      <c r="R40" s="1316"/>
      <c r="S40" s="1316"/>
      <c r="T40" s="1316"/>
      <c r="U40" s="1316"/>
      <c r="V40" s="1316"/>
      <c r="W40" s="1316"/>
      <c r="X40" s="1316"/>
      <c r="Y40" s="1316"/>
      <c r="Z40" s="1316"/>
      <c r="AA40" s="1316"/>
      <c r="AB40" s="1317"/>
      <c r="AC40" s="311"/>
      <c r="AD40" s="311"/>
      <c r="AE40" s="308"/>
    </row>
    <row r="41" spans="1:31" ht="12.6" customHeight="1" x14ac:dyDescent="0.15">
      <c r="A41" s="308"/>
      <c r="B41" s="1321"/>
      <c r="C41" s="1321"/>
      <c r="D41" s="1315"/>
      <c r="E41" s="1316"/>
      <c r="F41" s="1316"/>
      <c r="G41" s="1316"/>
      <c r="H41" s="1316"/>
      <c r="I41" s="1316"/>
      <c r="J41" s="1316"/>
      <c r="K41" s="1316"/>
      <c r="L41" s="1316"/>
      <c r="M41" s="1316"/>
      <c r="N41" s="1316"/>
      <c r="O41" s="1316"/>
      <c r="P41" s="1316"/>
      <c r="Q41" s="1316"/>
      <c r="R41" s="1316"/>
      <c r="S41" s="1316"/>
      <c r="T41" s="1316"/>
      <c r="U41" s="1316"/>
      <c r="V41" s="1316"/>
      <c r="W41" s="1316"/>
      <c r="X41" s="1316"/>
      <c r="Y41" s="1316"/>
      <c r="Z41" s="1316"/>
      <c r="AA41" s="1316"/>
      <c r="AB41" s="1317"/>
      <c r="AC41" s="308"/>
      <c r="AD41" s="308"/>
      <c r="AE41" s="308"/>
    </row>
    <row r="42" spans="1:31" ht="12.6" customHeight="1" x14ac:dyDescent="0.15">
      <c r="A42" s="308"/>
      <c r="B42" s="1321"/>
      <c r="C42" s="1321"/>
      <c r="D42" s="1315"/>
      <c r="E42" s="1316"/>
      <c r="F42" s="1316"/>
      <c r="G42" s="1316"/>
      <c r="H42" s="1316"/>
      <c r="I42" s="1316"/>
      <c r="J42" s="1316"/>
      <c r="K42" s="1316"/>
      <c r="L42" s="1316"/>
      <c r="M42" s="1316"/>
      <c r="N42" s="1316"/>
      <c r="O42" s="1316"/>
      <c r="P42" s="1316"/>
      <c r="Q42" s="1316"/>
      <c r="R42" s="1316"/>
      <c r="S42" s="1316"/>
      <c r="T42" s="1316"/>
      <c r="U42" s="1316"/>
      <c r="V42" s="1316"/>
      <c r="W42" s="1316"/>
      <c r="X42" s="1316"/>
      <c r="Y42" s="1316"/>
      <c r="Z42" s="1316"/>
      <c r="AA42" s="1316"/>
      <c r="AB42" s="1317"/>
      <c r="AC42" s="308"/>
      <c r="AD42" s="308"/>
      <c r="AE42" s="308"/>
    </row>
    <row r="43" spans="1:31" ht="12.6" customHeight="1" x14ac:dyDescent="0.15">
      <c r="A43" s="308"/>
      <c r="B43" s="1321"/>
      <c r="C43" s="1321"/>
      <c r="D43" s="1315"/>
      <c r="E43" s="1316"/>
      <c r="F43" s="1316"/>
      <c r="G43" s="1316"/>
      <c r="H43" s="1316"/>
      <c r="I43" s="1316"/>
      <c r="J43" s="1316"/>
      <c r="K43" s="1316"/>
      <c r="L43" s="1316"/>
      <c r="M43" s="1316"/>
      <c r="N43" s="1316"/>
      <c r="O43" s="1316"/>
      <c r="P43" s="1316"/>
      <c r="Q43" s="1316"/>
      <c r="R43" s="1316"/>
      <c r="S43" s="1316"/>
      <c r="T43" s="1316"/>
      <c r="U43" s="1316"/>
      <c r="V43" s="1316"/>
      <c r="W43" s="1316"/>
      <c r="X43" s="1316"/>
      <c r="Y43" s="1316"/>
      <c r="Z43" s="1316"/>
      <c r="AA43" s="1316"/>
      <c r="AB43" s="1317"/>
      <c r="AC43" s="308"/>
      <c r="AD43" s="308"/>
      <c r="AE43" s="308"/>
    </row>
    <row r="44" spans="1:31" ht="12.6" customHeight="1" x14ac:dyDescent="0.15">
      <c r="A44" s="308"/>
      <c r="B44" s="1321"/>
      <c r="C44" s="1321"/>
      <c r="D44" s="1315"/>
      <c r="E44" s="1316"/>
      <c r="F44" s="1316"/>
      <c r="G44" s="1316"/>
      <c r="H44" s="1316"/>
      <c r="I44" s="1316"/>
      <c r="J44" s="1316"/>
      <c r="K44" s="1316"/>
      <c r="L44" s="1316"/>
      <c r="M44" s="1316"/>
      <c r="N44" s="1316"/>
      <c r="O44" s="1316"/>
      <c r="P44" s="1316"/>
      <c r="Q44" s="1316"/>
      <c r="R44" s="1316"/>
      <c r="S44" s="1316"/>
      <c r="T44" s="1316"/>
      <c r="U44" s="1316"/>
      <c r="V44" s="1316"/>
      <c r="W44" s="1316"/>
      <c r="X44" s="1316"/>
      <c r="Y44" s="1316"/>
      <c r="Z44" s="1316"/>
      <c r="AA44" s="1316"/>
      <c r="AB44" s="1317"/>
      <c r="AC44" s="308"/>
      <c r="AD44" s="308"/>
      <c r="AE44" s="308"/>
    </row>
    <row r="45" spans="1:31" ht="12.6" customHeight="1" x14ac:dyDescent="0.15">
      <c r="A45" s="308"/>
      <c r="B45" s="1321"/>
      <c r="C45" s="1321"/>
      <c r="D45" s="1315"/>
      <c r="E45" s="1316"/>
      <c r="F45" s="1316"/>
      <c r="G45" s="1316"/>
      <c r="H45" s="1316"/>
      <c r="I45" s="1316"/>
      <c r="J45" s="1316"/>
      <c r="K45" s="1316"/>
      <c r="L45" s="1316"/>
      <c r="M45" s="1316"/>
      <c r="N45" s="1316"/>
      <c r="O45" s="1316"/>
      <c r="P45" s="1316"/>
      <c r="Q45" s="1316"/>
      <c r="R45" s="1316"/>
      <c r="S45" s="1316"/>
      <c r="T45" s="1316"/>
      <c r="U45" s="1316"/>
      <c r="V45" s="1316"/>
      <c r="W45" s="1316"/>
      <c r="X45" s="1316"/>
      <c r="Y45" s="1316"/>
      <c r="Z45" s="1316"/>
      <c r="AA45" s="1316"/>
      <c r="AB45" s="1317"/>
      <c r="AC45" s="308"/>
      <c r="AD45" s="308"/>
      <c r="AE45" s="308"/>
    </row>
    <row r="46" spans="1:31" ht="12.6" customHeight="1" x14ac:dyDescent="0.15">
      <c r="A46" s="308"/>
      <c r="B46" s="1321"/>
      <c r="C46" s="1321"/>
      <c r="D46" s="1315"/>
      <c r="E46" s="1316"/>
      <c r="F46" s="1316"/>
      <c r="G46" s="1316"/>
      <c r="H46" s="1316"/>
      <c r="I46" s="1316"/>
      <c r="J46" s="1316"/>
      <c r="K46" s="1316"/>
      <c r="L46" s="1316"/>
      <c r="M46" s="1316"/>
      <c r="N46" s="1316"/>
      <c r="O46" s="1316"/>
      <c r="P46" s="1316"/>
      <c r="Q46" s="1316"/>
      <c r="R46" s="1316"/>
      <c r="S46" s="1316"/>
      <c r="T46" s="1316"/>
      <c r="U46" s="1316"/>
      <c r="V46" s="1316"/>
      <c r="W46" s="1316"/>
      <c r="X46" s="1316"/>
      <c r="Y46" s="1316"/>
      <c r="Z46" s="1316"/>
      <c r="AA46" s="1316"/>
      <c r="AB46" s="1317"/>
      <c r="AC46" s="308"/>
      <c r="AD46" s="308"/>
      <c r="AE46" s="308"/>
    </row>
    <row r="47" spans="1:31" ht="12.6" customHeight="1" x14ac:dyDescent="0.15">
      <c r="A47" s="308"/>
      <c r="B47" s="1321"/>
      <c r="C47" s="1321"/>
      <c r="D47" s="1315"/>
      <c r="E47" s="1316"/>
      <c r="F47" s="1316"/>
      <c r="G47" s="1316"/>
      <c r="H47" s="1316"/>
      <c r="I47" s="1316"/>
      <c r="J47" s="1316"/>
      <c r="K47" s="1316"/>
      <c r="L47" s="1316"/>
      <c r="M47" s="1316"/>
      <c r="N47" s="1316"/>
      <c r="O47" s="1316"/>
      <c r="P47" s="1316"/>
      <c r="Q47" s="1316"/>
      <c r="R47" s="1316"/>
      <c r="S47" s="1316"/>
      <c r="T47" s="1316"/>
      <c r="U47" s="1316"/>
      <c r="V47" s="1316"/>
      <c r="W47" s="1316"/>
      <c r="X47" s="1316"/>
      <c r="Y47" s="1316"/>
      <c r="Z47" s="1316"/>
      <c r="AA47" s="1316"/>
      <c r="AB47" s="1317"/>
      <c r="AC47" s="308"/>
      <c r="AD47" s="308"/>
      <c r="AE47" s="308"/>
    </row>
    <row r="48" spans="1:31" ht="12.6" customHeight="1" x14ac:dyDescent="0.15">
      <c r="A48" s="308"/>
      <c r="B48" s="1321"/>
      <c r="C48" s="1321"/>
      <c r="D48" s="1315"/>
      <c r="E48" s="1316"/>
      <c r="F48" s="1316"/>
      <c r="G48" s="1316"/>
      <c r="H48" s="1316"/>
      <c r="I48" s="1316"/>
      <c r="J48" s="1316"/>
      <c r="K48" s="1316"/>
      <c r="L48" s="1316"/>
      <c r="M48" s="1316"/>
      <c r="N48" s="1316"/>
      <c r="O48" s="1316"/>
      <c r="P48" s="1316"/>
      <c r="Q48" s="1316"/>
      <c r="R48" s="1316"/>
      <c r="S48" s="1316"/>
      <c r="T48" s="1316"/>
      <c r="U48" s="1316"/>
      <c r="V48" s="1316"/>
      <c r="W48" s="1316"/>
      <c r="X48" s="1316"/>
      <c r="Y48" s="1316"/>
      <c r="Z48" s="1316"/>
      <c r="AA48" s="1316"/>
      <c r="AB48" s="1317"/>
      <c r="AC48" s="308"/>
      <c r="AD48" s="308"/>
      <c r="AE48" s="308"/>
    </row>
    <row r="49" spans="1:42" ht="12.6" customHeight="1" x14ac:dyDescent="0.15">
      <c r="A49" s="308"/>
      <c r="B49" s="1321"/>
      <c r="C49" s="1321"/>
      <c r="D49" s="1315"/>
      <c r="E49" s="1316"/>
      <c r="F49" s="1316"/>
      <c r="G49" s="1316"/>
      <c r="H49" s="1316"/>
      <c r="I49" s="1316"/>
      <c r="J49" s="1316"/>
      <c r="K49" s="1316"/>
      <c r="L49" s="1316"/>
      <c r="M49" s="1316"/>
      <c r="N49" s="1316"/>
      <c r="O49" s="1316"/>
      <c r="P49" s="1316"/>
      <c r="Q49" s="1316"/>
      <c r="R49" s="1316"/>
      <c r="S49" s="1316"/>
      <c r="T49" s="1316"/>
      <c r="U49" s="1316"/>
      <c r="V49" s="1316"/>
      <c r="W49" s="1316"/>
      <c r="X49" s="1316"/>
      <c r="Y49" s="1316"/>
      <c r="Z49" s="1316"/>
      <c r="AA49" s="1316"/>
      <c r="AB49" s="1317"/>
      <c r="AC49" s="308"/>
      <c r="AD49" s="308"/>
      <c r="AE49" s="308"/>
    </row>
    <row r="50" spans="1:42" ht="12.6" customHeight="1" x14ac:dyDescent="0.15">
      <c r="A50" s="308"/>
      <c r="B50" s="1321"/>
      <c r="C50" s="1321"/>
      <c r="D50" s="1315"/>
      <c r="E50" s="1316"/>
      <c r="F50" s="1316"/>
      <c r="G50" s="1316"/>
      <c r="H50" s="1316"/>
      <c r="I50" s="1316"/>
      <c r="J50" s="1316"/>
      <c r="K50" s="1316"/>
      <c r="L50" s="1316"/>
      <c r="M50" s="1316"/>
      <c r="N50" s="1316"/>
      <c r="O50" s="1316"/>
      <c r="P50" s="1316"/>
      <c r="Q50" s="1316"/>
      <c r="R50" s="1316"/>
      <c r="S50" s="1316"/>
      <c r="T50" s="1316"/>
      <c r="U50" s="1316"/>
      <c r="V50" s="1316"/>
      <c r="W50" s="1316"/>
      <c r="X50" s="1316"/>
      <c r="Y50" s="1316"/>
      <c r="Z50" s="1316"/>
      <c r="AA50" s="1316"/>
      <c r="AB50" s="1317"/>
      <c r="AC50" s="308"/>
      <c r="AD50" s="308"/>
      <c r="AE50" s="308"/>
    </row>
    <row r="51" spans="1:42" ht="12.6" customHeight="1" x14ac:dyDescent="0.15">
      <c r="A51" s="308"/>
      <c r="B51" s="1321"/>
      <c r="C51" s="1321"/>
      <c r="D51" s="1315"/>
      <c r="E51" s="1316"/>
      <c r="F51" s="1316"/>
      <c r="G51" s="1316"/>
      <c r="H51" s="1316"/>
      <c r="I51" s="1316"/>
      <c r="J51" s="1316"/>
      <c r="K51" s="1316"/>
      <c r="L51" s="1316"/>
      <c r="M51" s="1316"/>
      <c r="N51" s="1316"/>
      <c r="O51" s="1316"/>
      <c r="P51" s="1316"/>
      <c r="Q51" s="1316"/>
      <c r="R51" s="1316"/>
      <c r="S51" s="1316"/>
      <c r="T51" s="1316"/>
      <c r="U51" s="1316"/>
      <c r="V51" s="1316"/>
      <c r="W51" s="1316"/>
      <c r="X51" s="1316"/>
      <c r="Y51" s="1316"/>
      <c r="Z51" s="1316"/>
      <c r="AA51" s="1316"/>
      <c r="AB51" s="1317"/>
      <c r="AC51" s="308"/>
      <c r="AD51" s="308"/>
      <c r="AE51" s="308"/>
    </row>
    <row r="52" spans="1:42" ht="12.6" customHeight="1" x14ac:dyDescent="0.15">
      <c r="A52" s="308"/>
      <c r="B52" s="1321"/>
      <c r="C52" s="1321"/>
      <c r="D52" s="1315"/>
      <c r="E52" s="1316"/>
      <c r="F52" s="1316"/>
      <c r="G52" s="1316"/>
      <c r="H52" s="1316"/>
      <c r="I52" s="1316"/>
      <c r="J52" s="1316"/>
      <c r="K52" s="1316"/>
      <c r="L52" s="1316"/>
      <c r="M52" s="1316"/>
      <c r="N52" s="1316"/>
      <c r="O52" s="1316"/>
      <c r="P52" s="1316"/>
      <c r="Q52" s="1316"/>
      <c r="R52" s="1316"/>
      <c r="S52" s="1316"/>
      <c r="T52" s="1316"/>
      <c r="U52" s="1316"/>
      <c r="V52" s="1316"/>
      <c r="W52" s="1316"/>
      <c r="X52" s="1316"/>
      <c r="Y52" s="1316"/>
      <c r="Z52" s="1316"/>
      <c r="AA52" s="1316"/>
      <c r="AB52" s="1317"/>
      <c r="AC52" s="308"/>
      <c r="AD52" s="308"/>
      <c r="AE52" s="308"/>
    </row>
    <row r="53" spans="1:42" ht="12.6" customHeight="1" x14ac:dyDescent="0.15">
      <c r="A53" s="308"/>
      <c r="B53" s="311"/>
      <c r="C53" s="311"/>
      <c r="D53" s="1315"/>
      <c r="E53" s="1316"/>
      <c r="F53" s="1316"/>
      <c r="G53" s="1316"/>
      <c r="H53" s="1316"/>
      <c r="I53" s="1316"/>
      <c r="J53" s="1316"/>
      <c r="K53" s="1316"/>
      <c r="L53" s="1316"/>
      <c r="M53" s="1316"/>
      <c r="N53" s="1316"/>
      <c r="O53" s="1316"/>
      <c r="P53" s="1316"/>
      <c r="Q53" s="1316"/>
      <c r="R53" s="1316"/>
      <c r="S53" s="1316"/>
      <c r="T53" s="1316"/>
      <c r="U53" s="1316"/>
      <c r="V53" s="1316"/>
      <c r="W53" s="1316"/>
      <c r="X53" s="1316"/>
      <c r="Y53" s="1316"/>
      <c r="Z53" s="1316"/>
      <c r="AA53" s="1316"/>
      <c r="AB53" s="1317"/>
      <c r="AC53" s="308"/>
      <c r="AD53" s="308"/>
      <c r="AE53" s="308"/>
    </row>
    <row r="54" spans="1:42" ht="12.6" customHeight="1" x14ac:dyDescent="0.15">
      <c r="A54" s="308"/>
      <c r="B54" s="311"/>
      <c r="C54" s="311"/>
      <c r="D54" s="1315"/>
      <c r="E54" s="1316"/>
      <c r="F54" s="1316"/>
      <c r="G54" s="1316"/>
      <c r="H54" s="1316"/>
      <c r="I54" s="1316"/>
      <c r="J54" s="1316"/>
      <c r="K54" s="1316"/>
      <c r="L54" s="1316"/>
      <c r="M54" s="1316"/>
      <c r="N54" s="1316"/>
      <c r="O54" s="1316"/>
      <c r="P54" s="1316"/>
      <c r="Q54" s="1316"/>
      <c r="R54" s="1316"/>
      <c r="S54" s="1316"/>
      <c r="T54" s="1316"/>
      <c r="U54" s="1316"/>
      <c r="V54" s="1316"/>
      <c r="W54" s="1316"/>
      <c r="X54" s="1316"/>
      <c r="Y54" s="1316"/>
      <c r="Z54" s="1316"/>
      <c r="AA54" s="1316"/>
      <c r="AB54" s="1317"/>
      <c r="AC54" s="308"/>
      <c r="AD54" s="308"/>
      <c r="AE54" s="308"/>
    </row>
    <row r="55" spans="1:42" ht="12.6" customHeight="1" x14ac:dyDescent="0.15">
      <c r="A55" s="308"/>
      <c r="B55" s="308"/>
      <c r="C55" s="308"/>
      <c r="D55" s="1318"/>
      <c r="E55" s="1319"/>
      <c r="F55" s="1319"/>
      <c r="G55" s="1319"/>
      <c r="H55" s="1319"/>
      <c r="I55" s="1319"/>
      <c r="J55" s="1319"/>
      <c r="K55" s="1319"/>
      <c r="L55" s="1319"/>
      <c r="M55" s="1319"/>
      <c r="N55" s="1319"/>
      <c r="O55" s="1319"/>
      <c r="P55" s="1319"/>
      <c r="Q55" s="1319"/>
      <c r="R55" s="1319"/>
      <c r="S55" s="1319"/>
      <c r="T55" s="1319"/>
      <c r="U55" s="1319"/>
      <c r="V55" s="1319"/>
      <c r="W55" s="1319"/>
      <c r="X55" s="1319"/>
      <c r="Y55" s="1319"/>
      <c r="Z55" s="1319"/>
      <c r="AA55" s="1319"/>
      <c r="AB55" s="1320"/>
      <c r="AC55" s="308"/>
      <c r="AD55" s="308"/>
      <c r="AE55" s="308"/>
      <c r="AG55" s="1311"/>
      <c r="AH55" s="1311"/>
      <c r="AI55" s="1311"/>
      <c r="AJ55" s="1311"/>
      <c r="AK55" s="1322"/>
      <c r="AL55" s="1322"/>
      <c r="AM55" s="1322"/>
      <c r="AN55" s="1322"/>
      <c r="AO55" s="1322"/>
    </row>
    <row r="56" spans="1:42" ht="12.6" customHeight="1" thickBot="1" x14ac:dyDescent="0.2">
      <c r="A56" s="308"/>
      <c r="B56" s="308"/>
      <c r="C56" s="308"/>
      <c r="D56" s="308"/>
      <c r="E56" s="308"/>
      <c r="F56" s="308"/>
      <c r="G56" s="309"/>
      <c r="H56" s="309"/>
      <c r="I56" s="309"/>
      <c r="J56" s="309"/>
      <c r="K56" s="309"/>
      <c r="L56" s="310"/>
      <c r="M56" s="310"/>
      <c r="N56" s="310"/>
      <c r="O56" s="310"/>
      <c r="P56" s="310"/>
      <c r="Q56" s="308"/>
      <c r="R56" s="308"/>
      <c r="S56" s="308"/>
      <c r="T56" s="308"/>
      <c r="U56" s="308"/>
      <c r="V56" s="308"/>
      <c r="W56" s="308"/>
      <c r="X56" s="308"/>
      <c r="Y56" s="308"/>
      <c r="Z56" s="308"/>
      <c r="AA56" s="308"/>
      <c r="AB56" s="308"/>
      <c r="AC56" s="308"/>
      <c r="AD56" s="308"/>
      <c r="AE56" s="308"/>
    </row>
    <row r="57" spans="1:42" ht="12.6" customHeight="1" thickBot="1" x14ac:dyDescent="0.2">
      <c r="A57" s="308"/>
      <c r="B57" s="308"/>
      <c r="C57" s="308"/>
      <c r="D57" s="308"/>
      <c r="E57" s="308"/>
      <c r="F57" s="308"/>
      <c r="G57" s="309"/>
      <c r="H57" s="309"/>
      <c r="I57" s="309"/>
      <c r="J57" s="309"/>
      <c r="K57" s="309"/>
      <c r="L57" s="310"/>
      <c r="M57" s="310"/>
      <c r="N57" s="310"/>
      <c r="O57" s="310"/>
      <c r="P57" s="310"/>
      <c r="Q57" s="904" t="s">
        <v>4391</v>
      </c>
      <c r="R57" s="904"/>
      <c r="S57" s="904"/>
      <c r="T57" s="904"/>
      <c r="U57" s="308"/>
      <c r="V57" s="1310" t="str">
        <f>IF($AK$57="","　　　　年　　月　　日",$AK$57)</f>
        <v>　　　　年　　月　　日</v>
      </c>
      <c r="W57" s="1310"/>
      <c r="X57" s="1310"/>
      <c r="Y57" s="1310"/>
      <c r="Z57" s="1310"/>
      <c r="AA57" s="1310"/>
      <c r="AB57" s="1310"/>
      <c r="AC57" s="308"/>
      <c r="AD57" s="308"/>
      <c r="AE57" s="308"/>
      <c r="AG57" s="1311" t="s">
        <v>4391</v>
      </c>
      <c r="AH57" s="1311"/>
      <c r="AI57" s="1311"/>
      <c r="AJ57" s="1311"/>
      <c r="AK57" s="1294"/>
      <c r="AL57" s="1295"/>
      <c r="AM57" s="1295"/>
      <c r="AN57" s="1295"/>
      <c r="AO57" s="1296"/>
      <c r="AP57" s="276" t="s">
        <v>4715</v>
      </c>
    </row>
    <row r="58" spans="1:42" ht="12.6" customHeight="1" x14ac:dyDescent="0.15"/>
    <row r="59" spans="1:42" ht="12.6" customHeight="1" x14ac:dyDescent="0.15"/>
    <row r="60" spans="1:42" ht="12.6" customHeight="1" x14ac:dyDescent="0.15"/>
    <row r="61" spans="1:42" ht="12.6" customHeight="1" x14ac:dyDescent="0.15"/>
    <row r="62" spans="1:42" ht="12.6" customHeight="1" x14ac:dyDescent="0.15">
      <c r="O62" s="318"/>
      <c r="P62" s="318"/>
      <c r="Q62" s="318"/>
      <c r="R62" s="318"/>
      <c r="S62" s="318"/>
      <c r="T62" s="318"/>
      <c r="U62" s="318"/>
      <c r="V62" s="318"/>
      <c r="W62" s="318"/>
      <c r="X62" s="318"/>
      <c r="Y62" s="318"/>
      <c r="Z62" s="318"/>
    </row>
    <row r="63" spans="1:42" ht="12.6" customHeight="1" x14ac:dyDescent="0.15">
      <c r="O63" s="318"/>
      <c r="P63" s="318"/>
      <c r="Q63" s="318"/>
      <c r="R63" s="318"/>
      <c r="S63" s="318"/>
      <c r="T63" s="318"/>
      <c r="U63" s="318"/>
      <c r="V63" s="318"/>
      <c r="W63" s="318"/>
      <c r="X63" s="318"/>
      <c r="Y63" s="318"/>
      <c r="Z63" s="318"/>
    </row>
    <row r="64" spans="1:42" ht="12.6" customHeight="1" x14ac:dyDescent="0.15"/>
    <row r="65" s="276" customFormat="1" ht="12.6" customHeight="1" x14ac:dyDescent="0.15"/>
  </sheetData>
  <sheetProtection sheet="1" objects="1" scenarios="1"/>
  <mergeCells count="15">
    <mergeCell ref="B35:C52"/>
    <mergeCell ref="AG55:AJ55"/>
    <mergeCell ref="AK55:AO55"/>
    <mergeCell ref="A2:AE3"/>
    <mergeCell ref="D6:AB28"/>
    <mergeCell ref="B7:C24"/>
    <mergeCell ref="Q30:T30"/>
    <mergeCell ref="V30:AB30"/>
    <mergeCell ref="Q57:T57"/>
    <mergeCell ref="V57:AB57"/>
    <mergeCell ref="AG57:AJ57"/>
    <mergeCell ref="AK57:AO57"/>
    <mergeCell ref="AG30:AJ30"/>
    <mergeCell ref="AK30:AO30"/>
    <mergeCell ref="D33:AB55"/>
  </mergeCells>
  <phoneticPr fontId="1"/>
  <dataValidations count="1">
    <dataValidation imeMode="halfAlpha" allowBlank="1" showInputMessage="1" showErrorMessage="1" prompt="記載例：令和４年１月１日、2022/4/1、R4.4.1" sqref="AK57:AO57 AK30:AO30" xr:uid="{7E96C7BC-86C9-4302-B50A-BA0672375097}"/>
  </dataValidations>
  <pageMargins left="0.70866141732283472" right="0.70866141732283472" top="0.74803149606299213" bottom="0.74803149606299213" header="0.31496062992125984" footer="0.31496062992125984"/>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8">
    <tabColor rgb="FF00B050"/>
  </sheetPr>
  <dimension ref="A1:P72"/>
  <sheetViews>
    <sheetView showFormulas="1" topLeftCell="A17" zoomScale="80" zoomScaleNormal="80" workbookViewId="0">
      <selection activeCell="L40" sqref="L40"/>
    </sheetView>
  </sheetViews>
  <sheetFormatPr defaultColWidth="9" defaultRowHeight="13.5" x14ac:dyDescent="0.15"/>
  <cols>
    <col min="1" max="1" width="20.25" style="2" bestFit="1" customWidth="1"/>
    <col min="2" max="2" width="9.125" style="2" hidden="1" customWidth="1"/>
    <col min="3" max="3" width="1" style="2" customWidth="1"/>
    <col min="4" max="4" width="17.25" style="2" customWidth="1"/>
    <col min="5" max="5" width="1" style="2" customWidth="1"/>
    <col min="6" max="6" width="14.125" style="2" bestFit="1" customWidth="1"/>
    <col min="7" max="7" width="1" style="2" customWidth="1"/>
    <col min="8" max="8" width="23.25" style="2" customWidth="1"/>
    <col min="9" max="9" width="1" style="2" customWidth="1"/>
    <col min="10" max="10" width="10" style="2" customWidth="1"/>
    <col min="11" max="11" width="1" style="2" customWidth="1"/>
    <col min="12" max="12" width="15.375" style="2" bestFit="1" customWidth="1"/>
    <col min="13" max="13" width="1" style="2" customWidth="1"/>
    <col min="14" max="14" width="27.375" style="2" bestFit="1" customWidth="1"/>
    <col min="15" max="15" width="1" style="2" customWidth="1"/>
    <col min="16" max="16" width="33.875" style="2" customWidth="1"/>
    <col min="17" max="16384" width="9" style="2"/>
  </cols>
  <sheetData>
    <row r="1" spans="1:16" x14ac:dyDescent="0.15">
      <c r="A1" s="1" t="s">
        <v>51</v>
      </c>
      <c r="B1" s="175"/>
      <c r="D1" s="1" t="s">
        <v>28</v>
      </c>
      <c r="F1" s="3" t="s">
        <v>52</v>
      </c>
      <c r="H1" s="4" t="s">
        <v>53</v>
      </c>
      <c r="J1" s="1" t="s">
        <v>54</v>
      </c>
      <c r="L1" s="1" t="s">
        <v>55</v>
      </c>
      <c r="N1" s="1" t="s">
        <v>56</v>
      </c>
      <c r="P1" s="1" t="s">
        <v>57</v>
      </c>
    </row>
    <row r="2" spans="1:16" x14ac:dyDescent="0.15">
      <c r="A2" s="5" t="s">
        <v>136</v>
      </c>
      <c r="B2" s="2" t="s">
        <v>4531</v>
      </c>
      <c r="D2" s="5" t="s">
        <v>59</v>
      </c>
      <c r="F2" s="5" t="s">
        <v>60</v>
      </c>
      <c r="H2" s="5" t="s">
        <v>4616</v>
      </c>
      <c r="J2" s="5" t="s">
        <v>61</v>
      </c>
      <c r="L2" s="5" t="s">
        <v>62</v>
      </c>
      <c r="N2" s="5" t="s">
        <v>4399</v>
      </c>
      <c r="P2" s="112" t="s">
        <v>4450</v>
      </c>
    </row>
    <row r="3" spans="1:16" x14ac:dyDescent="0.15">
      <c r="A3" s="5" t="s">
        <v>58</v>
      </c>
      <c r="B3" s="2" t="s">
        <v>4532</v>
      </c>
      <c r="D3" s="5" t="s">
        <v>66</v>
      </c>
      <c r="F3" s="5" t="s">
        <v>67</v>
      </c>
      <c r="H3" s="5" t="s">
        <v>4609</v>
      </c>
      <c r="J3" s="5" t="s">
        <v>68</v>
      </c>
      <c r="L3" s="5" t="s">
        <v>69</v>
      </c>
      <c r="N3" s="5" t="s">
        <v>63</v>
      </c>
      <c r="P3" s="5" t="s">
        <v>64</v>
      </c>
    </row>
    <row r="4" spans="1:16" x14ac:dyDescent="0.15">
      <c r="A4" s="5" t="s">
        <v>65</v>
      </c>
      <c r="B4" s="2" t="s">
        <v>4533</v>
      </c>
      <c r="D4" s="5" t="s">
        <v>73</v>
      </c>
      <c r="H4" s="5" t="s">
        <v>4610</v>
      </c>
      <c r="J4" s="5" t="s">
        <v>74</v>
      </c>
      <c r="N4" s="5" t="s">
        <v>70</v>
      </c>
      <c r="P4" s="5" t="s">
        <v>71</v>
      </c>
    </row>
    <row r="5" spans="1:16" x14ac:dyDescent="0.15">
      <c r="A5" s="5" t="s">
        <v>72</v>
      </c>
      <c r="B5" s="2" t="s">
        <v>4534</v>
      </c>
      <c r="H5" s="5" t="s">
        <v>4611</v>
      </c>
      <c r="J5" s="5" t="s">
        <v>78</v>
      </c>
      <c r="N5" s="5" t="s">
        <v>75</v>
      </c>
      <c r="P5" s="5" t="s">
        <v>76</v>
      </c>
    </row>
    <row r="6" spans="1:16" x14ac:dyDescent="0.15">
      <c r="A6" s="5" t="s">
        <v>77</v>
      </c>
      <c r="B6" s="2" t="s">
        <v>4535</v>
      </c>
      <c r="H6" s="5" t="s">
        <v>4612</v>
      </c>
      <c r="J6" s="5" t="s">
        <v>82</v>
      </c>
      <c r="N6" s="5" t="s">
        <v>79</v>
      </c>
      <c r="P6" s="5" t="s">
        <v>80</v>
      </c>
    </row>
    <row r="7" spans="1:16" x14ac:dyDescent="0.15">
      <c r="A7" s="5" t="s">
        <v>81</v>
      </c>
      <c r="B7" s="2" t="s">
        <v>4536</v>
      </c>
      <c r="D7" s="3" t="s">
        <v>86</v>
      </c>
      <c r="F7" s="3" t="s">
        <v>87</v>
      </c>
      <c r="H7" s="5" t="s">
        <v>88</v>
      </c>
      <c r="N7" s="5" t="s">
        <v>83</v>
      </c>
      <c r="P7" s="5" t="s">
        <v>84</v>
      </c>
    </row>
    <row r="8" spans="1:16" x14ac:dyDescent="0.15">
      <c r="A8" s="5" t="s">
        <v>85</v>
      </c>
      <c r="B8" s="2" t="s">
        <v>4537</v>
      </c>
      <c r="D8" s="5"/>
      <c r="F8" s="5" t="s">
        <v>92</v>
      </c>
      <c r="H8" s="5" t="s">
        <v>93</v>
      </c>
      <c r="N8" s="5" t="s">
        <v>89</v>
      </c>
      <c r="P8" s="5" t="s">
        <v>90</v>
      </c>
    </row>
    <row r="9" spans="1:16" x14ac:dyDescent="0.15">
      <c r="A9" s="5" t="s">
        <v>91</v>
      </c>
      <c r="B9" s="2" t="s">
        <v>4538</v>
      </c>
      <c r="D9" s="5" t="s">
        <v>97</v>
      </c>
      <c r="F9" s="5" t="s">
        <v>98</v>
      </c>
      <c r="H9" s="5" t="s">
        <v>4613</v>
      </c>
      <c r="N9" s="5" t="s">
        <v>94</v>
      </c>
      <c r="P9" s="5" t="s">
        <v>95</v>
      </c>
    </row>
    <row r="10" spans="1:16" x14ac:dyDescent="0.15">
      <c r="A10" s="5" t="s">
        <v>96</v>
      </c>
      <c r="B10" s="2" t="s">
        <v>4539</v>
      </c>
      <c r="H10" s="5" t="s">
        <v>4614</v>
      </c>
      <c r="N10" s="5" t="s">
        <v>99</v>
      </c>
      <c r="P10" s="5" t="s">
        <v>100</v>
      </c>
    </row>
    <row r="11" spans="1:16" x14ac:dyDescent="0.15">
      <c r="A11" s="5" t="s">
        <v>101</v>
      </c>
      <c r="B11" s="2" t="s">
        <v>4540</v>
      </c>
      <c r="H11" s="5" t="s">
        <v>4615</v>
      </c>
      <c r="N11" s="5" t="s">
        <v>102</v>
      </c>
    </row>
    <row r="12" spans="1:16" x14ac:dyDescent="0.15">
      <c r="A12" s="5" t="s">
        <v>103</v>
      </c>
      <c r="B12" s="2" t="s">
        <v>4541</v>
      </c>
      <c r="D12" s="82" t="s">
        <v>106</v>
      </c>
      <c r="F12" s="3" t="s">
        <v>4447</v>
      </c>
      <c r="H12" s="5" t="s">
        <v>107</v>
      </c>
      <c r="J12" s="3" t="s">
        <v>4320</v>
      </c>
      <c r="L12" s="3" t="s">
        <v>4320</v>
      </c>
      <c r="N12" s="5" t="s">
        <v>104</v>
      </c>
    </row>
    <row r="13" spans="1:16" x14ac:dyDescent="0.15">
      <c r="A13" s="5" t="s">
        <v>105</v>
      </c>
      <c r="B13" s="2" t="s">
        <v>4542</v>
      </c>
      <c r="D13" s="5" t="s">
        <v>136</v>
      </c>
      <c r="F13" s="5" t="s">
        <v>4446</v>
      </c>
      <c r="J13" s="21">
        <v>6</v>
      </c>
      <c r="L13" s="83" t="s">
        <v>4449</v>
      </c>
      <c r="N13" s="5" t="s">
        <v>108</v>
      </c>
    </row>
    <row r="14" spans="1:16" x14ac:dyDescent="0.15">
      <c r="A14" s="5" t="s">
        <v>109</v>
      </c>
      <c r="B14" s="2" t="s">
        <v>4543</v>
      </c>
      <c r="D14" s="5" t="s">
        <v>65</v>
      </c>
      <c r="F14" s="5" t="s">
        <v>4400</v>
      </c>
      <c r="H14" s="4" t="s">
        <v>53</v>
      </c>
      <c r="J14" s="21">
        <v>7</v>
      </c>
      <c r="L14" s="21">
        <v>5</v>
      </c>
      <c r="N14" s="5" t="s">
        <v>110</v>
      </c>
    </row>
    <row r="15" spans="1:16" x14ac:dyDescent="0.15">
      <c r="A15" s="5" t="s">
        <v>111</v>
      </c>
      <c r="B15" s="2" t="s">
        <v>4544</v>
      </c>
      <c r="D15" s="5" t="s">
        <v>72</v>
      </c>
      <c r="F15" s="5" t="s">
        <v>4401</v>
      </c>
      <c r="H15" s="5" t="s">
        <v>114</v>
      </c>
      <c r="J15" s="21">
        <v>8</v>
      </c>
      <c r="L15" s="21">
        <v>10</v>
      </c>
      <c r="N15" s="81" t="s">
        <v>112</v>
      </c>
    </row>
    <row r="16" spans="1:16" x14ac:dyDescent="0.15">
      <c r="A16" s="5" t="s">
        <v>113</v>
      </c>
      <c r="B16" s="2" t="s">
        <v>4545</v>
      </c>
      <c r="D16" s="5" t="s">
        <v>77</v>
      </c>
      <c r="E16" s="5"/>
      <c r="F16" s="5" t="s">
        <v>4402</v>
      </c>
      <c r="H16" s="5" t="s">
        <v>117</v>
      </c>
      <c r="J16" s="21">
        <v>9</v>
      </c>
      <c r="L16" s="21">
        <v>15</v>
      </c>
      <c r="N16" s="5" t="s">
        <v>115</v>
      </c>
    </row>
    <row r="17" spans="1:12" x14ac:dyDescent="0.15">
      <c r="A17" s="5" t="s">
        <v>116</v>
      </c>
      <c r="B17" s="2" t="s">
        <v>4546</v>
      </c>
      <c r="D17" s="5" t="s">
        <v>81</v>
      </c>
      <c r="E17" s="5"/>
      <c r="F17" s="5" t="s">
        <v>4403</v>
      </c>
      <c r="J17" s="21">
        <v>10</v>
      </c>
      <c r="L17" s="21">
        <v>20</v>
      </c>
    </row>
    <row r="18" spans="1:12" x14ac:dyDescent="0.15">
      <c r="A18" s="5" t="s">
        <v>118</v>
      </c>
      <c r="B18" s="2" t="s">
        <v>4547</v>
      </c>
      <c r="D18" s="5" t="s">
        <v>85</v>
      </c>
      <c r="E18" s="5"/>
      <c r="F18" s="5" t="s">
        <v>4404</v>
      </c>
      <c r="H18" s="3" t="s">
        <v>4447</v>
      </c>
      <c r="J18" s="21">
        <v>11</v>
      </c>
      <c r="L18" s="21">
        <v>25</v>
      </c>
    </row>
    <row r="19" spans="1:12" x14ac:dyDescent="0.15">
      <c r="A19" s="5" t="s">
        <v>119</v>
      </c>
      <c r="B19" s="2" t="s">
        <v>4548</v>
      </c>
      <c r="D19" s="5" t="s">
        <v>91</v>
      </c>
      <c r="E19" s="5"/>
      <c r="F19" s="5" t="s">
        <v>4405</v>
      </c>
      <c r="H19" s="5" t="s">
        <v>4482</v>
      </c>
      <c r="J19" s="21">
        <v>12</v>
      </c>
      <c r="L19" s="21">
        <v>30</v>
      </c>
    </row>
    <row r="20" spans="1:12" x14ac:dyDescent="0.15">
      <c r="A20" s="5" t="s">
        <v>120</v>
      </c>
      <c r="B20" s="2" t="s">
        <v>4549</v>
      </c>
      <c r="D20" s="5" t="s">
        <v>96</v>
      </c>
      <c r="E20" s="5"/>
      <c r="F20" s="5" t="s">
        <v>4406</v>
      </c>
      <c r="H20" s="5" t="s">
        <v>4400</v>
      </c>
      <c r="J20" s="21">
        <v>13</v>
      </c>
      <c r="L20" s="21">
        <v>35</v>
      </c>
    </row>
    <row r="21" spans="1:12" x14ac:dyDescent="0.15">
      <c r="A21" s="5" t="s">
        <v>121</v>
      </c>
      <c r="B21" s="2" t="s">
        <v>4550</v>
      </c>
      <c r="D21" s="5" t="s">
        <v>101</v>
      </c>
      <c r="E21" s="5"/>
      <c r="F21" s="5" t="s">
        <v>4407</v>
      </c>
      <c r="H21" s="5" t="s">
        <v>4483</v>
      </c>
      <c r="J21" s="21">
        <v>14</v>
      </c>
      <c r="L21" s="21">
        <v>40</v>
      </c>
    </row>
    <row r="22" spans="1:12" x14ac:dyDescent="0.15">
      <c r="A22" s="5" t="s">
        <v>122</v>
      </c>
      <c r="B22" s="2" t="s">
        <v>4551</v>
      </c>
      <c r="D22" s="5" t="s">
        <v>103</v>
      </c>
      <c r="E22" s="5"/>
      <c r="F22" s="5" t="s">
        <v>4408</v>
      </c>
      <c r="H22" s="5" t="s">
        <v>4484</v>
      </c>
      <c r="J22" s="21">
        <v>15</v>
      </c>
      <c r="L22" s="21">
        <v>45</v>
      </c>
    </row>
    <row r="23" spans="1:12" x14ac:dyDescent="0.15">
      <c r="A23" s="5" t="s">
        <v>123</v>
      </c>
      <c r="B23" s="2" t="s">
        <v>4552</v>
      </c>
      <c r="D23" s="5" t="s">
        <v>105</v>
      </c>
      <c r="E23" s="5"/>
      <c r="F23" s="5" t="s">
        <v>4409</v>
      </c>
      <c r="H23" s="5" t="s">
        <v>4485</v>
      </c>
      <c r="J23" s="21">
        <v>16</v>
      </c>
      <c r="L23" s="21">
        <v>50</v>
      </c>
    </row>
    <row r="24" spans="1:12" x14ac:dyDescent="0.15">
      <c r="A24" s="5" t="s">
        <v>124</v>
      </c>
      <c r="B24" s="2" t="s">
        <v>4553</v>
      </c>
      <c r="D24" s="5" t="s">
        <v>109</v>
      </c>
      <c r="E24" s="5"/>
      <c r="F24" s="5" t="s">
        <v>4410</v>
      </c>
      <c r="H24" s="5" t="s">
        <v>4486</v>
      </c>
      <c r="J24" s="21">
        <v>17</v>
      </c>
      <c r="L24" s="21">
        <v>55</v>
      </c>
    </row>
    <row r="25" spans="1:12" x14ac:dyDescent="0.15">
      <c r="A25" s="5" t="s">
        <v>125</v>
      </c>
      <c r="B25" s="2" t="s">
        <v>4554</v>
      </c>
      <c r="D25" s="5" t="s">
        <v>111</v>
      </c>
      <c r="E25" s="5"/>
      <c r="F25" s="5" t="s">
        <v>4411</v>
      </c>
      <c r="H25" s="5" t="s">
        <v>4487</v>
      </c>
      <c r="J25" s="21">
        <v>18</v>
      </c>
      <c r="L25" s="22"/>
    </row>
    <row r="26" spans="1:12" x14ac:dyDescent="0.15">
      <c r="A26" s="5" t="s">
        <v>126</v>
      </c>
      <c r="B26" s="2" t="s">
        <v>4555</v>
      </c>
      <c r="D26" s="5" t="s">
        <v>113</v>
      </c>
      <c r="E26" s="5"/>
      <c r="F26" s="5" t="s">
        <v>4412</v>
      </c>
      <c r="H26" s="5" t="s">
        <v>4488</v>
      </c>
      <c r="J26" s="21">
        <v>19</v>
      </c>
      <c r="L26" s="22"/>
    </row>
    <row r="27" spans="1:12" x14ac:dyDescent="0.15">
      <c r="A27" s="5" t="s">
        <v>127</v>
      </c>
      <c r="B27" s="2" t="s">
        <v>4556</v>
      </c>
      <c r="D27" s="5" t="s">
        <v>116</v>
      </c>
      <c r="E27" s="5"/>
      <c r="F27" s="5" t="s">
        <v>4413</v>
      </c>
      <c r="H27" s="5" t="s">
        <v>4489</v>
      </c>
      <c r="J27" s="21">
        <v>20</v>
      </c>
      <c r="L27" s="22"/>
    </row>
    <row r="28" spans="1:12" x14ac:dyDescent="0.15">
      <c r="A28" s="5" t="s">
        <v>128</v>
      </c>
      <c r="B28" s="2" t="s">
        <v>4557</v>
      </c>
      <c r="D28" s="5" t="s">
        <v>118</v>
      </c>
      <c r="E28" s="5"/>
      <c r="F28" s="5" t="s">
        <v>4414</v>
      </c>
      <c r="H28" s="5" t="s">
        <v>4491</v>
      </c>
      <c r="J28" s="21">
        <v>21</v>
      </c>
      <c r="L28" s="22"/>
    </row>
    <row r="29" spans="1:12" x14ac:dyDescent="0.15">
      <c r="A29" s="5" t="s">
        <v>129</v>
      </c>
      <c r="B29" s="2" t="s">
        <v>4558</v>
      </c>
      <c r="D29" s="5" t="s">
        <v>119</v>
      </c>
      <c r="E29" s="5"/>
      <c r="F29" s="5" t="s">
        <v>4415</v>
      </c>
      <c r="H29" s="5" t="s">
        <v>4492</v>
      </c>
      <c r="J29" s="21">
        <v>22</v>
      </c>
      <c r="L29" s="22"/>
    </row>
    <row r="30" spans="1:12" x14ac:dyDescent="0.15">
      <c r="A30" s="5" t="s">
        <v>130</v>
      </c>
      <c r="B30" s="2" t="s">
        <v>4559</v>
      </c>
      <c r="D30" s="5" t="s">
        <v>120</v>
      </c>
      <c r="E30" s="5"/>
      <c r="F30" s="5" t="s">
        <v>4416</v>
      </c>
      <c r="H30" s="5" t="s">
        <v>4493</v>
      </c>
      <c r="J30" s="21">
        <v>23</v>
      </c>
      <c r="L30" s="22"/>
    </row>
    <row r="31" spans="1:12" x14ac:dyDescent="0.15">
      <c r="A31" s="5" t="s">
        <v>131</v>
      </c>
      <c r="B31" s="2" t="s">
        <v>4560</v>
      </c>
      <c r="D31" s="5" t="s">
        <v>121</v>
      </c>
      <c r="E31" s="5"/>
      <c r="F31" s="5" t="s">
        <v>4417</v>
      </c>
      <c r="H31" s="5" t="s">
        <v>4494</v>
      </c>
      <c r="J31" s="21">
        <v>24</v>
      </c>
      <c r="L31" s="22"/>
    </row>
    <row r="32" spans="1:12" x14ac:dyDescent="0.15">
      <c r="A32" s="5" t="s">
        <v>132</v>
      </c>
      <c r="B32" s="2" t="s">
        <v>4561</v>
      </c>
      <c r="D32" s="5" t="s">
        <v>122</v>
      </c>
      <c r="E32" s="5"/>
      <c r="F32" s="5" t="s">
        <v>4418</v>
      </c>
      <c r="H32" s="5" t="s">
        <v>4495</v>
      </c>
      <c r="J32" s="21">
        <v>1</v>
      </c>
      <c r="L32" s="22"/>
    </row>
    <row r="33" spans="1:12" x14ac:dyDescent="0.15">
      <c r="A33" s="5" t="s">
        <v>133</v>
      </c>
      <c r="B33" s="2" t="s">
        <v>4562</v>
      </c>
      <c r="D33" s="5" t="s">
        <v>123</v>
      </c>
      <c r="E33" s="5"/>
      <c r="F33" s="5" t="s">
        <v>4419</v>
      </c>
      <c r="H33" s="5" t="s">
        <v>4496</v>
      </c>
      <c r="J33" s="21">
        <v>2</v>
      </c>
      <c r="L33" s="22"/>
    </row>
    <row r="34" spans="1:12" x14ac:dyDescent="0.15">
      <c r="A34" s="5" t="s">
        <v>134</v>
      </c>
      <c r="B34" s="2" t="s">
        <v>4563</v>
      </c>
      <c r="D34" s="5" t="s">
        <v>124</v>
      </c>
      <c r="E34" s="5"/>
      <c r="F34" s="5" t="s">
        <v>4420</v>
      </c>
      <c r="H34" s="5" t="s">
        <v>4497</v>
      </c>
      <c r="J34" s="21">
        <v>3</v>
      </c>
      <c r="L34" s="3" t="s">
        <v>4619</v>
      </c>
    </row>
    <row r="35" spans="1:12" x14ac:dyDescent="0.15">
      <c r="A35" s="5" t="s">
        <v>135</v>
      </c>
      <c r="B35" s="2" t="s">
        <v>4564</v>
      </c>
      <c r="D35" s="5" t="s">
        <v>125</v>
      </c>
      <c r="E35" s="5"/>
      <c r="F35" s="5" t="s">
        <v>4421</v>
      </c>
      <c r="H35" s="5" t="s">
        <v>4498</v>
      </c>
      <c r="J35" s="21">
        <v>4</v>
      </c>
      <c r="L35" s="329" t="s">
        <v>4675</v>
      </c>
    </row>
    <row r="36" spans="1:12" x14ac:dyDescent="0.15">
      <c r="A36" s="5" t="s">
        <v>137</v>
      </c>
      <c r="B36" s="2" t="s">
        <v>4565</v>
      </c>
      <c r="D36" s="5" t="s">
        <v>126</v>
      </c>
      <c r="E36" s="5"/>
      <c r="F36" s="5" t="s">
        <v>4422</v>
      </c>
      <c r="H36" s="5" t="s">
        <v>4499</v>
      </c>
      <c r="J36" s="21">
        <v>5</v>
      </c>
      <c r="L36" s="5" t="s">
        <v>4676</v>
      </c>
    </row>
    <row r="37" spans="1:12" x14ac:dyDescent="0.15">
      <c r="A37" s="5" t="s">
        <v>138</v>
      </c>
      <c r="B37" s="2" t="s">
        <v>4566</v>
      </c>
      <c r="D37" s="5" t="s">
        <v>127</v>
      </c>
      <c r="E37" s="5"/>
      <c r="F37" s="5" t="s">
        <v>4423</v>
      </c>
      <c r="H37" s="5" t="s">
        <v>4500</v>
      </c>
    </row>
    <row r="38" spans="1:12" x14ac:dyDescent="0.15">
      <c r="A38" s="5" t="s">
        <v>139</v>
      </c>
      <c r="B38" s="2" t="s">
        <v>4567</v>
      </c>
      <c r="D38" s="5" t="s">
        <v>128</v>
      </c>
      <c r="E38" s="5"/>
      <c r="F38" s="5" t="s">
        <v>4424</v>
      </c>
      <c r="H38" s="5" t="s">
        <v>4501</v>
      </c>
      <c r="J38" s="4" t="s">
        <v>53</v>
      </c>
      <c r="L38" s="3" t="s">
        <v>4619</v>
      </c>
    </row>
    <row r="39" spans="1:12" x14ac:dyDescent="0.15">
      <c r="A39" s="5" t="s">
        <v>140</v>
      </c>
      <c r="B39" s="2" t="s">
        <v>4568</v>
      </c>
      <c r="D39" s="5" t="s">
        <v>129</v>
      </c>
      <c r="E39" s="5"/>
      <c r="F39" s="5" t="s">
        <v>4425</v>
      </c>
      <c r="H39" s="5" t="s">
        <v>4502</v>
      </c>
      <c r="J39" s="5" t="s">
        <v>4594</v>
      </c>
      <c r="L39" s="5" t="s">
        <v>4621</v>
      </c>
    </row>
    <row r="40" spans="1:12" x14ac:dyDescent="0.15">
      <c r="A40" s="5" t="s">
        <v>141</v>
      </c>
      <c r="B40" s="2" t="s">
        <v>4569</v>
      </c>
      <c r="D40" s="5" t="s">
        <v>130</v>
      </c>
      <c r="E40" s="5"/>
      <c r="F40" s="5" t="s">
        <v>4426</v>
      </c>
      <c r="H40" s="5" t="s">
        <v>4503</v>
      </c>
      <c r="J40" s="5" t="s">
        <v>4595</v>
      </c>
      <c r="L40" s="5" t="s">
        <v>4622</v>
      </c>
    </row>
    <row r="41" spans="1:12" x14ac:dyDescent="0.15">
      <c r="A41" s="5" t="s">
        <v>142</v>
      </c>
      <c r="B41" s="2" t="s">
        <v>4570</v>
      </c>
      <c r="D41" s="5" t="s">
        <v>131</v>
      </c>
      <c r="E41" s="5"/>
      <c r="F41" s="5" t="s">
        <v>4427</v>
      </c>
      <c r="H41" s="5" t="s">
        <v>4504</v>
      </c>
      <c r="J41" s="5" t="s">
        <v>4596</v>
      </c>
    </row>
    <row r="42" spans="1:12" x14ac:dyDescent="0.15">
      <c r="A42" s="5" t="s">
        <v>143</v>
      </c>
      <c r="B42" s="2" t="s">
        <v>4571</v>
      </c>
      <c r="D42" s="5" t="s">
        <v>132</v>
      </c>
      <c r="E42" s="5"/>
      <c r="F42" s="5" t="s">
        <v>4428</v>
      </c>
      <c r="H42" s="5" t="s">
        <v>4505</v>
      </c>
      <c r="J42" s="5" t="s">
        <v>4597</v>
      </c>
    </row>
    <row r="43" spans="1:12" x14ac:dyDescent="0.15">
      <c r="A43" s="5" t="s">
        <v>144</v>
      </c>
      <c r="B43" s="2" t="s">
        <v>4572</v>
      </c>
      <c r="D43" s="5" t="s">
        <v>133</v>
      </c>
      <c r="E43" s="5"/>
      <c r="F43" s="5" t="s">
        <v>4429</v>
      </c>
      <c r="H43" s="5" t="s">
        <v>4506</v>
      </c>
      <c r="J43" s="5" t="s">
        <v>4598</v>
      </c>
    </row>
    <row r="44" spans="1:12" x14ac:dyDescent="0.15">
      <c r="A44" s="5" t="s">
        <v>145</v>
      </c>
      <c r="B44" s="2" t="s">
        <v>4573</v>
      </c>
      <c r="D44" s="5" t="s">
        <v>134</v>
      </c>
      <c r="E44" s="5"/>
      <c r="F44" s="5" t="s">
        <v>4430</v>
      </c>
      <c r="H44" s="5" t="s">
        <v>4507</v>
      </c>
      <c r="J44" s="5" t="s">
        <v>4599</v>
      </c>
    </row>
    <row r="45" spans="1:12" x14ac:dyDescent="0.15">
      <c r="A45" s="5" t="s">
        <v>146</v>
      </c>
      <c r="B45" s="2" t="s">
        <v>4574</v>
      </c>
      <c r="D45" s="5" t="s">
        <v>135</v>
      </c>
      <c r="E45" s="5"/>
      <c r="F45" s="5" t="s">
        <v>4431</v>
      </c>
      <c r="H45" s="5" t="s">
        <v>4508</v>
      </c>
      <c r="J45" s="5" t="s">
        <v>4685</v>
      </c>
    </row>
    <row r="46" spans="1:12" x14ac:dyDescent="0.15">
      <c r="A46" s="5" t="s">
        <v>147</v>
      </c>
      <c r="B46" s="2" t="s">
        <v>4575</v>
      </c>
      <c r="D46" s="5" t="s">
        <v>137</v>
      </c>
      <c r="E46" s="5"/>
      <c r="F46" s="5" t="s">
        <v>4432</v>
      </c>
      <c r="H46" s="5" t="s">
        <v>4509</v>
      </c>
      <c r="J46" s="5"/>
    </row>
    <row r="47" spans="1:12" x14ac:dyDescent="0.15">
      <c r="A47" s="5" t="s">
        <v>149</v>
      </c>
      <c r="B47" s="2" t="s">
        <v>4576</v>
      </c>
      <c r="D47" s="5" t="s">
        <v>138</v>
      </c>
      <c r="E47" s="5"/>
      <c r="F47" s="5" t="s">
        <v>4433</v>
      </c>
      <c r="H47" s="5" t="s">
        <v>4510</v>
      </c>
      <c r="J47" s="5"/>
    </row>
    <row r="48" spans="1:12" x14ac:dyDescent="0.15">
      <c r="A48" s="5" t="s">
        <v>150</v>
      </c>
      <c r="B48" s="2" t="s">
        <v>4577</v>
      </c>
      <c r="D48" s="5" t="s">
        <v>139</v>
      </c>
      <c r="E48" s="5"/>
      <c r="F48" s="5" t="s">
        <v>4434</v>
      </c>
      <c r="H48" s="5" t="s">
        <v>4512</v>
      </c>
      <c r="J48" s="5"/>
    </row>
    <row r="49" spans="1:10" x14ac:dyDescent="0.15">
      <c r="A49" s="5" t="s">
        <v>151</v>
      </c>
      <c r="B49" s="2" t="s">
        <v>4578</v>
      </c>
      <c r="D49" s="5" t="s">
        <v>140</v>
      </c>
      <c r="E49" s="5"/>
      <c r="F49" s="5" t="s">
        <v>4435</v>
      </c>
      <c r="H49" s="5" t="s">
        <v>4511</v>
      </c>
      <c r="J49" s="5"/>
    </row>
    <row r="50" spans="1:10" x14ac:dyDescent="0.15">
      <c r="A50" s="5" t="s">
        <v>152</v>
      </c>
      <c r="B50" s="2" t="s">
        <v>4579</v>
      </c>
      <c r="D50" s="5" t="s">
        <v>141</v>
      </c>
      <c r="E50" s="5"/>
      <c r="F50" s="5" t="s">
        <v>4436</v>
      </c>
      <c r="H50" s="5" t="s">
        <v>4513</v>
      </c>
    </row>
    <row r="51" spans="1:10" x14ac:dyDescent="0.15">
      <c r="A51" s="5" t="s">
        <v>153</v>
      </c>
      <c r="B51" s="2" t="s">
        <v>4580</v>
      </c>
      <c r="D51" s="5" t="s">
        <v>142</v>
      </c>
      <c r="E51" s="5"/>
      <c r="F51" s="5" t="s">
        <v>4437</v>
      </c>
      <c r="H51" s="5" t="s">
        <v>4514</v>
      </c>
    </row>
    <row r="52" spans="1:10" x14ac:dyDescent="0.15">
      <c r="A52" s="5" t="s">
        <v>154</v>
      </c>
      <c r="B52" s="2" t="s">
        <v>4581</v>
      </c>
      <c r="D52" s="5" t="s">
        <v>143</v>
      </c>
      <c r="E52" s="5"/>
      <c r="F52" s="5" t="s">
        <v>4438</v>
      </c>
      <c r="H52" s="5" t="s">
        <v>4515</v>
      </c>
    </row>
    <row r="53" spans="1:10" x14ac:dyDescent="0.15">
      <c r="A53" s="5" t="s">
        <v>155</v>
      </c>
      <c r="B53" s="2" t="s">
        <v>4582</v>
      </c>
      <c r="D53" s="5" t="s">
        <v>144</v>
      </c>
      <c r="E53" s="5"/>
      <c r="F53" s="5" t="s">
        <v>4439</v>
      </c>
      <c r="H53" s="5" t="s">
        <v>4516</v>
      </c>
    </row>
    <row r="54" spans="1:10" x14ac:dyDescent="0.15">
      <c r="A54" s="5" t="s">
        <v>156</v>
      </c>
      <c r="B54" s="2" t="s">
        <v>4583</v>
      </c>
      <c r="D54" s="5" t="s">
        <v>145</v>
      </c>
      <c r="E54" s="5"/>
      <c r="F54" s="5" t="s">
        <v>4440</v>
      </c>
      <c r="H54" s="5" t="s">
        <v>4517</v>
      </c>
    </row>
    <row r="55" spans="1:10" x14ac:dyDescent="0.15">
      <c r="A55" s="5" t="s">
        <v>157</v>
      </c>
      <c r="B55" s="2" t="s">
        <v>4584</v>
      </c>
      <c r="D55" s="5" t="s">
        <v>146</v>
      </c>
      <c r="E55" s="5"/>
      <c r="F55" s="5" t="s">
        <v>4441</v>
      </c>
      <c r="H55" s="5" t="s">
        <v>4518</v>
      </c>
    </row>
    <row r="56" spans="1:10" x14ac:dyDescent="0.15">
      <c r="A56" s="5" t="s">
        <v>158</v>
      </c>
      <c r="B56" s="2" t="s">
        <v>4585</v>
      </c>
      <c r="D56" s="5" t="s">
        <v>147</v>
      </c>
      <c r="E56" s="5"/>
      <c r="F56" s="5" t="s">
        <v>4442</v>
      </c>
      <c r="H56" s="5" t="s">
        <v>4519</v>
      </c>
    </row>
    <row r="57" spans="1:10" x14ac:dyDescent="0.15">
      <c r="A57" s="5" t="s">
        <v>159</v>
      </c>
      <c r="B57" s="2" t="s">
        <v>4586</v>
      </c>
      <c r="D57" s="5" t="s">
        <v>149</v>
      </c>
      <c r="E57" s="5"/>
      <c r="F57" s="5" t="s">
        <v>4443</v>
      </c>
      <c r="H57" s="5" t="s">
        <v>4520</v>
      </c>
    </row>
    <row r="58" spans="1:10" x14ac:dyDescent="0.15">
      <c r="A58" s="5" t="s">
        <v>160</v>
      </c>
      <c r="B58" s="2" t="s">
        <v>4587</v>
      </c>
      <c r="D58" s="5" t="s">
        <v>150</v>
      </c>
      <c r="E58" s="5"/>
      <c r="F58" s="5" t="s">
        <v>4444</v>
      </c>
      <c r="H58" s="5" t="s">
        <v>4521</v>
      </c>
    </row>
    <row r="59" spans="1:10" x14ac:dyDescent="0.15">
      <c r="A59" s="5" t="s">
        <v>161</v>
      </c>
      <c r="B59" s="2" t="s">
        <v>4588</v>
      </c>
      <c r="D59" s="5" t="s">
        <v>151</v>
      </c>
      <c r="E59" s="5"/>
      <c r="F59" s="5" t="s">
        <v>4445</v>
      </c>
      <c r="H59" s="5" t="s">
        <v>4522</v>
      </c>
    </row>
    <row r="60" spans="1:10" x14ac:dyDescent="0.15">
      <c r="A60" s="5" t="s">
        <v>162</v>
      </c>
      <c r="B60" s="2" t="s">
        <v>4589</v>
      </c>
      <c r="D60" s="5" t="s">
        <v>152</v>
      </c>
      <c r="H60" s="5" t="s">
        <v>4523</v>
      </c>
    </row>
    <row r="61" spans="1:10" x14ac:dyDescent="0.15">
      <c r="A61" s="5" t="s">
        <v>163</v>
      </c>
      <c r="B61" s="2" t="s">
        <v>4590</v>
      </c>
      <c r="D61" s="5" t="s">
        <v>153</v>
      </c>
      <c r="H61" s="5" t="s">
        <v>4524</v>
      </c>
    </row>
    <row r="62" spans="1:10" x14ac:dyDescent="0.15">
      <c r="A62" s="5" t="s">
        <v>164</v>
      </c>
      <c r="B62" s="2" t="s">
        <v>4591</v>
      </c>
      <c r="D62" s="5" t="s">
        <v>154</v>
      </c>
      <c r="H62" s="5" t="s">
        <v>4525</v>
      </c>
    </row>
    <row r="63" spans="1:10" x14ac:dyDescent="0.15">
      <c r="D63" s="5" t="s">
        <v>155</v>
      </c>
      <c r="H63" s="5" t="s">
        <v>4526</v>
      </c>
    </row>
    <row r="64" spans="1:10" x14ac:dyDescent="0.15">
      <c r="D64" s="5" t="s">
        <v>156</v>
      </c>
      <c r="H64" s="5" t="s">
        <v>4527</v>
      </c>
    </row>
    <row r="65" spans="4:8" x14ac:dyDescent="0.15">
      <c r="D65" s="5" t="s">
        <v>157</v>
      </c>
      <c r="H65" s="5" t="s">
        <v>4490</v>
      </c>
    </row>
    <row r="66" spans="4:8" x14ac:dyDescent="0.15">
      <c r="D66" s="5" t="s">
        <v>158</v>
      </c>
    </row>
    <row r="67" spans="4:8" x14ac:dyDescent="0.15">
      <c r="D67" s="5" t="s">
        <v>159</v>
      </c>
    </row>
    <row r="68" spans="4:8" x14ac:dyDescent="0.15">
      <c r="D68" s="5" t="s">
        <v>160</v>
      </c>
    </row>
    <row r="69" spans="4:8" x14ac:dyDescent="0.15">
      <c r="D69" s="5" t="s">
        <v>161</v>
      </c>
    </row>
    <row r="70" spans="4:8" x14ac:dyDescent="0.15">
      <c r="D70" s="5" t="s">
        <v>162</v>
      </c>
    </row>
    <row r="71" spans="4:8" x14ac:dyDescent="0.15">
      <c r="D71" s="5" t="s">
        <v>163</v>
      </c>
    </row>
    <row r="72" spans="4:8" x14ac:dyDescent="0.15">
      <c r="D72" s="5" t="s">
        <v>164</v>
      </c>
    </row>
  </sheetData>
  <sheetProtection sheet="1" objects="1" scenarios="1"/>
  <customSheetViews>
    <customSheetView guid="{8DC21C6E-4D50-4FB0-9521-07E3EFDDD514}" scale="80" showFormulas="1">
      <selection activeCell="I50" sqref="I50"/>
      <pageMargins left="0.7" right="0.7" top="0.75" bottom="0.75" header="0.3" footer="0.3"/>
      <pageSetup paperSize="9" orientation="portrait" verticalDpi="0" r:id="rId1"/>
    </customSheetView>
  </customSheetViews>
  <phoneticPr fontId="1"/>
  <pageMargins left="0.7" right="0.7" top="0.75" bottom="0.75" header="0.3" footer="0.3"/>
  <pageSetup paperSize="9" orientation="portrait" verticalDpi="0" r:id="rId2"/>
  <ignoredErrors>
    <ignoredError sqref="L13"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9">
    <tabColor rgb="FF00B050"/>
    <pageSetUpPr fitToPage="1"/>
  </sheetPr>
  <dimension ref="A1:GF1897"/>
  <sheetViews>
    <sheetView zoomScale="90" zoomScaleNormal="90" zoomScaleSheetLayoutView="110" workbookViewId="0">
      <pane xSplit="1" ySplit="1" topLeftCell="B1854" activePane="bottomRight" state="frozen"/>
      <selection activeCell="L28" sqref="L28"/>
      <selection pane="topRight" activeCell="L28" sqref="L28"/>
      <selection pane="bottomLeft" activeCell="L28" sqref="L28"/>
      <selection pane="bottomRight" activeCell="L28" sqref="L28"/>
    </sheetView>
  </sheetViews>
  <sheetFormatPr defaultColWidth="9" defaultRowHeight="13.5" x14ac:dyDescent="0.15"/>
  <cols>
    <col min="1" max="1" width="25.375" style="10" bestFit="1" customWidth="1"/>
    <col min="2" max="2" width="11.625" style="10" customWidth="1"/>
    <col min="3" max="4" width="12.875" style="10" customWidth="1"/>
    <col min="5" max="6" width="17" style="10" customWidth="1"/>
    <col min="7" max="16384" width="9" style="10"/>
  </cols>
  <sheetData>
    <row r="1" spans="1:188" ht="21" customHeight="1" x14ac:dyDescent="0.15">
      <c r="A1" s="6" t="s">
        <v>165</v>
      </c>
      <c r="B1" s="7" t="s">
        <v>166</v>
      </c>
      <c r="C1" s="8" t="s">
        <v>167</v>
      </c>
      <c r="D1" s="9" t="s">
        <v>168</v>
      </c>
      <c r="E1" s="8" t="s">
        <v>169</v>
      </c>
      <c r="F1" s="129"/>
      <c r="I1" s="84"/>
    </row>
    <row r="2" spans="1:188" x14ac:dyDescent="0.15">
      <c r="A2" s="11" t="str">
        <f t="shared" ref="A2:A65" si="0">C2&amp;D2&amp;E2</f>
        <v>北海道札幌市中央区</v>
      </c>
      <c r="B2" s="12" t="s">
        <v>4451</v>
      </c>
      <c r="C2" s="13" t="s">
        <v>170</v>
      </c>
      <c r="D2" s="14" t="s">
        <v>171</v>
      </c>
      <c r="E2" s="11" t="s">
        <v>172</v>
      </c>
      <c r="F2" s="10" t="str">
        <f>D2&amp;E2</f>
        <v>札幌市中央区</v>
      </c>
      <c r="I2" s="2"/>
      <c r="K2" s="85"/>
      <c r="L2" s="85"/>
      <c r="M2" s="85"/>
      <c r="N2" s="85"/>
      <c r="O2" s="85"/>
      <c r="P2" s="85"/>
      <c r="Q2" s="85"/>
      <c r="R2" s="85"/>
      <c r="S2" s="85"/>
      <c r="T2" s="85"/>
      <c r="U2" s="85"/>
      <c r="V2" s="85"/>
      <c r="X2" s="85"/>
      <c r="Y2" s="85"/>
      <c r="Z2" s="85"/>
      <c r="AA2" s="85"/>
    </row>
    <row r="3" spans="1:188" x14ac:dyDescent="0.15">
      <c r="A3" s="11" t="str">
        <f t="shared" si="0"/>
        <v>北海道札幌市北区</v>
      </c>
      <c r="B3" s="12" t="s">
        <v>4452</v>
      </c>
      <c r="C3" s="13" t="s">
        <v>170</v>
      </c>
      <c r="D3" s="14" t="s">
        <v>171</v>
      </c>
      <c r="E3" s="11" t="s">
        <v>173</v>
      </c>
      <c r="F3" s="10" t="str">
        <f t="shared" ref="F3:F66" si="1">D3&amp;E3</f>
        <v>札幌市北区</v>
      </c>
      <c r="I3" s="2"/>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c r="EO3" s="85"/>
      <c r="EP3" s="85"/>
      <c r="EQ3" s="85"/>
      <c r="ER3" s="85"/>
      <c r="ES3" s="85"/>
      <c r="ET3" s="85"/>
      <c r="EU3" s="85"/>
      <c r="EV3" s="85"/>
      <c r="EW3" s="85"/>
      <c r="EX3" s="85"/>
      <c r="EY3" s="85"/>
      <c r="EZ3" s="85"/>
      <c r="FA3" s="85"/>
      <c r="FB3" s="85"/>
      <c r="FC3" s="85"/>
      <c r="FD3" s="85"/>
      <c r="FE3" s="85"/>
      <c r="FF3" s="85"/>
      <c r="FG3" s="85"/>
      <c r="FH3" s="85"/>
      <c r="FI3" s="85"/>
      <c r="FJ3" s="85"/>
      <c r="FK3" s="85"/>
      <c r="FL3" s="85"/>
      <c r="FM3" s="85"/>
      <c r="FN3" s="85"/>
      <c r="FO3" s="85"/>
      <c r="FP3" s="85"/>
      <c r="FQ3" s="85"/>
      <c r="FR3" s="85"/>
      <c r="FS3" s="85"/>
      <c r="FT3" s="85"/>
      <c r="FU3" s="85"/>
      <c r="FV3" s="85"/>
      <c r="FW3" s="85"/>
      <c r="FX3" s="85"/>
      <c r="FY3" s="85"/>
      <c r="FZ3" s="85"/>
      <c r="GA3" s="85"/>
      <c r="GB3" s="85"/>
      <c r="GC3" s="85"/>
      <c r="GD3" s="85"/>
      <c r="GE3" s="85"/>
      <c r="GF3" s="85"/>
    </row>
    <row r="4" spans="1:188" x14ac:dyDescent="0.15">
      <c r="A4" s="11" t="str">
        <f t="shared" si="0"/>
        <v>北海道札幌市東区</v>
      </c>
      <c r="B4" s="12" t="s">
        <v>4453</v>
      </c>
      <c r="C4" s="13" t="s">
        <v>170</v>
      </c>
      <c r="D4" s="14" t="s">
        <v>171</v>
      </c>
      <c r="E4" s="11" t="s">
        <v>174</v>
      </c>
      <c r="F4" s="10" t="str">
        <f t="shared" si="1"/>
        <v>札幌市東区</v>
      </c>
      <c r="I4" s="2"/>
      <c r="J4" s="85"/>
      <c r="K4" s="85"/>
      <c r="L4" s="85"/>
      <c r="M4" s="85"/>
      <c r="N4" s="85"/>
      <c r="O4" s="85"/>
      <c r="P4" s="85"/>
      <c r="Q4" s="85"/>
      <c r="R4" s="85"/>
      <c r="S4" s="85"/>
      <c r="T4" s="85"/>
      <c r="U4" s="85"/>
      <c r="V4" s="85"/>
      <c r="W4" s="85"/>
      <c r="X4" s="85"/>
      <c r="Y4" s="85"/>
      <c r="Z4" s="85"/>
      <c r="AA4" s="85"/>
    </row>
    <row r="5" spans="1:188" x14ac:dyDescent="0.15">
      <c r="A5" s="11" t="str">
        <f t="shared" si="0"/>
        <v>北海道札幌市白石区</v>
      </c>
      <c r="B5" s="12" t="s">
        <v>4454</v>
      </c>
      <c r="C5" s="13" t="s">
        <v>170</v>
      </c>
      <c r="D5" s="14" t="s">
        <v>171</v>
      </c>
      <c r="E5" s="11" t="s">
        <v>175</v>
      </c>
      <c r="F5" s="10" t="str">
        <f t="shared" si="1"/>
        <v>札幌市白石区</v>
      </c>
      <c r="I5" s="2"/>
      <c r="J5" s="85"/>
      <c r="K5" s="85"/>
      <c r="L5" s="85"/>
      <c r="M5" s="85"/>
      <c r="N5" s="85"/>
      <c r="O5" s="85"/>
      <c r="P5" s="85"/>
      <c r="Q5" s="85"/>
      <c r="R5" s="85"/>
      <c r="S5" s="85"/>
      <c r="T5" s="85"/>
      <c r="U5" s="85"/>
      <c r="V5" s="85"/>
      <c r="W5" s="85"/>
      <c r="X5" s="85"/>
      <c r="Y5" s="85"/>
      <c r="Z5" s="85"/>
      <c r="AA5" s="85"/>
      <c r="AB5" s="85"/>
      <c r="AC5" s="85"/>
      <c r="AD5" s="85"/>
      <c r="AE5" s="85"/>
      <c r="AF5" s="85"/>
      <c r="AG5" s="85"/>
    </row>
    <row r="6" spans="1:188" x14ac:dyDescent="0.15">
      <c r="A6" s="11" t="str">
        <f t="shared" si="0"/>
        <v>北海道札幌市豊平区</v>
      </c>
      <c r="B6" s="12" t="s">
        <v>4455</v>
      </c>
      <c r="C6" s="13" t="s">
        <v>170</v>
      </c>
      <c r="D6" s="14" t="s">
        <v>171</v>
      </c>
      <c r="E6" s="11" t="s">
        <v>176</v>
      </c>
      <c r="F6" s="10" t="str">
        <f t="shared" si="1"/>
        <v>札幌市豊平区</v>
      </c>
      <c r="I6" s="2"/>
      <c r="K6" s="85"/>
      <c r="L6" s="85"/>
      <c r="M6" s="85"/>
      <c r="N6" s="85"/>
      <c r="O6" s="85"/>
      <c r="P6" s="85"/>
      <c r="Q6" s="85"/>
      <c r="R6" s="85"/>
      <c r="S6" s="85"/>
      <c r="T6" s="85"/>
      <c r="U6" s="85"/>
      <c r="V6" s="85"/>
      <c r="W6" s="85"/>
      <c r="X6" s="85"/>
      <c r="Y6" s="85"/>
      <c r="Z6" s="85"/>
      <c r="AA6" s="85"/>
      <c r="AB6" s="85"/>
      <c r="AC6" s="85"/>
      <c r="AD6" s="85"/>
      <c r="AE6" s="85"/>
      <c r="AF6" s="85"/>
    </row>
    <row r="7" spans="1:188" x14ac:dyDescent="0.15">
      <c r="A7" s="11" t="str">
        <f t="shared" si="0"/>
        <v>北海道札幌市南区</v>
      </c>
      <c r="B7" s="12" t="s">
        <v>4456</v>
      </c>
      <c r="C7" s="13" t="s">
        <v>170</v>
      </c>
      <c r="D7" s="14" t="s">
        <v>171</v>
      </c>
      <c r="E7" s="11" t="s">
        <v>177</v>
      </c>
      <c r="F7" s="10" t="str">
        <f t="shared" si="1"/>
        <v>札幌市南区</v>
      </c>
      <c r="I7" s="2"/>
      <c r="J7" s="85"/>
      <c r="K7" s="85"/>
      <c r="L7" s="85"/>
      <c r="M7" s="85"/>
      <c r="N7" s="85"/>
      <c r="O7" s="85"/>
      <c r="P7" s="85"/>
      <c r="Q7" s="85"/>
      <c r="R7" s="85"/>
      <c r="S7" s="85"/>
      <c r="T7" s="85"/>
      <c r="U7" s="85"/>
      <c r="V7" s="85"/>
      <c r="W7" s="85"/>
      <c r="X7" s="85"/>
      <c r="Y7" s="85"/>
      <c r="Z7" s="85"/>
      <c r="AA7" s="85"/>
      <c r="AB7" s="85"/>
      <c r="AC7" s="85"/>
      <c r="AD7" s="85"/>
      <c r="AE7" s="85"/>
      <c r="AF7" s="85"/>
      <c r="AG7" s="85"/>
      <c r="AH7" s="85"/>
    </row>
    <row r="8" spans="1:188" x14ac:dyDescent="0.15">
      <c r="A8" s="11" t="str">
        <f t="shared" si="0"/>
        <v>北海道札幌市西区</v>
      </c>
      <c r="B8" s="12" t="s">
        <v>4457</v>
      </c>
      <c r="C8" s="13" t="s">
        <v>170</v>
      </c>
      <c r="D8" s="14" t="s">
        <v>171</v>
      </c>
      <c r="E8" s="11" t="s">
        <v>178</v>
      </c>
      <c r="F8" s="10" t="str">
        <f t="shared" si="1"/>
        <v>札幌市西区</v>
      </c>
      <c r="I8" s="2"/>
      <c r="J8" s="85"/>
      <c r="K8" s="85"/>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85"/>
    </row>
    <row r="9" spans="1:188" x14ac:dyDescent="0.15">
      <c r="A9" s="11" t="str">
        <f t="shared" si="0"/>
        <v>北海道札幌市厚別区</v>
      </c>
      <c r="B9" s="12" t="s">
        <v>4458</v>
      </c>
      <c r="C9" s="13" t="s">
        <v>170</v>
      </c>
      <c r="D9" s="14" t="s">
        <v>171</v>
      </c>
      <c r="E9" s="11" t="s">
        <v>179</v>
      </c>
      <c r="F9" s="10" t="str">
        <f t="shared" si="1"/>
        <v>札幌市厚別区</v>
      </c>
      <c r="I9" s="2"/>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c r="BM9" s="85"/>
      <c r="BN9" s="85"/>
      <c r="BO9" s="85"/>
      <c r="BP9" s="85"/>
    </row>
    <row r="10" spans="1:188" x14ac:dyDescent="0.15">
      <c r="A10" s="11" t="str">
        <f t="shared" si="0"/>
        <v>北海道札幌市手稲区</v>
      </c>
      <c r="B10" s="12" t="s">
        <v>4459</v>
      </c>
      <c r="C10" s="13" t="s">
        <v>170</v>
      </c>
      <c r="D10" s="14" t="s">
        <v>171</v>
      </c>
      <c r="E10" s="11" t="s">
        <v>180</v>
      </c>
      <c r="F10" s="10" t="str">
        <f t="shared" si="1"/>
        <v>札幌市手稲区</v>
      </c>
      <c r="I10" s="2"/>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5"/>
    </row>
    <row r="11" spans="1:188" x14ac:dyDescent="0.15">
      <c r="A11" s="11" t="str">
        <f t="shared" si="0"/>
        <v>北海道札幌市清田区</v>
      </c>
      <c r="B11" s="12" t="s">
        <v>4460</v>
      </c>
      <c r="C11" s="13" t="s">
        <v>170</v>
      </c>
      <c r="D11" s="14" t="s">
        <v>171</v>
      </c>
      <c r="E11" s="11" t="s">
        <v>181</v>
      </c>
      <c r="F11" s="10" t="str">
        <f t="shared" si="1"/>
        <v>札幌市清田区</v>
      </c>
      <c r="I11" s="2"/>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row>
    <row r="12" spans="1:188" x14ac:dyDescent="0.15">
      <c r="A12" s="11" t="str">
        <f t="shared" si="0"/>
        <v>北海道函館市</v>
      </c>
      <c r="B12" s="15" t="s">
        <v>182</v>
      </c>
      <c r="C12" s="13" t="s">
        <v>170</v>
      </c>
      <c r="D12" s="16" t="s">
        <v>183</v>
      </c>
      <c r="E12" s="13"/>
      <c r="F12" s="10" t="str">
        <f t="shared" si="1"/>
        <v>函館市</v>
      </c>
      <c r="I12" s="2"/>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row>
    <row r="13" spans="1:188" x14ac:dyDescent="0.15">
      <c r="A13" s="11" t="str">
        <f t="shared" si="0"/>
        <v>北海道小樽市</v>
      </c>
      <c r="B13" s="15" t="s">
        <v>184</v>
      </c>
      <c r="C13" s="13" t="s">
        <v>170</v>
      </c>
      <c r="D13" s="16" t="s">
        <v>185</v>
      </c>
      <c r="E13" s="13"/>
      <c r="F13" s="10" t="str">
        <f t="shared" si="1"/>
        <v>小樽市</v>
      </c>
      <c r="I13" s="2"/>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c r="AR13" s="85"/>
      <c r="AS13" s="85"/>
      <c r="AT13" s="85"/>
      <c r="AU13" s="85"/>
      <c r="AV13" s="85"/>
      <c r="AW13" s="85"/>
      <c r="AX13" s="85"/>
      <c r="AY13" s="85"/>
      <c r="AZ13" s="85"/>
      <c r="BA13" s="85"/>
      <c r="BB13" s="85"/>
      <c r="BC13" s="85"/>
      <c r="BD13" s="85"/>
      <c r="BE13" s="85"/>
      <c r="BF13" s="85"/>
      <c r="BG13" s="85"/>
      <c r="BH13" s="85"/>
      <c r="BI13" s="85"/>
      <c r="BJ13" s="85"/>
      <c r="BK13" s="85"/>
      <c r="BL13" s="85"/>
      <c r="BM13" s="85"/>
      <c r="BN13" s="85"/>
      <c r="BO13" s="85"/>
      <c r="BP13" s="85"/>
      <c r="BQ13" s="85"/>
      <c r="BR13" s="85"/>
      <c r="BS13" s="85"/>
      <c r="BT13" s="85"/>
      <c r="BU13" s="85"/>
      <c r="BV13" s="85"/>
      <c r="BW13" s="85"/>
      <c r="BX13" s="85"/>
      <c r="BY13" s="85"/>
      <c r="BZ13" s="85"/>
      <c r="CA13" s="85"/>
      <c r="CB13" s="85"/>
      <c r="CC13" s="85"/>
    </row>
    <row r="14" spans="1:188" x14ac:dyDescent="0.15">
      <c r="A14" s="11" t="str">
        <f t="shared" si="0"/>
        <v>北海道旭川市</v>
      </c>
      <c r="B14" s="15" t="s">
        <v>186</v>
      </c>
      <c r="C14" s="13" t="s">
        <v>170</v>
      </c>
      <c r="D14" s="16" t="s">
        <v>187</v>
      </c>
      <c r="E14" s="13"/>
      <c r="F14" s="10" t="str">
        <f t="shared" si="1"/>
        <v>旭川市</v>
      </c>
      <c r="I14" s="2"/>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row>
    <row r="15" spans="1:188" x14ac:dyDescent="0.15">
      <c r="A15" s="11" t="str">
        <f t="shared" si="0"/>
        <v>北海道室蘭市</v>
      </c>
      <c r="B15" s="15" t="s">
        <v>188</v>
      </c>
      <c r="C15" s="13" t="s">
        <v>170</v>
      </c>
      <c r="D15" s="16" t="s">
        <v>189</v>
      </c>
      <c r="E15" s="13"/>
      <c r="F15" s="10" t="str">
        <f t="shared" si="1"/>
        <v>室蘭市</v>
      </c>
      <c r="I15" s="2"/>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5"/>
      <c r="BK15" s="85"/>
      <c r="BL15" s="85"/>
      <c r="BM15" s="85"/>
      <c r="BN15" s="85"/>
      <c r="BO15" s="85"/>
      <c r="BP15" s="85"/>
      <c r="BQ15" s="85"/>
      <c r="BR15" s="85"/>
      <c r="BS15" s="85"/>
    </row>
    <row r="16" spans="1:188" x14ac:dyDescent="0.15">
      <c r="A16" s="11" t="str">
        <f t="shared" si="0"/>
        <v>北海道釧路市</v>
      </c>
      <c r="B16" s="15" t="s">
        <v>190</v>
      </c>
      <c r="C16" s="13" t="s">
        <v>170</v>
      </c>
      <c r="D16" s="16" t="s">
        <v>191</v>
      </c>
      <c r="E16" s="13"/>
      <c r="F16" s="10" t="str">
        <f t="shared" si="1"/>
        <v>釧路市</v>
      </c>
      <c r="I16" s="2"/>
      <c r="AL16" s="85"/>
      <c r="AM16" s="85"/>
      <c r="AN16" s="85"/>
      <c r="AO16" s="85"/>
      <c r="AP16" s="85"/>
      <c r="AQ16" s="85"/>
      <c r="AR16" s="85"/>
      <c r="AS16" s="85"/>
      <c r="AT16" s="85"/>
      <c r="AU16" s="85"/>
      <c r="AV16" s="85"/>
      <c r="AW16" s="85"/>
      <c r="AX16" s="85"/>
      <c r="AY16" s="85"/>
      <c r="AZ16" s="85"/>
      <c r="BA16" s="85"/>
      <c r="BB16" s="85"/>
      <c r="BC16" s="85"/>
      <c r="BD16" s="85"/>
      <c r="BE16" s="85"/>
      <c r="BF16" s="85"/>
      <c r="BG16" s="85"/>
      <c r="BH16" s="85"/>
      <c r="BI16" s="85"/>
      <c r="BJ16" s="85"/>
      <c r="BK16" s="85"/>
      <c r="BL16" s="85"/>
      <c r="BM16" s="85"/>
      <c r="BN16" s="85"/>
      <c r="BO16" s="85"/>
    </row>
    <row r="17" spans="1:9" x14ac:dyDescent="0.15">
      <c r="A17" s="11" t="str">
        <f t="shared" si="0"/>
        <v>北海道帯広市</v>
      </c>
      <c r="B17" s="15" t="s">
        <v>192</v>
      </c>
      <c r="C17" s="13" t="s">
        <v>170</v>
      </c>
      <c r="D17" s="16" t="s">
        <v>193</v>
      </c>
      <c r="E17" s="13"/>
      <c r="F17" s="10" t="str">
        <f t="shared" si="1"/>
        <v>帯広市</v>
      </c>
      <c r="I17" s="2"/>
    </row>
    <row r="18" spans="1:9" x14ac:dyDescent="0.15">
      <c r="A18" s="11" t="str">
        <f t="shared" si="0"/>
        <v>北海道北見市</v>
      </c>
      <c r="B18" s="15" t="s">
        <v>194</v>
      </c>
      <c r="C18" s="13" t="s">
        <v>170</v>
      </c>
      <c r="D18" s="16" t="s">
        <v>195</v>
      </c>
      <c r="E18" s="13"/>
      <c r="F18" s="10" t="str">
        <f t="shared" si="1"/>
        <v>北見市</v>
      </c>
      <c r="I18" s="2"/>
    </row>
    <row r="19" spans="1:9" x14ac:dyDescent="0.15">
      <c r="A19" s="11" t="str">
        <f t="shared" si="0"/>
        <v>北海道夕張市</v>
      </c>
      <c r="B19" s="15" t="s">
        <v>196</v>
      </c>
      <c r="C19" s="13" t="s">
        <v>170</v>
      </c>
      <c r="D19" s="16" t="s">
        <v>197</v>
      </c>
      <c r="E19" s="13"/>
      <c r="F19" s="10" t="str">
        <f t="shared" si="1"/>
        <v>夕張市</v>
      </c>
      <c r="I19" s="2"/>
    </row>
    <row r="20" spans="1:9" x14ac:dyDescent="0.15">
      <c r="A20" s="11" t="str">
        <f t="shared" si="0"/>
        <v>北海道岩見沢市</v>
      </c>
      <c r="B20" s="15" t="s">
        <v>198</v>
      </c>
      <c r="C20" s="13" t="s">
        <v>170</v>
      </c>
      <c r="D20" s="16" t="s">
        <v>199</v>
      </c>
      <c r="E20" s="13"/>
      <c r="F20" s="10" t="str">
        <f t="shared" si="1"/>
        <v>岩見沢市</v>
      </c>
      <c r="I20" s="2"/>
    </row>
    <row r="21" spans="1:9" x14ac:dyDescent="0.15">
      <c r="A21" s="11" t="str">
        <f t="shared" si="0"/>
        <v>北海道網走市</v>
      </c>
      <c r="B21" s="15" t="s">
        <v>200</v>
      </c>
      <c r="C21" s="13" t="s">
        <v>170</v>
      </c>
      <c r="D21" s="16" t="s">
        <v>201</v>
      </c>
      <c r="E21" s="13"/>
      <c r="F21" s="10" t="str">
        <f t="shared" si="1"/>
        <v>網走市</v>
      </c>
      <c r="I21" s="2"/>
    </row>
    <row r="22" spans="1:9" x14ac:dyDescent="0.15">
      <c r="A22" s="11" t="str">
        <f t="shared" si="0"/>
        <v>北海道留萌市</v>
      </c>
      <c r="B22" s="15" t="s">
        <v>202</v>
      </c>
      <c r="C22" s="13" t="s">
        <v>170</v>
      </c>
      <c r="D22" s="16" t="s">
        <v>203</v>
      </c>
      <c r="E22" s="13"/>
      <c r="F22" s="10" t="str">
        <f t="shared" si="1"/>
        <v>留萌市</v>
      </c>
      <c r="I22" s="2"/>
    </row>
    <row r="23" spans="1:9" x14ac:dyDescent="0.15">
      <c r="A23" s="11" t="str">
        <f t="shared" si="0"/>
        <v>北海道苫小牧市</v>
      </c>
      <c r="B23" s="15" t="s">
        <v>204</v>
      </c>
      <c r="C23" s="13" t="s">
        <v>170</v>
      </c>
      <c r="D23" s="16" t="s">
        <v>205</v>
      </c>
      <c r="E23" s="13"/>
      <c r="F23" s="10" t="str">
        <f t="shared" si="1"/>
        <v>苫小牧市</v>
      </c>
      <c r="I23" s="2"/>
    </row>
    <row r="24" spans="1:9" x14ac:dyDescent="0.15">
      <c r="A24" s="11" t="str">
        <f t="shared" si="0"/>
        <v>北海道稚内市</v>
      </c>
      <c r="B24" s="15" t="s">
        <v>206</v>
      </c>
      <c r="C24" s="13" t="s">
        <v>170</v>
      </c>
      <c r="D24" s="16" t="s">
        <v>207</v>
      </c>
      <c r="E24" s="13"/>
      <c r="F24" s="10" t="str">
        <f t="shared" si="1"/>
        <v>稚内市</v>
      </c>
      <c r="I24" s="2"/>
    </row>
    <row r="25" spans="1:9" x14ac:dyDescent="0.15">
      <c r="A25" s="11" t="str">
        <f t="shared" si="0"/>
        <v>北海道美唄市</v>
      </c>
      <c r="B25" s="15" t="s">
        <v>208</v>
      </c>
      <c r="C25" s="13" t="s">
        <v>4461</v>
      </c>
      <c r="D25" s="16" t="s">
        <v>209</v>
      </c>
      <c r="E25" s="13"/>
      <c r="F25" s="10" t="str">
        <f t="shared" si="1"/>
        <v>美唄市</v>
      </c>
      <c r="I25" s="2"/>
    </row>
    <row r="26" spans="1:9" x14ac:dyDescent="0.15">
      <c r="A26" s="11" t="str">
        <f t="shared" si="0"/>
        <v>北海道芦別市</v>
      </c>
      <c r="B26" s="15" t="s">
        <v>210</v>
      </c>
      <c r="C26" s="13" t="s">
        <v>170</v>
      </c>
      <c r="D26" s="16" t="s">
        <v>211</v>
      </c>
      <c r="E26" s="13"/>
      <c r="F26" s="10" t="str">
        <f t="shared" si="1"/>
        <v>芦別市</v>
      </c>
      <c r="I26" s="2"/>
    </row>
    <row r="27" spans="1:9" x14ac:dyDescent="0.15">
      <c r="A27" s="11" t="str">
        <f t="shared" si="0"/>
        <v>北海道江別市</v>
      </c>
      <c r="B27" s="15" t="s">
        <v>212</v>
      </c>
      <c r="C27" s="13" t="s">
        <v>170</v>
      </c>
      <c r="D27" s="16" t="s">
        <v>213</v>
      </c>
      <c r="E27" s="13"/>
      <c r="F27" s="10" t="str">
        <f t="shared" si="1"/>
        <v>江別市</v>
      </c>
      <c r="I27" s="2"/>
    </row>
    <row r="28" spans="1:9" x14ac:dyDescent="0.15">
      <c r="A28" s="11" t="str">
        <f t="shared" si="0"/>
        <v>北海道赤平市</v>
      </c>
      <c r="B28" s="15" t="s">
        <v>214</v>
      </c>
      <c r="C28" s="13" t="s">
        <v>170</v>
      </c>
      <c r="D28" s="16" t="s">
        <v>215</v>
      </c>
      <c r="E28" s="13"/>
      <c r="F28" s="10" t="str">
        <f t="shared" si="1"/>
        <v>赤平市</v>
      </c>
      <c r="I28" s="2"/>
    </row>
    <row r="29" spans="1:9" x14ac:dyDescent="0.15">
      <c r="A29" s="11" t="str">
        <f t="shared" si="0"/>
        <v>北海道紋別市</v>
      </c>
      <c r="B29" s="15" t="s">
        <v>216</v>
      </c>
      <c r="C29" s="13" t="s">
        <v>170</v>
      </c>
      <c r="D29" s="16" t="s">
        <v>217</v>
      </c>
      <c r="E29" s="13"/>
      <c r="F29" s="10" t="str">
        <f t="shared" si="1"/>
        <v>紋別市</v>
      </c>
      <c r="I29" s="2"/>
    </row>
    <row r="30" spans="1:9" x14ac:dyDescent="0.15">
      <c r="A30" s="11" t="str">
        <f t="shared" si="0"/>
        <v>北海道士別市</v>
      </c>
      <c r="B30" s="15" t="s">
        <v>218</v>
      </c>
      <c r="C30" s="13" t="s">
        <v>170</v>
      </c>
      <c r="D30" s="16" t="s">
        <v>219</v>
      </c>
      <c r="E30" s="13"/>
      <c r="F30" s="10" t="str">
        <f t="shared" si="1"/>
        <v>士別市</v>
      </c>
      <c r="I30" s="2"/>
    </row>
    <row r="31" spans="1:9" x14ac:dyDescent="0.15">
      <c r="A31" s="11" t="str">
        <f t="shared" si="0"/>
        <v>北海道名寄市</v>
      </c>
      <c r="B31" s="15" t="s">
        <v>220</v>
      </c>
      <c r="C31" s="13" t="s">
        <v>170</v>
      </c>
      <c r="D31" s="16" t="s">
        <v>221</v>
      </c>
      <c r="E31" s="13"/>
      <c r="F31" s="10" t="str">
        <f t="shared" si="1"/>
        <v>名寄市</v>
      </c>
      <c r="I31" s="2"/>
    </row>
    <row r="32" spans="1:9" x14ac:dyDescent="0.15">
      <c r="A32" s="11" t="str">
        <f t="shared" si="0"/>
        <v>北海道三笠市</v>
      </c>
      <c r="B32" s="15" t="s">
        <v>222</v>
      </c>
      <c r="C32" s="13" t="s">
        <v>170</v>
      </c>
      <c r="D32" s="16" t="s">
        <v>223</v>
      </c>
      <c r="E32" s="13"/>
      <c r="F32" s="10" t="str">
        <f t="shared" si="1"/>
        <v>三笠市</v>
      </c>
      <c r="I32" s="2"/>
    </row>
    <row r="33" spans="1:9" x14ac:dyDescent="0.15">
      <c r="A33" s="11" t="str">
        <f t="shared" si="0"/>
        <v>北海道根室市</v>
      </c>
      <c r="B33" s="15" t="s">
        <v>224</v>
      </c>
      <c r="C33" s="13" t="s">
        <v>170</v>
      </c>
      <c r="D33" s="16" t="s">
        <v>225</v>
      </c>
      <c r="E33" s="13"/>
      <c r="F33" s="10" t="str">
        <f t="shared" si="1"/>
        <v>根室市</v>
      </c>
      <c r="I33" s="2"/>
    </row>
    <row r="34" spans="1:9" x14ac:dyDescent="0.15">
      <c r="A34" s="11" t="str">
        <f t="shared" si="0"/>
        <v>北海道千歳市</v>
      </c>
      <c r="B34" s="15" t="s">
        <v>226</v>
      </c>
      <c r="C34" s="13" t="s">
        <v>170</v>
      </c>
      <c r="D34" s="16" t="s">
        <v>227</v>
      </c>
      <c r="E34" s="13"/>
      <c r="F34" s="10" t="str">
        <f t="shared" si="1"/>
        <v>千歳市</v>
      </c>
      <c r="I34" s="2"/>
    </row>
    <row r="35" spans="1:9" x14ac:dyDescent="0.15">
      <c r="A35" s="11" t="str">
        <f t="shared" si="0"/>
        <v>北海道滝川市</v>
      </c>
      <c r="B35" s="15" t="s">
        <v>228</v>
      </c>
      <c r="C35" s="13" t="s">
        <v>170</v>
      </c>
      <c r="D35" s="16" t="s">
        <v>229</v>
      </c>
      <c r="E35" s="13"/>
      <c r="F35" s="10" t="str">
        <f t="shared" si="1"/>
        <v>滝川市</v>
      </c>
      <c r="I35" s="2"/>
    </row>
    <row r="36" spans="1:9" x14ac:dyDescent="0.15">
      <c r="A36" s="11" t="str">
        <f t="shared" si="0"/>
        <v>北海道砂川市</v>
      </c>
      <c r="B36" s="15" t="s">
        <v>230</v>
      </c>
      <c r="C36" s="13" t="s">
        <v>170</v>
      </c>
      <c r="D36" s="16" t="s">
        <v>231</v>
      </c>
      <c r="E36" s="13"/>
      <c r="F36" s="10" t="str">
        <f t="shared" si="1"/>
        <v>砂川市</v>
      </c>
      <c r="I36" s="2"/>
    </row>
    <row r="37" spans="1:9" x14ac:dyDescent="0.15">
      <c r="A37" s="11" t="str">
        <f t="shared" si="0"/>
        <v>北海道歌志内市</v>
      </c>
      <c r="B37" s="15" t="s">
        <v>232</v>
      </c>
      <c r="C37" s="13" t="s">
        <v>170</v>
      </c>
      <c r="D37" s="16" t="s">
        <v>233</v>
      </c>
      <c r="E37" s="13"/>
      <c r="F37" s="10" t="str">
        <f t="shared" si="1"/>
        <v>歌志内市</v>
      </c>
      <c r="I37" s="2"/>
    </row>
    <row r="38" spans="1:9" x14ac:dyDescent="0.15">
      <c r="A38" s="11" t="str">
        <f t="shared" si="0"/>
        <v>北海道深川市</v>
      </c>
      <c r="B38" s="15" t="s">
        <v>234</v>
      </c>
      <c r="C38" s="13" t="s">
        <v>170</v>
      </c>
      <c r="D38" s="16" t="s">
        <v>235</v>
      </c>
      <c r="E38" s="13"/>
      <c r="F38" s="10" t="str">
        <f t="shared" si="1"/>
        <v>深川市</v>
      </c>
      <c r="I38" s="2"/>
    </row>
    <row r="39" spans="1:9" x14ac:dyDescent="0.15">
      <c r="A39" s="11" t="str">
        <f t="shared" si="0"/>
        <v>北海道富良野市</v>
      </c>
      <c r="B39" s="15" t="s">
        <v>236</v>
      </c>
      <c r="C39" s="13" t="s">
        <v>170</v>
      </c>
      <c r="D39" s="16" t="s">
        <v>237</v>
      </c>
      <c r="E39" s="13"/>
      <c r="F39" s="10" t="str">
        <f t="shared" si="1"/>
        <v>富良野市</v>
      </c>
      <c r="I39" s="2"/>
    </row>
    <row r="40" spans="1:9" x14ac:dyDescent="0.15">
      <c r="A40" s="11" t="str">
        <f t="shared" si="0"/>
        <v>北海道登別市</v>
      </c>
      <c r="B40" s="15" t="s">
        <v>238</v>
      </c>
      <c r="C40" s="13" t="s">
        <v>170</v>
      </c>
      <c r="D40" s="16" t="s">
        <v>239</v>
      </c>
      <c r="E40" s="13"/>
      <c r="F40" s="10" t="str">
        <f t="shared" si="1"/>
        <v>登別市</v>
      </c>
      <c r="I40" s="2"/>
    </row>
    <row r="41" spans="1:9" x14ac:dyDescent="0.15">
      <c r="A41" s="11" t="str">
        <f t="shared" si="0"/>
        <v>北海道恵庭市</v>
      </c>
      <c r="B41" s="15" t="s">
        <v>240</v>
      </c>
      <c r="C41" s="13" t="s">
        <v>170</v>
      </c>
      <c r="D41" s="16" t="s">
        <v>241</v>
      </c>
      <c r="E41" s="13"/>
      <c r="F41" s="10" t="str">
        <f t="shared" si="1"/>
        <v>恵庭市</v>
      </c>
      <c r="I41" s="2"/>
    </row>
    <row r="42" spans="1:9" x14ac:dyDescent="0.15">
      <c r="A42" s="11" t="str">
        <f t="shared" si="0"/>
        <v>北海道伊達市</v>
      </c>
      <c r="B42" s="15" t="s">
        <v>242</v>
      </c>
      <c r="C42" s="13" t="s">
        <v>170</v>
      </c>
      <c r="D42" s="16" t="s">
        <v>243</v>
      </c>
      <c r="E42" s="13"/>
      <c r="F42" s="10" t="str">
        <f t="shared" si="1"/>
        <v>伊達市</v>
      </c>
      <c r="I42" s="2"/>
    </row>
    <row r="43" spans="1:9" x14ac:dyDescent="0.15">
      <c r="A43" s="11" t="str">
        <f t="shared" si="0"/>
        <v>北海道北広島市</v>
      </c>
      <c r="B43" s="15" t="s">
        <v>244</v>
      </c>
      <c r="C43" s="13" t="s">
        <v>170</v>
      </c>
      <c r="D43" s="16" t="s">
        <v>245</v>
      </c>
      <c r="E43" s="13"/>
      <c r="F43" s="10" t="str">
        <f t="shared" si="1"/>
        <v>北広島市</v>
      </c>
      <c r="I43" s="2"/>
    </row>
    <row r="44" spans="1:9" x14ac:dyDescent="0.15">
      <c r="A44" s="11" t="str">
        <f t="shared" si="0"/>
        <v>北海道石狩市</v>
      </c>
      <c r="B44" s="15" t="s">
        <v>246</v>
      </c>
      <c r="C44" s="13" t="s">
        <v>170</v>
      </c>
      <c r="D44" s="16" t="s">
        <v>247</v>
      </c>
      <c r="E44" s="13"/>
      <c r="F44" s="10" t="str">
        <f t="shared" si="1"/>
        <v>石狩市</v>
      </c>
      <c r="I44" s="2"/>
    </row>
    <row r="45" spans="1:9" x14ac:dyDescent="0.15">
      <c r="A45" s="11" t="str">
        <f t="shared" si="0"/>
        <v>北海道北斗市</v>
      </c>
      <c r="B45" s="15" t="s">
        <v>248</v>
      </c>
      <c r="C45" s="13" t="s">
        <v>170</v>
      </c>
      <c r="D45" s="16" t="s">
        <v>249</v>
      </c>
      <c r="E45" s="13"/>
      <c r="F45" s="10" t="str">
        <f t="shared" si="1"/>
        <v>北斗市</v>
      </c>
      <c r="I45" s="2"/>
    </row>
    <row r="46" spans="1:9" x14ac:dyDescent="0.15">
      <c r="A46" s="11" t="str">
        <f t="shared" si="0"/>
        <v>北海道石狩郡当別町</v>
      </c>
      <c r="B46" s="15" t="s">
        <v>250</v>
      </c>
      <c r="C46" s="13" t="s">
        <v>170</v>
      </c>
      <c r="D46" s="16" t="s">
        <v>251</v>
      </c>
      <c r="E46" s="13" t="s">
        <v>252</v>
      </c>
      <c r="F46" s="10" t="str">
        <f t="shared" si="1"/>
        <v>石狩郡当別町</v>
      </c>
      <c r="I46" s="2"/>
    </row>
    <row r="47" spans="1:9" x14ac:dyDescent="0.15">
      <c r="A47" s="11" t="str">
        <f t="shared" si="0"/>
        <v>北海道新篠津村</v>
      </c>
      <c r="B47" s="15" t="s">
        <v>253</v>
      </c>
      <c r="C47" s="13" t="s">
        <v>170</v>
      </c>
      <c r="D47" s="16"/>
      <c r="E47" s="13" t="s">
        <v>254</v>
      </c>
      <c r="F47" s="10" t="str">
        <f t="shared" si="1"/>
        <v>新篠津村</v>
      </c>
      <c r="I47" s="2"/>
    </row>
    <row r="48" spans="1:9" x14ac:dyDescent="0.15">
      <c r="A48" s="11" t="str">
        <f t="shared" si="0"/>
        <v>北海道松前郡松前町</v>
      </c>
      <c r="B48" s="15" t="s">
        <v>255</v>
      </c>
      <c r="C48" s="13" t="s">
        <v>170</v>
      </c>
      <c r="D48" s="16" t="s">
        <v>256</v>
      </c>
      <c r="E48" s="13" t="s">
        <v>257</v>
      </c>
      <c r="F48" s="10" t="str">
        <f t="shared" si="1"/>
        <v>松前郡松前町</v>
      </c>
      <c r="I48" s="2"/>
    </row>
    <row r="49" spans="1:6" x14ac:dyDescent="0.15">
      <c r="A49" s="11" t="str">
        <f t="shared" si="0"/>
        <v>北海道福島町</v>
      </c>
      <c r="B49" s="15" t="s">
        <v>258</v>
      </c>
      <c r="C49" s="13" t="s">
        <v>170</v>
      </c>
      <c r="D49" s="16"/>
      <c r="E49" s="13" t="s">
        <v>259</v>
      </c>
      <c r="F49" s="10" t="str">
        <f t="shared" si="1"/>
        <v>福島町</v>
      </c>
    </row>
    <row r="50" spans="1:6" x14ac:dyDescent="0.15">
      <c r="A50" s="11" t="str">
        <f t="shared" si="0"/>
        <v>北海道上磯郡知内町</v>
      </c>
      <c r="B50" s="15" t="s">
        <v>260</v>
      </c>
      <c r="C50" s="13" t="s">
        <v>170</v>
      </c>
      <c r="D50" s="16" t="s">
        <v>261</v>
      </c>
      <c r="E50" s="13" t="s">
        <v>262</v>
      </c>
      <c r="F50" s="10" t="str">
        <f t="shared" si="1"/>
        <v>上磯郡知内町</v>
      </c>
    </row>
    <row r="51" spans="1:6" x14ac:dyDescent="0.15">
      <c r="A51" s="11" t="str">
        <f t="shared" si="0"/>
        <v>北海道木古内町</v>
      </c>
      <c r="B51" s="15" t="s">
        <v>263</v>
      </c>
      <c r="C51" s="13" t="s">
        <v>170</v>
      </c>
      <c r="D51" s="16"/>
      <c r="E51" s="13" t="s">
        <v>264</v>
      </c>
      <c r="F51" s="10" t="str">
        <f t="shared" si="1"/>
        <v>木古内町</v>
      </c>
    </row>
    <row r="52" spans="1:6" x14ac:dyDescent="0.15">
      <c r="A52" s="11" t="str">
        <f t="shared" si="0"/>
        <v>北海道亀田郡七飯町</v>
      </c>
      <c r="B52" s="15" t="s">
        <v>265</v>
      </c>
      <c r="C52" s="13" t="s">
        <v>170</v>
      </c>
      <c r="D52" s="16" t="s">
        <v>266</v>
      </c>
      <c r="E52" s="13" t="s">
        <v>267</v>
      </c>
      <c r="F52" s="10" t="str">
        <f t="shared" si="1"/>
        <v>亀田郡七飯町</v>
      </c>
    </row>
    <row r="53" spans="1:6" x14ac:dyDescent="0.15">
      <c r="A53" s="11" t="str">
        <f t="shared" si="0"/>
        <v>北海道茅部郡鹿部町</v>
      </c>
      <c r="B53" s="15" t="s">
        <v>268</v>
      </c>
      <c r="C53" s="13" t="s">
        <v>170</v>
      </c>
      <c r="D53" s="16" t="s">
        <v>269</v>
      </c>
      <c r="E53" s="13" t="s">
        <v>270</v>
      </c>
      <c r="F53" s="10" t="str">
        <f t="shared" si="1"/>
        <v>茅部郡鹿部町</v>
      </c>
    </row>
    <row r="54" spans="1:6" x14ac:dyDescent="0.15">
      <c r="A54" s="11" t="str">
        <f t="shared" si="0"/>
        <v>北海道森町</v>
      </c>
      <c r="B54" s="15" t="s">
        <v>271</v>
      </c>
      <c r="C54" s="13" t="s">
        <v>170</v>
      </c>
      <c r="D54" s="16"/>
      <c r="E54" s="13" t="s">
        <v>272</v>
      </c>
      <c r="F54" s="10" t="str">
        <f t="shared" si="1"/>
        <v>森町</v>
      </c>
    </row>
    <row r="55" spans="1:6" x14ac:dyDescent="0.15">
      <c r="A55" s="11" t="str">
        <f t="shared" si="0"/>
        <v>北海道二海郡八雲町</v>
      </c>
      <c r="B55" s="15" t="s">
        <v>273</v>
      </c>
      <c r="C55" s="13" t="s">
        <v>170</v>
      </c>
      <c r="D55" s="16" t="s">
        <v>274</v>
      </c>
      <c r="E55" s="13" t="s">
        <v>275</v>
      </c>
      <c r="F55" s="10" t="str">
        <f t="shared" si="1"/>
        <v>二海郡八雲町</v>
      </c>
    </row>
    <row r="56" spans="1:6" x14ac:dyDescent="0.15">
      <c r="A56" s="11" t="str">
        <f t="shared" si="0"/>
        <v>北海道山越郡長万部町</v>
      </c>
      <c r="B56" s="15" t="s">
        <v>276</v>
      </c>
      <c r="C56" s="13" t="s">
        <v>170</v>
      </c>
      <c r="D56" s="16" t="s">
        <v>277</v>
      </c>
      <c r="E56" s="13" t="s">
        <v>278</v>
      </c>
      <c r="F56" s="10" t="str">
        <f t="shared" si="1"/>
        <v>山越郡長万部町</v>
      </c>
    </row>
    <row r="57" spans="1:6" x14ac:dyDescent="0.15">
      <c r="A57" s="11" t="str">
        <f t="shared" si="0"/>
        <v>北海道檜山郡江差町</v>
      </c>
      <c r="B57" s="15" t="s">
        <v>279</v>
      </c>
      <c r="C57" s="13" t="s">
        <v>170</v>
      </c>
      <c r="D57" s="16" t="s">
        <v>280</v>
      </c>
      <c r="E57" s="13" t="s">
        <v>281</v>
      </c>
      <c r="F57" s="10" t="str">
        <f t="shared" si="1"/>
        <v>檜山郡江差町</v>
      </c>
    </row>
    <row r="58" spans="1:6" x14ac:dyDescent="0.15">
      <c r="A58" s="11" t="str">
        <f t="shared" si="0"/>
        <v>北海道上ノ国町</v>
      </c>
      <c r="B58" s="15" t="s">
        <v>282</v>
      </c>
      <c r="C58" s="13" t="s">
        <v>170</v>
      </c>
      <c r="D58" s="16"/>
      <c r="E58" s="13" t="s">
        <v>283</v>
      </c>
      <c r="F58" s="10" t="str">
        <f t="shared" si="1"/>
        <v>上ノ国町</v>
      </c>
    </row>
    <row r="59" spans="1:6" x14ac:dyDescent="0.15">
      <c r="A59" s="11" t="str">
        <f t="shared" si="0"/>
        <v>北海道厚沢部町</v>
      </c>
      <c r="B59" s="15" t="s">
        <v>284</v>
      </c>
      <c r="C59" s="13" t="s">
        <v>170</v>
      </c>
      <c r="D59" s="16"/>
      <c r="E59" s="13" t="s">
        <v>285</v>
      </c>
      <c r="F59" s="10" t="str">
        <f t="shared" si="1"/>
        <v>厚沢部町</v>
      </c>
    </row>
    <row r="60" spans="1:6" x14ac:dyDescent="0.15">
      <c r="A60" s="11" t="str">
        <f t="shared" si="0"/>
        <v>北海道爾志郡乙部町</v>
      </c>
      <c r="B60" s="15" t="s">
        <v>286</v>
      </c>
      <c r="C60" s="13" t="s">
        <v>170</v>
      </c>
      <c r="D60" s="16" t="s">
        <v>287</v>
      </c>
      <c r="E60" s="13" t="s">
        <v>288</v>
      </c>
      <c r="F60" s="10" t="str">
        <f t="shared" si="1"/>
        <v>爾志郡乙部町</v>
      </c>
    </row>
    <row r="61" spans="1:6" x14ac:dyDescent="0.15">
      <c r="A61" s="11" t="str">
        <f t="shared" si="0"/>
        <v>北海道奥尻郡奥尻町</v>
      </c>
      <c r="B61" s="15" t="s">
        <v>289</v>
      </c>
      <c r="C61" s="13" t="s">
        <v>170</v>
      </c>
      <c r="D61" s="16" t="s">
        <v>290</v>
      </c>
      <c r="E61" s="13" t="s">
        <v>291</v>
      </c>
      <c r="F61" s="10" t="str">
        <f t="shared" si="1"/>
        <v>奥尻郡奥尻町</v>
      </c>
    </row>
    <row r="62" spans="1:6" x14ac:dyDescent="0.15">
      <c r="A62" s="11" t="str">
        <f t="shared" si="0"/>
        <v>北海道瀬棚郡今金町</v>
      </c>
      <c r="B62" s="15" t="s">
        <v>292</v>
      </c>
      <c r="C62" s="13" t="s">
        <v>170</v>
      </c>
      <c r="D62" s="16" t="s">
        <v>293</v>
      </c>
      <c r="E62" s="13" t="s">
        <v>294</v>
      </c>
      <c r="F62" s="10" t="str">
        <f t="shared" si="1"/>
        <v>瀬棚郡今金町</v>
      </c>
    </row>
    <row r="63" spans="1:6" x14ac:dyDescent="0.15">
      <c r="A63" s="11" t="str">
        <f t="shared" si="0"/>
        <v>北海道久遠郡せたな町</v>
      </c>
      <c r="B63" s="15" t="s">
        <v>295</v>
      </c>
      <c r="C63" s="13" t="s">
        <v>170</v>
      </c>
      <c r="D63" s="16" t="s">
        <v>296</v>
      </c>
      <c r="E63" s="13" t="s">
        <v>297</v>
      </c>
      <c r="F63" s="10" t="str">
        <f t="shared" si="1"/>
        <v>久遠郡せたな町</v>
      </c>
    </row>
    <row r="64" spans="1:6" x14ac:dyDescent="0.15">
      <c r="A64" s="11" t="str">
        <f t="shared" si="0"/>
        <v>北海道島牧郡島牧村</v>
      </c>
      <c r="B64" s="15" t="s">
        <v>298</v>
      </c>
      <c r="C64" s="13" t="s">
        <v>170</v>
      </c>
      <c r="D64" s="16" t="s">
        <v>299</v>
      </c>
      <c r="E64" s="13" t="s">
        <v>300</v>
      </c>
      <c r="F64" s="10" t="str">
        <f t="shared" si="1"/>
        <v>島牧郡島牧村</v>
      </c>
    </row>
    <row r="65" spans="1:6" x14ac:dyDescent="0.15">
      <c r="A65" s="11" t="str">
        <f t="shared" si="0"/>
        <v>北海道寿都郡寿都町</v>
      </c>
      <c r="B65" s="15" t="s">
        <v>301</v>
      </c>
      <c r="C65" s="13" t="s">
        <v>170</v>
      </c>
      <c r="D65" s="16" t="s">
        <v>302</v>
      </c>
      <c r="E65" s="13" t="s">
        <v>303</v>
      </c>
      <c r="F65" s="10" t="str">
        <f t="shared" si="1"/>
        <v>寿都郡寿都町</v>
      </c>
    </row>
    <row r="66" spans="1:6" x14ac:dyDescent="0.15">
      <c r="A66" s="11" t="str">
        <f t="shared" ref="A66:A129" si="2">C66&amp;D66&amp;E66</f>
        <v>北海道黒松内町</v>
      </c>
      <c r="B66" s="15" t="s">
        <v>304</v>
      </c>
      <c r="C66" s="13" t="s">
        <v>170</v>
      </c>
      <c r="D66" s="16"/>
      <c r="E66" s="13" t="s">
        <v>305</v>
      </c>
      <c r="F66" s="10" t="str">
        <f t="shared" si="1"/>
        <v>黒松内町</v>
      </c>
    </row>
    <row r="67" spans="1:6" x14ac:dyDescent="0.15">
      <c r="A67" s="11" t="str">
        <f t="shared" si="2"/>
        <v>北海道磯谷郡蘭越町</v>
      </c>
      <c r="B67" s="15" t="s">
        <v>306</v>
      </c>
      <c r="C67" s="13" t="s">
        <v>170</v>
      </c>
      <c r="D67" s="16" t="s">
        <v>307</v>
      </c>
      <c r="E67" s="13" t="s">
        <v>308</v>
      </c>
      <c r="F67" s="10" t="str">
        <f t="shared" ref="F67:F130" si="3">D67&amp;E67</f>
        <v>磯谷郡蘭越町</v>
      </c>
    </row>
    <row r="68" spans="1:6" x14ac:dyDescent="0.15">
      <c r="A68" s="11" t="str">
        <f t="shared" si="2"/>
        <v>北海道虻田郡ニセコ町</v>
      </c>
      <c r="B68" s="15" t="s">
        <v>309</v>
      </c>
      <c r="C68" s="13" t="s">
        <v>170</v>
      </c>
      <c r="D68" s="16" t="s">
        <v>310</v>
      </c>
      <c r="E68" s="13" t="s">
        <v>311</v>
      </c>
      <c r="F68" s="10" t="str">
        <f t="shared" si="3"/>
        <v>虻田郡ニセコ町</v>
      </c>
    </row>
    <row r="69" spans="1:6" x14ac:dyDescent="0.15">
      <c r="A69" s="11" t="str">
        <f t="shared" si="2"/>
        <v>北海道真狩村</v>
      </c>
      <c r="B69" s="15" t="s">
        <v>312</v>
      </c>
      <c r="C69" s="13" t="s">
        <v>170</v>
      </c>
      <c r="D69" s="16"/>
      <c r="E69" s="13" t="s">
        <v>313</v>
      </c>
      <c r="F69" s="10" t="str">
        <f t="shared" si="3"/>
        <v>真狩村</v>
      </c>
    </row>
    <row r="70" spans="1:6" x14ac:dyDescent="0.15">
      <c r="A70" s="11" t="str">
        <f t="shared" si="2"/>
        <v>北海道留寿都村</v>
      </c>
      <c r="B70" s="15" t="s">
        <v>314</v>
      </c>
      <c r="C70" s="13" t="s">
        <v>170</v>
      </c>
      <c r="D70" s="16"/>
      <c r="E70" s="13" t="s">
        <v>315</v>
      </c>
      <c r="F70" s="10" t="str">
        <f t="shared" si="3"/>
        <v>留寿都村</v>
      </c>
    </row>
    <row r="71" spans="1:6" x14ac:dyDescent="0.15">
      <c r="A71" s="11" t="str">
        <f t="shared" si="2"/>
        <v>北海道喜茂別町</v>
      </c>
      <c r="B71" s="15" t="s">
        <v>316</v>
      </c>
      <c r="C71" s="13" t="s">
        <v>170</v>
      </c>
      <c r="D71" s="16"/>
      <c r="E71" s="13" t="s">
        <v>317</v>
      </c>
      <c r="F71" s="10" t="str">
        <f t="shared" si="3"/>
        <v>喜茂別町</v>
      </c>
    </row>
    <row r="72" spans="1:6" x14ac:dyDescent="0.15">
      <c r="A72" s="11" t="str">
        <f t="shared" si="2"/>
        <v>北海道京極町</v>
      </c>
      <c r="B72" s="15" t="s">
        <v>318</v>
      </c>
      <c r="C72" s="13" t="s">
        <v>170</v>
      </c>
      <c r="D72" s="16"/>
      <c r="E72" s="13" t="s">
        <v>319</v>
      </c>
      <c r="F72" s="10" t="str">
        <f t="shared" si="3"/>
        <v>京極町</v>
      </c>
    </row>
    <row r="73" spans="1:6" x14ac:dyDescent="0.15">
      <c r="A73" s="11" t="str">
        <f t="shared" si="2"/>
        <v>北海道倶知安町</v>
      </c>
      <c r="B73" s="15" t="s">
        <v>320</v>
      </c>
      <c r="C73" s="13" t="s">
        <v>170</v>
      </c>
      <c r="D73" s="16"/>
      <c r="E73" s="13" t="s">
        <v>321</v>
      </c>
      <c r="F73" s="10" t="str">
        <f t="shared" si="3"/>
        <v>倶知安町</v>
      </c>
    </row>
    <row r="74" spans="1:6" x14ac:dyDescent="0.15">
      <c r="A74" s="11" t="str">
        <f t="shared" si="2"/>
        <v>北海道岩内郡共和町</v>
      </c>
      <c r="B74" s="15" t="s">
        <v>322</v>
      </c>
      <c r="C74" s="13" t="s">
        <v>170</v>
      </c>
      <c r="D74" s="16" t="s">
        <v>323</v>
      </c>
      <c r="E74" s="13" t="s">
        <v>324</v>
      </c>
      <c r="F74" s="10" t="str">
        <f t="shared" si="3"/>
        <v>岩内郡共和町</v>
      </c>
    </row>
    <row r="75" spans="1:6" x14ac:dyDescent="0.15">
      <c r="A75" s="11" t="str">
        <f t="shared" si="2"/>
        <v>北海道岩内町</v>
      </c>
      <c r="B75" s="15" t="s">
        <v>325</v>
      </c>
      <c r="C75" s="13" t="s">
        <v>170</v>
      </c>
      <c r="D75" s="16"/>
      <c r="E75" s="13" t="s">
        <v>326</v>
      </c>
      <c r="F75" s="10" t="str">
        <f t="shared" si="3"/>
        <v>岩内町</v>
      </c>
    </row>
    <row r="76" spans="1:6" x14ac:dyDescent="0.15">
      <c r="A76" s="11" t="str">
        <f t="shared" si="2"/>
        <v>北海道古宇郡泊村</v>
      </c>
      <c r="B76" s="15" t="s">
        <v>327</v>
      </c>
      <c r="C76" s="13" t="s">
        <v>170</v>
      </c>
      <c r="D76" s="16" t="s">
        <v>328</v>
      </c>
      <c r="E76" s="13" t="s">
        <v>329</v>
      </c>
      <c r="F76" s="10" t="str">
        <f t="shared" si="3"/>
        <v>古宇郡泊村</v>
      </c>
    </row>
    <row r="77" spans="1:6" x14ac:dyDescent="0.15">
      <c r="A77" s="11" t="str">
        <f t="shared" si="2"/>
        <v>北海道神恵内村</v>
      </c>
      <c r="B77" s="15" t="s">
        <v>330</v>
      </c>
      <c r="C77" s="13" t="s">
        <v>170</v>
      </c>
      <c r="D77" s="16"/>
      <c r="E77" s="13" t="s">
        <v>331</v>
      </c>
      <c r="F77" s="10" t="str">
        <f t="shared" si="3"/>
        <v>神恵内村</v>
      </c>
    </row>
    <row r="78" spans="1:6" x14ac:dyDescent="0.15">
      <c r="A78" s="11" t="str">
        <f t="shared" si="2"/>
        <v>北海道積丹郡積丹町</v>
      </c>
      <c r="B78" s="15" t="s">
        <v>332</v>
      </c>
      <c r="C78" s="13" t="s">
        <v>170</v>
      </c>
      <c r="D78" s="16" t="s">
        <v>333</v>
      </c>
      <c r="E78" s="13" t="s">
        <v>334</v>
      </c>
      <c r="F78" s="10" t="str">
        <f t="shared" si="3"/>
        <v>積丹郡積丹町</v>
      </c>
    </row>
    <row r="79" spans="1:6" x14ac:dyDescent="0.15">
      <c r="A79" s="11" t="str">
        <f t="shared" si="2"/>
        <v>北海道古平郡古平町</v>
      </c>
      <c r="B79" s="15" t="s">
        <v>335</v>
      </c>
      <c r="C79" s="13" t="s">
        <v>170</v>
      </c>
      <c r="D79" s="16" t="s">
        <v>336</v>
      </c>
      <c r="E79" s="13" t="s">
        <v>337</v>
      </c>
      <c r="F79" s="10" t="str">
        <f t="shared" si="3"/>
        <v>古平郡古平町</v>
      </c>
    </row>
    <row r="80" spans="1:6" x14ac:dyDescent="0.15">
      <c r="A80" s="11" t="str">
        <f t="shared" si="2"/>
        <v>北海道余市郡仁木町</v>
      </c>
      <c r="B80" s="15" t="s">
        <v>338</v>
      </c>
      <c r="C80" s="13" t="s">
        <v>170</v>
      </c>
      <c r="D80" s="16" t="s">
        <v>339</v>
      </c>
      <c r="E80" s="13" t="s">
        <v>340</v>
      </c>
      <c r="F80" s="10" t="str">
        <f t="shared" si="3"/>
        <v>余市郡仁木町</v>
      </c>
    </row>
    <row r="81" spans="1:6" x14ac:dyDescent="0.15">
      <c r="A81" s="11" t="str">
        <f t="shared" si="2"/>
        <v>北海道余市町</v>
      </c>
      <c r="B81" s="15" t="s">
        <v>341</v>
      </c>
      <c r="C81" s="13" t="s">
        <v>170</v>
      </c>
      <c r="D81" s="16"/>
      <c r="E81" s="13" t="s">
        <v>342</v>
      </c>
      <c r="F81" s="10" t="str">
        <f t="shared" si="3"/>
        <v>余市町</v>
      </c>
    </row>
    <row r="82" spans="1:6" x14ac:dyDescent="0.15">
      <c r="A82" s="11" t="str">
        <f t="shared" si="2"/>
        <v>北海道赤井川村</v>
      </c>
      <c r="B82" s="15" t="s">
        <v>343</v>
      </c>
      <c r="C82" s="13" t="s">
        <v>170</v>
      </c>
      <c r="D82" s="16"/>
      <c r="E82" s="13" t="s">
        <v>344</v>
      </c>
      <c r="F82" s="10" t="str">
        <f t="shared" si="3"/>
        <v>赤井川村</v>
      </c>
    </row>
    <row r="83" spans="1:6" x14ac:dyDescent="0.15">
      <c r="A83" s="11" t="str">
        <f t="shared" si="2"/>
        <v>北海道空知郡南幌町</v>
      </c>
      <c r="B83" s="15" t="s">
        <v>345</v>
      </c>
      <c r="C83" s="13" t="s">
        <v>170</v>
      </c>
      <c r="D83" s="16" t="s">
        <v>346</v>
      </c>
      <c r="E83" s="13" t="s">
        <v>347</v>
      </c>
      <c r="F83" s="10" t="str">
        <f t="shared" si="3"/>
        <v>空知郡南幌町</v>
      </c>
    </row>
    <row r="84" spans="1:6" x14ac:dyDescent="0.15">
      <c r="A84" s="11" t="str">
        <f t="shared" si="2"/>
        <v>北海道奈井江町</v>
      </c>
      <c r="B84" s="15" t="s">
        <v>348</v>
      </c>
      <c r="C84" s="13" t="s">
        <v>170</v>
      </c>
      <c r="D84" s="16"/>
      <c r="E84" s="13" t="s">
        <v>349</v>
      </c>
      <c r="F84" s="10" t="str">
        <f t="shared" si="3"/>
        <v>奈井江町</v>
      </c>
    </row>
    <row r="85" spans="1:6" x14ac:dyDescent="0.15">
      <c r="A85" s="11" t="str">
        <f t="shared" si="2"/>
        <v>北海道上砂川町</v>
      </c>
      <c r="B85" s="15" t="s">
        <v>350</v>
      </c>
      <c r="C85" s="13" t="s">
        <v>170</v>
      </c>
      <c r="D85" s="16"/>
      <c r="E85" s="13" t="s">
        <v>351</v>
      </c>
      <c r="F85" s="10" t="str">
        <f t="shared" si="3"/>
        <v>上砂川町</v>
      </c>
    </row>
    <row r="86" spans="1:6" x14ac:dyDescent="0.15">
      <c r="A86" s="11" t="str">
        <f t="shared" si="2"/>
        <v>北海道夕張郡由仁町</v>
      </c>
      <c r="B86" s="15" t="s">
        <v>352</v>
      </c>
      <c r="C86" s="13" t="s">
        <v>170</v>
      </c>
      <c r="D86" s="16" t="s">
        <v>353</v>
      </c>
      <c r="E86" s="13" t="s">
        <v>354</v>
      </c>
      <c r="F86" s="10" t="str">
        <f t="shared" si="3"/>
        <v>夕張郡由仁町</v>
      </c>
    </row>
    <row r="87" spans="1:6" x14ac:dyDescent="0.15">
      <c r="A87" s="11" t="str">
        <f t="shared" si="2"/>
        <v>北海道長沼町</v>
      </c>
      <c r="B87" s="15" t="s">
        <v>355</v>
      </c>
      <c r="C87" s="13" t="s">
        <v>170</v>
      </c>
      <c r="D87" s="16"/>
      <c r="E87" s="13" t="s">
        <v>356</v>
      </c>
      <c r="F87" s="10" t="str">
        <f t="shared" si="3"/>
        <v>長沼町</v>
      </c>
    </row>
    <row r="88" spans="1:6" x14ac:dyDescent="0.15">
      <c r="A88" s="11" t="str">
        <f t="shared" si="2"/>
        <v>北海道栗山町</v>
      </c>
      <c r="B88" s="15" t="s">
        <v>357</v>
      </c>
      <c r="C88" s="13" t="s">
        <v>170</v>
      </c>
      <c r="D88" s="16"/>
      <c r="E88" s="13" t="s">
        <v>358</v>
      </c>
      <c r="F88" s="10" t="str">
        <f t="shared" si="3"/>
        <v>栗山町</v>
      </c>
    </row>
    <row r="89" spans="1:6" x14ac:dyDescent="0.15">
      <c r="A89" s="11" t="str">
        <f t="shared" si="2"/>
        <v>北海道樺戸郡月形町</v>
      </c>
      <c r="B89" s="15" t="s">
        <v>359</v>
      </c>
      <c r="C89" s="13" t="s">
        <v>170</v>
      </c>
      <c r="D89" s="16" t="s">
        <v>360</v>
      </c>
      <c r="E89" s="13" t="s">
        <v>361</v>
      </c>
      <c r="F89" s="10" t="str">
        <f t="shared" si="3"/>
        <v>樺戸郡月形町</v>
      </c>
    </row>
    <row r="90" spans="1:6" x14ac:dyDescent="0.15">
      <c r="A90" s="11" t="str">
        <f t="shared" si="2"/>
        <v>北海道浦臼町</v>
      </c>
      <c r="B90" s="15" t="s">
        <v>362</v>
      </c>
      <c r="C90" s="13" t="s">
        <v>170</v>
      </c>
      <c r="D90" s="16"/>
      <c r="E90" s="13" t="s">
        <v>363</v>
      </c>
      <c r="F90" s="10" t="str">
        <f t="shared" si="3"/>
        <v>浦臼町</v>
      </c>
    </row>
    <row r="91" spans="1:6" x14ac:dyDescent="0.15">
      <c r="A91" s="11" t="str">
        <f t="shared" si="2"/>
        <v>北海道新十津川町</v>
      </c>
      <c r="B91" s="15" t="s">
        <v>364</v>
      </c>
      <c r="C91" s="13" t="s">
        <v>170</v>
      </c>
      <c r="D91" s="16"/>
      <c r="E91" s="13" t="s">
        <v>365</v>
      </c>
      <c r="F91" s="10" t="str">
        <f t="shared" si="3"/>
        <v>新十津川町</v>
      </c>
    </row>
    <row r="92" spans="1:6" x14ac:dyDescent="0.15">
      <c r="A92" s="11" t="str">
        <f t="shared" si="2"/>
        <v>北海道雨竜郡妹背牛町</v>
      </c>
      <c r="B92" s="15" t="s">
        <v>366</v>
      </c>
      <c r="C92" s="13" t="s">
        <v>170</v>
      </c>
      <c r="D92" s="16" t="s">
        <v>367</v>
      </c>
      <c r="E92" s="13" t="s">
        <v>368</v>
      </c>
      <c r="F92" s="10" t="str">
        <f t="shared" si="3"/>
        <v>雨竜郡妹背牛町</v>
      </c>
    </row>
    <row r="93" spans="1:6" x14ac:dyDescent="0.15">
      <c r="A93" s="11" t="str">
        <f t="shared" si="2"/>
        <v>北海道秩父別町</v>
      </c>
      <c r="B93" s="15" t="s">
        <v>369</v>
      </c>
      <c r="C93" s="13" t="s">
        <v>170</v>
      </c>
      <c r="D93" s="16"/>
      <c r="E93" s="13" t="s">
        <v>370</v>
      </c>
      <c r="F93" s="10" t="str">
        <f t="shared" si="3"/>
        <v>秩父別町</v>
      </c>
    </row>
    <row r="94" spans="1:6" x14ac:dyDescent="0.15">
      <c r="A94" s="11" t="str">
        <f t="shared" si="2"/>
        <v>北海道雨竜町</v>
      </c>
      <c r="B94" s="15" t="s">
        <v>371</v>
      </c>
      <c r="C94" s="13" t="s">
        <v>170</v>
      </c>
      <c r="D94" s="16"/>
      <c r="E94" s="13" t="s">
        <v>372</v>
      </c>
      <c r="F94" s="10" t="str">
        <f t="shared" si="3"/>
        <v>雨竜町</v>
      </c>
    </row>
    <row r="95" spans="1:6" x14ac:dyDescent="0.15">
      <c r="A95" s="11" t="str">
        <f t="shared" si="2"/>
        <v>北海道北竜町</v>
      </c>
      <c r="B95" s="15" t="s">
        <v>373</v>
      </c>
      <c r="C95" s="13" t="s">
        <v>170</v>
      </c>
      <c r="D95" s="16"/>
      <c r="E95" s="13" t="s">
        <v>374</v>
      </c>
      <c r="F95" s="10" t="str">
        <f t="shared" si="3"/>
        <v>北竜町</v>
      </c>
    </row>
    <row r="96" spans="1:6" x14ac:dyDescent="0.15">
      <c r="A96" s="11" t="str">
        <f t="shared" si="2"/>
        <v>北海道沼田町</v>
      </c>
      <c r="B96" s="15" t="s">
        <v>375</v>
      </c>
      <c r="C96" s="13" t="s">
        <v>170</v>
      </c>
      <c r="D96" s="16"/>
      <c r="E96" s="13" t="s">
        <v>376</v>
      </c>
      <c r="F96" s="10" t="str">
        <f t="shared" si="3"/>
        <v>沼田町</v>
      </c>
    </row>
    <row r="97" spans="1:6" x14ac:dyDescent="0.15">
      <c r="A97" s="11" t="str">
        <f t="shared" si="2"/>
        <v>北海道上川郡鷹栖町</v>
      </c>
      <c r="B97" s="15" t="s">
        <v>377</v>
      </c>
      <c r="C97" s="13" t="s">
        <v>170</v>
      </c>
      <c r="D97" s="16" t="s">
        <v>378</v>
      </c>
      <c r="E97" s="13" t="s">
        <v>379</v>
      </c>
      <c r="F97" s="10" t="str">
        <f t="shared" si="3"/>
        <v>上川郡鷹栖町</v>
      </c>
    </row>
    <row r="98" spans="1:6" x14ac:dyDescent="0.15">
      <c r="A98" s="11" t="str">
        <f t="shared" si="2"/>
        <v>北海道東神楽町</v>
      </c>
      <c r="B98" s="15" t="s">
        <v>380</v>
      </c>
      <c r="C98" s="13" t="s">
        <v>170</v>
      </c>
      <c r="D98" s="16"/>
      <c r="E98" s="13" t="s">
        <v>381</v>
      </c>
      <c r="F98" s="10" t="str">
        <f t="shared" si="3"/>
        <v>東神楽町</v>
      </c>
    </row>
    <row r="99" spans="1:6" x14ac:dyDescent="0.15">
      <c r="A99" s="11" t="str">
        <f t="shared" si="2"/>
        <v>北海道当麻町</v>
      </c>
      <c r="B99" s="15" t="s">
        <v>382</v>
      </c>
      <c r="C99" s="13" t="s">
        <v>170</v>
      </c>
      <c r="D99" s="16"/>
      <c r="E99" s="13" t="s">
        <v>383</v>
      </c>
      <c r="F99" s="10" t="str">
        <f t="shared" si="3"/>
        <v>当麻町</v>
      </c>
    </row>
    <row r="100" spans="1:6" x14ac:dyDescent="0.15">
      <c r="A100" s="11" t="str">
        <f t="shared" si="2"/>
        <v>北海道比布町</v>
      </c>
      <c r="B100" s="15" t="s">
        <v>384</v>
      </c>
      <c r="C100" s="13" t="s">
        <v>170</v>
      </c>
      <c r="D100" s="16"/>
      <c r="E100" s="13" t="s">
        <v>385</v>
      </c>
      <c r="F100" s="10" t="str">
        <f t="shared" si="3"/>
        <v>比布町</v>
      </c>
    </row>
    <row r="101" spans="1:6" x14ac:dyDescent="0.15">
      <c r="A101" s="11" t="str">
        <f t="shared" si="2"/>
        <v>北海道愛別町</v>
      </c>
      <c r="B101" s="15" t="s">
        <v>386</v>
      </c>
      <c r="C101" s="13" t="s">
        <v>170</v>
      </c>
      <c r="D101" s="16"/>
      <c r="E101" s="13" t="s">
        <v>387</v>
      </c>
      <c r="F101" s="10" t="str">
        <f t="shared" si="3"/>
        <v>愛別町</v>
      </c>
    </row>
    <row r="102" spans="1:6" x14ac:dyDescent="0.15">
      <c r="A102" s="11" t="str">
        <f t="shared" si="2"/>
        <v>北海道上川町</v>
      </c>
      <c r="B102" s="15" t="s">
        <v>388</v>
      </c>
      <c r="C102" s="13" t="s">
        <v>170</v>
      </c>
      <c r="D102" s="16"/>
      <c r="E102" s="13" t="s">
        <v>389</v>
      </c>
      <c r="F102" s="10" t="str">
        <f t="shared" si="3"/>
        <v>上川町</v>
      </c>
    </row>
    <row r="103" spans="1:6" x14ac:dyDescent="0.15">
      <c r="A103" s="11" t="str">
        <f t="shared" si="2"/>
        <v>北海道東川町</v>
      </c>
      <c r="B103" s="15" t="s">
        <v>390</v>
      </c>
      <c r="C103" s="13" t="s">
        <v>170</v>
      </c>
      <c r="D103" s="16"/>
      <c r="E103" s="13" t="s">
        <v>391</v>
      </c>
      <c r="F103" s="10" t="str">
        <f t="shared" si="3"/>
        <v>東川町</v>
      </c>
    </row>
    <row r="104" spans="1:6" x14ac:dyDescent="0.15">
      <c r="A104" s="11" t="str">
        <f t="shared" si="2"/>
        <v>北海道美瑛町</v>
      </c>
      <c r="B104" s="15" t="s">
        <v>392</v>
      </c>
      <c r="C104" s="13" t="s">
        <v>170</v>
      </c>
      <c r="D104" s="16"/>
      <c r="E104" s="13" t="s">
        <v>393</v>
      </c>
      <c r="F104" s="10" t="str">
        <f t="shared" si="3"/>
        <v>美瑛町</v>
      </c>
    </row>
    <row r="105" spans="1:6" x14ac:dyDescent="0.15">
      <c r="A105" s="11" t="str">
        <f t="shared" si="2"/>
        <v>北海道上富良野町</v>
      </c>
      <c r="B105" s="15" t="s">
        <v>394</v>
      </c>
      <c r="C105" s="13" t="s">
        <v>170</v>
      </c>
      <c r="D105" s="16"/>
      <c r="E105" s="13" t="s">
        <v>395</v>
      </c>
      <c r="F105" s="10" t="str">
        <f t="shared" si="3"/>
        <v>上富良野町</v>
      </c>
    </row>
    <row r="106" spans="1:6" x14ac:dyDescent="0.15">
      <c r="A106" s="11" t="str">
        <f t="shared" si="2"/>
        <v>北海道中富良野町</v>
      </c>
      <c r="B106" s="15" t="s">
        <v>396</v>
      </c>
      <c r="C106" s="13" t="s">
        <v>170</v>
      </c>
      <c r="D106" s="16"/>
      <c r="E106" s="13" t="s">
        <v>397</v>
      </c>
      <c r="F106" s="10" t="str">
        <f t="shared" si="3"/>
        <v>中富良野町</v>
      </c>
    </row>
    <row r="107" spans="1:6" x14ac:dyDescent="0.15">
      <c r="A107" s="11" t="str">
        <f t="shared" si="2"/>
        <v>北海道南富良野町</v>
      </c>
      <c r="B107" s="15" t="s">
        <v>398</v>
      </c>
      <c r="C107" s="13" t="s">
        <v>170</v>
      </c>
      <c r="D107" s="16"/>
      <c r="E107" s="13" t="s">
        <v>399</v>
      </c>
      <c r="F107" s="10" t="str">
        <f t="shared" si="3"/>
        <v>南富良野町</v>
      </c>
    </row>
    <row r="108" spans="1:6" x14ac:dyDescent="0.15">
      <c r="A108" s="11" t="str">
        <f t="shared" si="2"/>
        <v>北海道勇払郡占冠村</v>
      </c>
      <c r="B108" s="15" t="s">
        <v>400</v>
      </c>
      <c r="C108" s="13" t="s">
        <v>170</v>
      </c>
      <c r="D108" s="16" t="s">
        <v>401</v>
      </c>
      <c r="E108" s="13" t="s">
        <v>402</v>
      </c>
      <c r="F108" s="10" t="str">
        <f t="shared" si="3"/>
        <v>勇払郡占冠村</v>
      </c>
    </row>
    <row r="109" spans="1:6" x14ac:dyDescent="0.15">
      <c r="A109" s="11" t="str">
        <f t="shared" si="2"/>
        <v>北海道和寒町</v>
      </c>
      <c r="B109" s="15" t="s">
        <v>403</v>
      </c>
      <c r="C109" s="13" t="s">
        <v>170</v>
      </c>
      <c r="D109" s="16"/>
      <c r="E109" s="13" t="s">
        <v>404</v>
      </c>
      <c r="F109" s="10" t="str">
        <f t="shared" si="3"/>
        <v>和寒町</v>
      </c>
    </row>
    <row r="110" spans="1:6" x14ac:dyDescent="0.15">
      <c r="A110" s="11" t="str">
        <f t="shared" si="2"/>
        <v>北海道剣淵町</v>
      </c>
      <c r="B110" s="15" t="s">
        <v>405</v>
      </c>
      <c r="C110" s="13" t="s">
        <v>170</v>
      </c>
      <c r="D110" s="16"/>
      <c r="E110" s="13" t="s">
        <v>406</v>
      </c>
      <c r="F110" s="10" t="str">
        <f t="shared" si="3"/>
        <v>剣淵町</v>
      </c>
    </row>
    <row r="111" spans="1:6" x14ac:dyDescent="0.15">
      <c r="A111" s="11" t="str">
        <f t="shared" si="2"/>
        <v>北海道下川町</v>
      </c>
      <c r="B111" s="15" t="s">
        <v>407</v>
      </c>
      <c r="C111" s="13" t="s">
        <v>170</v>
      </c>
      <c r="D111" s="16"/>
      <c r="E111" s="13" t="s">
        <v>408</v>
      </c>
      <c r="F111" s="10" t="str">
        <f t="shared" si="3"/>
        <v>下川町</v>
      </c>
    </row>
    <row r="112" spans="1:6" x14ac:dyDescent="0.15">
      <c r="A112" s="11" t="str">
        <f t="shared" si="2"/>
        <v>北海道中川郡美深町</v>
      </c>
      <c r="B112" s="15" t="s">
        <v>409</v>
      </c>
      <c r="C112" s="13" t="s">
        <v>170</v>
      </c>
      <c r="D112" s="16" t="s">
        <v>410</v>
      </c>
      <c r="E112" s="13" t="s">
        <v>411</v>
      </c>
      <c r="F112" s="10" t="str">
        <f t="shared" si="3"/>
        <v>中川郡美深町</v>
      </c>
    </row>
    <row r="113" spans="1:6" x14ac:dyDescent="0.15">
      <c r="A113" s="11" t="str">
        <f t="shared" si="2"/>
        <v>北海道音威子府村</v>
      </c>
      <c r="B113" s="15" t="s">
        <v>412</v>
      </c>
      <c r="C113" s="13" t="s">
        <v>170</v>
      </c>
      <c r="D113" s="16"/>
      <c r="E113" s="13" t="s">
        <v>413</v>
      </c>
      <c r="F113" s="10" t="str">
        <f t="shared" si="3"/>
        <v>音威子府村</v>
      </c>
    </row>
    <row r="114" spans="1:6" x14ac:dyDescent="0.15">
      <c r="A114" s="11" t="str">
        <f t="shared" si="2"/>
        <v>北海道中川町</v>
      </c>
      <c r="B114" s="15" t="s">
        <v>414</v>
      </c>
      <c r="C114" s="13" t="s">
        <v>170</v>
      </c>
      <c r="D114" s="16"/>
      <c r="E114" s="13" t="s">
        <v>415</v>
      </c>
      <c r="F114" s="10" t="str">
        <f t="shared" si="3"/>
        <v>中川町</v>
      </c>
    </row>
    <row r="115" spans="1:6" x14ac:dyDescent="0.15">
      <c r="A115" s="11" t="str">
        <f t="shared" si="2"/>
        <v>北海道幌加内町</v>
      </c>
      <c r="B115" s="15" t="s">
        <v>416</v>
      </c>
      <c r="C115" s="13" t="s">
        <v>170</v>
      </c>
      <c r="D115" s="16"/>
      <c r="E115" s="13" t="s">
        <v>417</v>
      </c>
      <c r="F115" s="10" t="str">
        <f t="shared" si="3"/>
        <v>幌加内町</v>
      </c>
    </row>
    <row r="116" spans="1:6" x14ac:dyDescent="0.15">
      <c r="A116" s="11" t="str">
        <f t="shared" si="2"/>
        <v>北海道増毛郡増毛町</v>
      </c>
      <c r="B116" s="15" t="s">
        <v>418</v>
      </c>
      <c r="C116" s="13" t="s">
        <v>170</v>
      </c>
      <c r="D116" s="16" t="s">
        <v>419</v>
      </c>
      <c r="E116" s="13" t="s">
        <v>420</v>
      </c>
      <c r="F116" s="10" t="str">
        <f t="shared" si="3"/>
        <v>増毛郡増毛町</v>
      </c>
    </row>
    <row r="117" spans="1:6" x14ac:dyDescent="0.15">
      <c r="A117" s="11" t="str">
        <f t="shared" si="2"/>
        <v>北海道留萌郡小平町</v>
      </c>
      <c r="B117" s="15" t="s">
        <v>421</v>
      </c>
      <c r="C117" s="13" t="s">
        <v>170</v>
      </c>
      <c r="D117" s="16" t="s">
        <v>422</v>
      </c>
      <c r="E117" s="13" t="s">
        <v>423</v>
      </c>
      <c r="F117" s="10" t="str">
        <f t="shared" si="3"/>
        <v>留萌郡小平町</v>
      </c>
    </row>
    <row r="118" spans="1:6" x14ac:dyDescent="0.15">
      <c r="A118" s="11" t="str">
        <f t="shared" si="2"/>
        <v>北海道苫前郡苫前町</v>
      </c>
      <c r="B118" s="15" t="s">
        <v>424</v>
      </c>
      <c r="C118" s="13" t="s">
        <v>170</v>
      </c>
      <c r="D118" s="16" t="s">
        <v>425</v>
      </c>
      <c r="E118" s="13" t="s">
        <v>426</v>
      </c>
      <c r="F118" s="10" t="str">
        <f t="shared" si="3"/>
        <v>苫前郡苫前町</v>
      </c>
    </row>
    <row r="119" spans="1:6" x14ac:dyDescent="0.15">
      <c r="A119" s="11" t="str">
        <f t="shared" si="2"/>
        <v>北海道羽幌町</v>
      </c>
      <c r="B119" s="15" t="s">
        <v>427</v>
      </c>
      <c r="C119" s="13" t="s">
        <v>170</v>
      </c>
      <c r="D119" s="16"/>
      <c r="E119" s="13" t="s">
        <v>428</v>
      </c>
      <c r="F119" s="10" t="str">
        <f t="shared" si="3"/>
        <v>羽幌町</v>
      </c>
    </row>
    <row r="120" spans="1:6" x14ac:dyDescent="0.15">
      <c r="A120" s="11" t="str">
        <f t="shared" si="2"/>
        <v>北海道初山別村</v>
      </c>
      <c r="B120" s="15" t="s">
        <v>429</v>
      </c>
      <c r="C120" s="13" t="s">
        <v>170</v>
      </c>
      <c r="D120" s="16"/>
      <c r="E120" s="13" t="s">
        <v>430</v>
      </c>
      <c r="F120" s="10" t="str">
        <f t="shared" si="3"/>
        <v>初山別村</v>
      </c>
    </row>
    <row r="121" spans="1:6" x14ac:dyDescent="0.15">
      <c r="A121" s="11" t="str">
        <f t="shared" si="2"/>
        <v>北海道天塩郡遠別町</v>
      </c>
      <c r="B121" s="15" t="s">
        <v>431</v>
      </c>
      <c r="C121" s="13" t="s">
        <v>170</v>
      </c>
      <c r="D121" s="16" t="s">
        <v>432</v>
      </c>
      <c r="E121" s="13" t="s">
        <v>433</v>
      </c>
      <c r="F121" s="10" t="str">
        <f t="shared" si="3"/>
        <v>天塩郡遠別町</v>
      </c>
    </row>
    <row r="122" spans="1:6" x14ac:dyDescent="0.15">
      <c r="A122" s="11" t="str">
        <f t="shared" si="2"/>
        <v>北海道天塩町</v>
      </c>
      <c r="B122" s="15" t="s">
        <v>434</v>
      </c>
      <c r="C122" s="13" t="s">
        <v>170</v>
      </c>
      <c r="D122" s="16"/>
      <c r="E122" s="13" t="s">
        <v>435</v>
      </c>
      <c r="F122" s="10" t="str">
        <f t="shared" si="3"/>
        <v>天塩町</v>
      </c>
    </row>
    <row r="123" spans="1:6" x14ac:dyDescent="0.15">
      <c r="A123" s="11" t="str">
        <f t="shared" si="2"/>
        <v>北海道宗谷郡猿払村</v>
      </c>
      <c r="B123" s="15" t="s">
        <v>436</v>
      </c>
      <c r="C123" s="13" t="s">
        <v>170</v>
      </c>
      <c r="D123" s="16" t="s">
        <v>437</v>
      </c>
      <c r="E123" s="13" t="s">
        <v>438</v>
      </c>
      <c r="F123" s="10" t="str">
        <f t="shared" si="3"/>
        <v>宗谷郡猿払村</v>
      </c>
    </row>
    <row r="124" spans="1:6" x14ac:dyDescent="0.15">
      <c r="A124" s="11" t="str">
        <f t="shared" si="2"/>
        <v>北海道枝幸郡浜頓別町</v>
      </c>
      <c r="B124" s="15" t="s">
        <v>439</v>
      </c>
      <c r="C124" s="13" t="s">
        <v>170</v>
      </c>
      <c r="D124" s="16" t="s">
        <v>440</v>
      </c>
      <c r="E124" s="13" t="s">
        <v>441</v>
      </c>
      <c r="F124" s="10" t="str">
        <f t="shared" si="3"/>
        <v>枝幸郡浜頓別町</v>
      </c>
    </row>
    <row r="125" spans="1:6" x14ac:dyDescent="0.15">
      <c r="A125" s="11" t="str">
        <f t="shared" si="2"/>
        <v>北海道中頓別町</v>
      </c>
      <c r="B125" s="15" t="s">
        <v>442</v>
      </c>
      <c r="C125" s="13" t="s">
        <v>170</v>
      </c>
      <c r="D125" s="16"/>
      <c r="E125" s="13" t="s">
        <v>443</v>
      </c>
      <c r="F125" s="10" t="str">
        <f t="shared" si="3"/>
        <v>中頓別町</v>
      </c>
    </row>
    <row r="126" spans="1:6" x14ac:dyDescent="0.15">
      <c r="A126" s="11" t="str">
        <f t="shared" si="2"/>
        <v>北海道枝幸町</v>
      </c>
      <c r="B126" s="15" t="s">
        <v>444</v>
      </c>
      <c r="C126" s="13" t="s">
        <v>170</v>
      </c>
      <c r="D126" s="16"/>
      <c r="E126" s="13" t="s">
        <v>445</v>
      </c>
      <c r="F126" s="10" t="str">
        <f t="shared" si="3"/>
        <v>枝幸町</v>
      </c>
    </row>
    <row r="127" spans="1:6" x14ac:dyDescent="0.15">
      <c r="A127" s="11" t="str">
        <f t="shared" si="2"/>
        <v>北海道豊富町</v>
      </c>
      <c r="B127" s="15" t="s">
        <v>446</v>
      </c>
      <c r="C127" s="13" t="s">
        <v>170</v>
      </c>
      <c r="D127" s="16"/>
      <c r="E127" s="13" t="s">
        <v>447</v>
      </c>
      <c r="F127" s="10" t="str">
        <f t="shared" si="3"/>
        <v>豊富町</v>
      </c>
    </row>
    <row r="128" spans="1:6" x14ac:dyDescent="0.15">
      <c r="A128" s="11" t="str">
        <f t="shared" si="2"/>
        <v>北海道礼文郡礼文町</v>
      </c>
      <c r="B128" s="15" t="s">
        <v>448</v>
      </c>
      <c r="C128" s="13" t="s">
        <v>170</v>
      </c>
      <c r="D128" s="16" t="s">
        <v>449</v>
      </c>
      <c r="E128" s="13" t="s">
        <v>450</v>
      </c>
      <c r="F128" s="10" t="str">
        <f t="shared" si="3"/>
        <v>礼文郡礼文町</v>
      </c>
    </row>
    <row r="129" spans="1:6" x14ac:dyDescent="0.15">
      <c r="A129" s="11" t="str">
        <f t="shared" si="2"/>
        <v>北海道利尻郡利尻町</v>
      </c>
      <c r="B129" s="15" t="s">
        <v>451</v>
      </c>
      <c r="C129" s="13" t="s">
        <v>170</v>
      </c>
      <c r="D129" s="16" t="s">
        <v>452</v>
      </c>
      <c r="E129" s="13" t="s">
        <v>453</v>
      </c>
      <c r="F129" s="10" t="str">
        <f t="shared" si="3"/>
        <v>利尻郡利尻町</v>
      </c>
    </row>
    <row r="130" spans="1:6" x14ac:dyDescent="0.15">
      <c r="A130" s="11" t="str">
        <f t="shared" ref="A130:A193" si="4">C130&amp;D130&amp;E130</f>
        <v>北海道利尻富士町</v>
      </c>
      <c r="B130" s="15" t="s">
        <v>454</v>
      </c>
      <c r="C130" s="13" t="s">
        <v>170</v>
      </c>
      <c r="D130" s="16"/>
      <c r="E130" s="13" t="s">
        <v>455</v>
      </c>
      <c r="F130" s="10" t="str">
        <f t="shared" si="3"/>
        <v>利尻富士町</v>
      </c>
    </row>
    <row r="131" spans="1:6" x14ac:dyDescent="0.15">
      <c r="A131" s="11" t="str">
        <f t="shared" si="4"/>
        <v>北海道幌延町</v>
      </c>
      <c r="B131" s="15" t="s">
        <v>456</v>
      </c>
      <c r="C131" s="13" t="s">
        <v>170</v>
      </c>
      <c r="D131" s="16"/>
      <c r="E131" s="13" t="s">
        <v>457</v>
      </c>
      <c r="F131" s="10" t="str">
        <f t="shared" ref="F131:F194" si="5">D131&amp;E131</f>
        <v>幌延町</v>
      </c>
    </row>
    <row r="132" spans="1:6" x14ac:dyDescent="0.15">
      <c r="A132" s="11" t="str">
        <f t="shared" si="4"/>
        <v>北海道網走郡美幌町</v>
      </c>
      <c r="B132" s="15" t="s">
        <v>458</v>
      </c>
      <c r="C132" s="13" t="s">
        <v>170</v>
      </c>
      <c r="D132" s="16" t="s">
        <v>459</v>
      </c>
      <c r="E132" s="13" t="s">
        <v>460</v>
      </c>
      <c r="F132" s="10" t="str">
        <f t="shared" si="5"/>
        <v>網走郡美幌町</v>
      </c>
    </row>
    <row r="133" spans="1:6" x14ac:dyDescent="0.15">
      <c r="A133" s="11" t="str">
        <f t="shared" si="4"/>
        <v>北海道津別町</v>
      </c>
      <c r="B133" s="15" t="s">
        <v>461</v>
      </c>
      <c r="C133" s="13" t="s">
        <v>170</v>
      </c>
      <c r="D133" s="16"/>
      <c r="E133" s="13" t="s">
        <v>462</v>
      </c>
      <c r="F133" s="10" t="str">
        <f t="shared" si="5"/>
        <v>津別町</v>
      </c>
    </row>
    <row r="134" spans="1:6" x14ac:dyDescent="0.15">
      <c r="A134" s="11" t="str">
        <f t="shared" si="4"/>
        <v>北海道斜里郡斜里町</v>
      </c>
      <c r="B134" s="15" t="s">
        <v>463</v>
      </c>
      <c r="C134" s="13" t="s">
        <v>170</v>
      </c>
      <c r="D134" s="16" t="s">
        <v>464</v>
      </c>
      <c r="E134" s="13" t="s">
        <v>465</v>
      </c>
      <c r="F134" s="10" t="str">
        <f t="shared" si="5"/>
        <v>斜里郡斜里町</v>
      </c>
    </row>
    <row r="135" spans="1:6" x14ac:dyDescent="0.15">
      <c r="A135" s="11" t="str">
        <f t="shared" si="4"/>
        <v>北海道清里町</v>
      </c>
      <c r="B135" s="15" t="s">
        <v>466</v>
      </c>
      <c r="C135" s="13" t="s">
        <v>170</v>
      </c>
      <c r="D135" s="16"/>
      <c r="E135" s="13" t="s">
        <v>467</v>
      </c>
      <c r="F135" s="10" t="str">
        <f t="shared" si="5"/>
        <v>清里町</v>
      </c>
    </row>
    <row r="136" spans="1:6" x14ac:dyDescent="0.15">
      <c r="A136" s="11" t="str">
        <f t="shared" si="4"/>
        <v>北海道小清水町</v>
      </c>
      <c r="B136" s="15" t="s">
        <v>468</v>
      </c>
      <c r="C136" s="13" t="s">
        <v>170</v>
      </c>
      <c r="D136" s="16"/>
      <c r="E136" s="13" t="s">
        <v>469</v>
      </c>
      <c r="F136" s="10" t="str">
        <f t="shared" si="5"/>
        <v>小清水町</v>
      </c>
    </row>
    <row r="137" spans="1:6" x14ac:dyDescent="0.15">
      <c r="A137" s="11" t="str">
        <f t="shared" si="4"/>
        <v>北海道常呂郡訓子府町</v>
      </c>
      <c r="B137" s="15" t="s">
        <v>470</v>
      </c>
      <c r="C137" s="13" t="s">
        <v>170</v>
      </c>
      <c r="D137" s="16" t="s">
        <v>471</v>
      </c>
      <c r="E137" s="13" t="s">
        <v>472</v>
      </c>
      <c r="F137" s="10" t="str">
        <f t="shared" si="5"/>
        <v>常呂郡訓子府町</v>
      </c>
    </row>
    <row r="138" spans="1:6" x14ac:dyDescent="0.15">
      <c r="A138" s="11" t="str">
        <f t="shared" si="4"/>
        <v>北海道置戸町</v>
      </c>
      <c r="B138" s="15" t="s">
        <v>473</v>
      </c>
      <c r="C138" s="13" t="s">
        <v>170</v>
      </c>
      <c r="D138" s="16"/>
      <c r="E138" s="13" t="s">
        <v>474</v>
      </c>
      <c r="F138" s="10" t="str">
        <f t="shared" si="5"/>
        <v>置戸町</v>
      </c>
    </row>
    <row r="139" spans="1:6" x14ac:dyDescent="0.15">
      <c r="A139" s="11" t="str">
        <f t="shared" si="4"/>
        <v>北海道佐呂間町</v>
      </c>
      <c r="B139" s="15" t="s">
        <v>475</v>
      </c>
      <c r="C139" s="13" t="s">
        <v>170</v>
      </c>
      <c r="D139" s="16"/>
      <c r="E139" s="13" t="s">
        <v>476</v>
      </c>
      <c r="F139" s="10" t="str">
        <f t="shared" si="5"/>
        <v>佐呂間町</v>
      </c>
    </row>
    <row r="140" spans="1:6" x14ac:dyDescent="0.15">
      <c r="A140" s="11" t="str">
        <f t="shared" si="4"/>
        <v>北海道紋別郡遠軽町</v>
      </c>
      <c r="B140" s="15" t="s">
        <v>477</v>
      </c>
      <c r="C140" s="13" t="s">
        <v>170</v>
      </c>
      <c r="D140" s="16" t="s">
        <v>478</v>
      </c>
      <c r="E140" s="13" t="s">
        <v>479</v>
      </c>
      <c r="F140" s="10" t="str">
        <f t="shared" si="5"/>
        <v>紋別郡遠軽町</v>
      </c>
    </row>
    <row r="141" spans="1:6" x14ac:dyDescent="0.15">
      <c r="A141" s="11" t="str">
        <f t="shared" si="4"/>
        <v>北海道湧別町</v>
      </c>
      <c r="B141" s="15" t="s">
        <v>480</v>
      </c>
      <c r="C141" s="13" t="s">
        <v>170</v>
      </c>
      <c r="D141" s="16"/>
      <c r="E141" s="13" t="s">
        <v>481</v>
      </c>
      <c r="F141" s="10" t="str">
        <f t="shared" si="5"/>
        <v>湧別町</v>
      </c>
    </row>
    <row r="142" spans="1:6" x14ac:dyDescent="0.15">
      <c r="A142" s="11" t="str">
        <f t="shared" si="4"/>
        <v>北海道滝上町</v>
      </c>
      <c r="B142" s="15" t="s">
        <v>482</v>
      </c>
      <c r="C142" s="13" t="s">
        <v>170</v>
      </c>
      <c r="D142" s="16"/>
      <c r="E142" s="13" t="s">
        <v>483</v>
      </c>
      <c r="F142" s="10" t="str">
        <f t="shared" si="5"/>
        <v>滝上町</v>
      </c>
    </row>
    <row r="143" spans="1:6" x14ac:dyDescent="0.15">
      <c r="A143" s="11" t="str">
        <f t="shared" si="4"/>
        <v>北海道興部町</v>
      </c>
      <c r="B143" s="15" t="s">
        <v>484</v>
      </c>
      <c r="C143" s="13" t="s">
        <v>170</v>
      </c>
      <c r="D143" s="16"/>
      <c r="E143" s="13" t="s">
        <v>485</v>
      </c>
      <c r="F143" s="10" t="str">
        <f t="shared" si="5"/>
        <v>興部町</v>
      </c>
    </row>
    <row r="144" spans="1:6" x14ac:dyDescent="0.15">
      <c r="A144" s="11" t="str">
        <f t="shared" si="4"/>
        <v>北海道西興部村</v>
      </c>
      <c r="B144" s="15" t="s">
        <v>486</v>
      </c>
      <c r="C144" s="13" t="s">
        <v>170</v>
      </c>
      <c r="D144" s="16"/>
      <c r="E144" s="13" t="s">
        <v>487</v>
      </c>
      <c r="F144" s="10" t="str">
        <f t="shared" si="5"/>
        <v>西興部村</v>
      </c>
    </row>
    <row r="145" spans="1:6" x14ac:dyDescent="0.15">
      <c r="A145" s="11" t="str">
        <f t="shared" si="4"/>
        <v>北海道雄武町</v>
      </c>
      <c r="B145" s="15" t="s">
        <v>488</v>
      </c>
      <c r="C145" s="13" t="s">
        <v>170</v>
      </c>
      <c r="D145" s="16"/>
      <c r="E145" s="13" t="s">
        <v>489</v>
      </c>
      <c r="F145" s="10" t="str">
        <f t="shared" si="5"/>
        <v>雄武町</v>
      </c>
    </row>
    <row r="146" spans="1:6" x14ac:dyDescent="0.15">
      <c r="A146" s="11" t="str">
        <f t="shared" si="4"/>
        <v>北海道大空町</v>
      </c>
      <c r="B146" s="15" t="s">
        <v>490</v>
      </c>
      <c r="C146" s="13" t="s">
        <v>170</v>
      </c>
      <c r="D146" s="16"/>
      <c r="E146" s="13" t="s">
        <v>491</v>
      </c>
      <c r="F146" s="10" t="str">
        <f t="shared" si="5"/>
        <v>大空町</v>
      </c>
    </row>
    <row r="147" spans="1:6" x14ac:dyDescent="0.15">
      <c r="A147" s="11" t="str">
        <f t="shared" si="4"/>
        <v>北海道豊浦町</v>
      </c>
      <c r="B147" s="15" t="s">
        <v>492</v>
      </c>
      <c r="C147" s="13" t="s">
        <v>170</v>
      </c>
      <c r="D147" s="16"/>
      <c r="E147" s="13" t="s">
        <v>493</v>
      </c>
      <c r="F147" s="10" t="str">
        <f t="shared" si="5"/>
        <v>豊浦町</v>
      </c>
    </row>
    <row r="148" spans="1:6" x14ac:dyDescent="0.15">
      <c r="A148" s="11" t="str">
        <f t="shared" si="4"/>
        <v>北海道有珠郡壮瞥町</v>
      </c>
      <c r="B148" s="15" t="s">
        <v>494</v>
      </c>
      <c r="C148" s="13" t="s">
        <v>170</v>
      </c>
      <c r="D148" s="16" t="s">
        <v>495</v>
      </c>
      <c r="E148" s="13" t="s">
        <v>496</v>
      </c>
      <c r="F148" s="10" t="str">
        <f t="shared" si="5"/>
        <v>有珠郡壮瞥町</v>
      </c>
    </row>
    <row r="149" spans="1:6" x14ac:dyDescent="0.15">
      <c r="A149" s="11" t="str">
        <f t="shared" si="4"/>
        <v>北海道白老郡白老町</v>
      </c>
      <c r="B149" s="15" t="s">
        <v>497</v>
      </c>
      <c r="C149" s="13" t="s">
        <v>170</v>
      </c>
      <c r="D149" s="16" t="s">
        <v>498</v>
      </c>
      <c r="E149" s="13" t="s">
        <v>499</v>
      </c>
      <c r="F149" s="10" t="str">
        <f t="shared" si="5"/>
        <v>白老郡白老町</v>
      </c>
    </row>
    <row r="150" spans="1:6" x14ac:dyDescent="0.15">
      <c r="A150" s="11" t="str">
        <f t="shared" si="4"/>
        <v>北海道厚真町</v>
      </c>
      <c r="B150" s="15" t="s">
        <v>500</v>
      </c>
      <c r="C150" s="13" t="s">
        <v>170</v>
      </c>
      <c r="D150" s="16"/>
      <c r="E150" s="13" t="s">
        <v>501</v>
      </c>
      <c r="F150" s="10" t="str">
        <f t="shared" si="5"/>
        <v>厚真町</v>
      </c>
    </row>
    <row r="151" spans="1:6" x14ac:dyDescent="0.15">
      <c r="A151" s="11" t="str">
        <f t="shared" si="4"/>
        <v>北海道洞爺湖町</v>
      </c>
      <c r="B151" s="15" t="s">
        <v>502</v>
      </c>
      <c r="C151" s="13" t="s">
        <v>170</v>
      </c>
      <c r="D151" s="16"/>
      <c r="E151" s="13" t="s">
        <v>503</v>
      </c>
      <c r="F151" s="10" t="str">
        <f t="shared" si="5"/>
        <v>洞爺湖町</v>
      </c>
    </row>
    <row r="152" spans="1:6" x14ac:dyDescent="0.15">
      <c r="A152" s="11" t="str">
        <f t="shared" si="4"/>
        <v>北海道安平町</v>
      </c>
      <c r="B152" s="15" t="s">
        <v>504</v>
      </c>
      <c r="C152" s="13" t="s">
        <v>170</v>
      </c>
      <c r="D152" s="16"/>
      <c r="E152" s="13" t="s">
        <v>505</v>
      </c>
      <c r="F152" s="10" t="str">
        <f t="shared" si="5"/>
        <v>安平町</v>
      </c>
    </row>
    <row r="153" spans="1:6" x14ac:dyDescent="0.15">
      <c r="A153" s="11" t="str">
        <f t="shared" si="4"/>
        <v>北海道むかわ町</v>
      </c>
      <c r="B153" s="15" t="s">
        <v>506</v>
      </c>
      <c r="C153" s="13" t="s">
        <v>170</v>
      </c>
      <c r="D153" s="16"/>
      <c r="E153" s="13" t="s">
        <v>507</v>
      </c>
      <c r="F153" s="10" t="str">
        <f t="shared" si="5"/>
        <v>むかわ町</v>
      </c>
    </row>
    <row r="154" spans="1:6" x14ac:dyDescent="0.15">
      <c r="A154" s="11" t="str">
        <f t="shared" si="4"/>
        <v>北海道沙流郡日高町</v>
      </c>
      <c r="B154" s="15" t="s">
        <v>508</v>
      </c>
      <c r="C154" s="13" t="s">
        <v>170</v>
      </c>
      <c r="D154" s="16" t="s">
        <v>509</v>
      </c>
      <c r="E154" s="13" t="s">
        <v>510</v>
      </c>
      <c r="F154" s="10" t="str">
        <f t="shared" si="5"/>
        <v>沙流郡日高町</v>
      </c>
    </row>
    <row r="155" spans="1:6" x14ac:dyDescent="0.15">
      <c r="A155" s="11" t="str">
        <f t="shared" si="4"/>
        <v>北海道平取町</v>
      </c>
      <c r="B155" s="15" t="s">
        <v>511</v>
      </c>
      <c r="C155" s="13" t="s">
        <v>170</v>
      </c>
      <c r="D155" s="16"/>
      <c r="E155" s="13" t="s">
        <v>512</v>
      </c>
      <c r="F155" s="10" t="str">
        <f t="shared" si="5"/>
        <v>平取町</v>
      </c>
    </row>
    <row r="156" spans="1:6" x14ac:dyDescent="0.15">
      <c r="A156" s="11" t="str">
        <f t="shared" si="4"/>
        <v>北海道新冠郡新冠町</v>
      </c>
      <c r="B156" s="15" t="s">
        <v>513</v>
      </c>
      <c r="C156" s="13" t="s">
        <v>170</v>
      </c>
      <c r="D156" s="16" t="s">
        <v>514</v>
      </c>
      <c r="E156" s="13" t="s">
        <v>515</v>
      </c>
      <c r="F156" s="10" t="str">
        <f t="shared" si="5"/>
        <v>新冠郡新冠町</v>
      </c>
    </row>
    <row r="157" spans="1:6" x14ac:dyDescent="0.15">
      <c r="A157" s="11" t="str">
        <f t="shared" si="4"/>
        <v>北海道浦河郡浦河町</v>
      </c>
      <c r="B157" s="15" t="s">
        <v>516</v>
      </c>
      <c r="C157" s="13" t="s">
        <v>170</v>
      </c>
      <c r="D157" s="16" t="s">
        <v>517</v>
      </c>
      <c r="E157" s="13" t="s">
        <v>518</v>
      </c>
      <c r="F157" s="10" t="str">
        <f t="shared" si="5"/>
        <v>浦河郡浦河町</v>
      </c>
    </row>
    <row r="158" spans="1:6" x14ac:dyDescent="0.15">
      <c r="A158" s="11" t="str">
        <f t="shared" si="4"/>
        <v>北海道様似郡様似町</v>
      </c>
      <c r="B158" s="15" t="s">
        <v>519</v>
      </c>
      <c r="C158" s="13" t="s">
        <v>170</v>
      </c>
      <c r="D158" s="16" t="s">
        <v>520</v>
      </c>
      <c r="E158" s="13" t="s">
        <v>521</v>
      </c>
      <c r="F158" s="10" t="str">
        <f t="shared" si="5"/>
        <v>様似郡様似町</v>
      </c>
    </row>
    <row r="159" spans="1:6" x14ac:dyDescent="0.15">
      <c r="A159" s="11" t="str">
        <f t="shared" si="4"/>
        <v>北海道幌泉郡えりも町</v>
      </c>
      <c r="B159" s="15" t="s">
        <v>522</v>
      </c>
      <c r="C159" s="13" t="s">
        <v>170</v>
      </c>
      <c r="D159" s="16" t="s">
        <v>523</v>
      </c>
      <c r="E159" s="13" t="s">
        <v>524</v>
      </c>
      <c r="F159" s="10" t="str">
        <f t="shared" si="5"/>
        <v>幌泉郡えりも町</v>
      </c>
    </row>
    <row r="160" spans="1:6" x14ac:dyDescent="0.15">
      <c r="A160" s="11" t="str">
        <f t="shared" si="4"/>
        <v>北海道日高郡新ひだか町</v>
      </c>
      <c r="B160" s="15" t="s">
        <v>525</v>
      </c>
      <c r="C160" s="13" t="s">
        <v>170</v>
      </c>
      <c r="D160" s="16" t="s">
        <v>526</v>
      </c>
      <c r="E160" s="13" t="s">
        <v>527</v>
      </c>
      <c r="F160" s="10" t="str">
        <f t="shared" si="5"/>
        <v>日高郡新ひだか町</v>
      </c>
    </row>
    <row r="161" spans="1:6" x14ac:dyDescent="0.15">
      <c r="A161" s="11" t="str">
        <f t="shared" si="4"/>
        <v>北海道河東郡音更町</v>
      </c>
      <c r="B161" s="15" t="s">
        <v>528</v>
      </c>
      <c r="C161" s="13" t="s">
        <v>170</v>
      </c>
      <c r="D161" s="16" t="s">
        <v>529</v>
      </c>
      <c r="E161" s="13" t="s">
        <v>530</v>
      </c>
      <c r="F161" s="10" t="str">
        <f t="shared" si="5"/>
        <v>河東郡音更町</v>
      </c>
    </row>
    <row r="162" spans="1:6" x14ac:dyDescent="0.15">
      <c r="A162" s="11" t="str">
        <f t="shared" si="4"/>
        <v>北海道士幌町</v>
      </c>
      <c r="B162" s="15" t="s">
        <v>531</v>
      </c>
      <c r="C162" s="13" t="s">
        <v>170</v>
      </c>
      <c r="D162" s="16"/>
      <c r="E162" s="13" t="s">
        <v>532</v>
      </c>
      <c r="F162" s="10" t="str">
        <f t="shared" si="5"/>
        <v>士幌町</v>
      </c>
    </row>
    <row r="163" spans="1:6" x14ac:dyDescent="0.15">
      <c r="A163" s="11" t="str">
        <f t="shared" si="4"/>
        <v>北海道上士幌町</v>
      </c>
      <c r="B163" s="15" t="s">
        <v>533</v>
      </c>
      <c r="C163" s="13" t="s">
        <v>170</v>
      </c>
      <c r="D163" s="16"/>
      <c r="E163" s="13" t="s">
        <v>534</v>
      </c>
      <c r="F163" s="10" t="str">
        <f t="shared" si="5"/>
        <v>上士幌町</v>
      </c>
    </row>
    <row r="164" spans="1:6" x14ac:dyDescent="0.15">
      <c r="A164" s="11" t="str">
        <f t="shared" si="4"/>
        <v>北海道鹿追町</v>
      </c>
      <c r="B164" s="15" t="s">
        <v>535</v>
      </c>
      <c r="C164" s="13" t="s">
        <v>170</v>
      </c>
      <c r="D164" s="16"/>
      <c r="E164" s="13" t="s">
        <v>536</v>
      </c>
      <c r="F164" s="10" t="str">
        <f t="shared" si="5"/>
        <v>鹿追町</v>
      </c>
    </row>
    <row r="165" spans="1:6" x14ac:dyDescent="0.15">
      <c r="A165" s="11" t="str">
        <f t="shared" si="4"/>
        <v>北海道新得町</v>
      </c>
      <c r="B165" s="15" t="s">
        <v>537</v>
      </c>
      <c r="C165" s="13" t="s">
        <v>170</v>
      </c>
      <c r="D165" s="16"/>
      <c r="E165" s="13" t="s">
        <v>538</v>
      </c>
      <c r="F165" s="10" t="str">
        <f t="shared" si="5"/>
        <v>新得町</v>
      </c>
    </row>
    <row r="166" spans="1:6" x14ac:dyDescent="0.15">
      <c r="A166" s="11" t="str">
        <f t="shared" si="4"/>
        <v>北海道清水町</v>
      </c>
      <c r="B166" s="15" t="s">
        <v>539</v>
      </c>
      <c r="C166" s="13" t="s">
        <v>170</v>
      </c>
      <c r="D166" s="16"/>
      <c r="E166" s="13" t="s">
        <v>540</v>
      </c>
      <c r="F166" s="10" t="str">
        <f t="shared" si="5"/>
        <v>清水町</v>
      </c>
    </row>
    <row r="167" spans="1:6" x14ac:dyDescent="0.15">
      <c r="A167" s="11" t="str">
        <f t="shared" si="4"/>
        <v>北海道河西郡芽室町</v>
      </c>
      <c r="B167" s="15" t="s">
        <v>541</v>
      </c>
      <c r="C167" s="13" t="s">
        <v>170</v>
      </c>
      <c r="D167" s="16" t="s">
        <v>542</v>
      </c>
      <c r="E167" s="13" t="s">
        <v>543</v>
      </c>
      <c r="F167" s="10" t="str">
        <f t="shared" si="5"/>
        <v>河西郡芽室町</v>
      </c>
    </row>
    <row r="168" spans="1:6" x14ac:dyDescent="0.15">
      <c r="A168" s="11" t="str">
        <f t="shared" si="4"/>
        <v>北海道中札内村</v>
      </c>
      <c r="B168" s="15" t="s">
        <v>544</v>
      </c>
      <c r="C168" s="13" t="s">
        <v>170</v>
      </c>
      <c r="D168" s="16"/>
      <c r="E168" s="13" t="s">
        <v>545</v>
      </c>
      <c r="F168" s="10" t="str">
        <f t="shared" si="5"/>
        <v>中札内村</v>
      </c>
    </row>
    <row r="169" spans="1:6" x14ac:dyDescent="0.15">
      <c r="A169" s="11" t="str">
        <f t="shared" si="4"/>
        <v>北海道更別村</v>
      </c>
      <c r="B169" s="15" t="s">
        <v>546</v>
      </c>
      <c r="C169" s="13" t="s">
        <v>170</v>
      </c>
      <c r="D169" s="16"/>
      <c r="E169" s="13" t="s">
        <v>547</v>
      </c>
      <c r="F169" s="10" t="str">
        <f t="shared" si="5"/>
        <v>更別村</v>
      </c>
    </row>
    <row r="170" spans="1:6" x14ac:dyDescent="0.15">
      <c r="A170" s="11" t="str">
        <f t="shared" si="4"/>
        <v>北海道広尾郡大樹町</v>
      </c>
      <c r="B170" s="15" t="s">
        <v>548</v>
      </c>
      <c r="C170" s="13" t="s">
        <v>170</v>
      </c>
      <c r="D170" s="16" t="s">
        <v>549</v>
      </c>
      <c r="E170" s="13" t="s">
        <v>550</v>
      </c>
      <c r="F170" s="10" t="str">
        <f t="shared" si="5"/>
        <v>広尾郡大樹町</v>
      </c>
    </row>
    <row r="171" spans="1:6" x14ac:dyDescent="0.15">
      <c r="A171" s="11" t="str">
        <f t="shared" si="4"/>
        <v>北海道広尾町</v>
      </c>
      <c r="B171" s="15" t="s">
        <v>551</v>
      </c>
      <c r="C171" s="13" t="s">
        <v>170</v>
      </c>
      <c r="D171" s="16"/>
      <c r="E171" s="13" t="s">
        <v>552</v>
      </c>
      <c r="F171" s="10" t="str">
        <f t="shared" si="5"/>
        <v>広尾町</v>
      </c>
    </row>
    <row r="172" spans="1:6" x14ac:dyDescent="0.15">
      <c r="A172" s="11" t="str">
        <f t="shared" si="4"/>
        <v>北海道幕別町</v>
      </c>
      <c r="B172" s="15" t="s">
        <v>553</v>
      </c>
      <c r="C172" s="13" t="s">
        <v>170</v>
      </c>
      <c r="D172" s="16"/>
      <c r="E172" s="13" t="s">
        <v>554</v>
      </c>
      <c r="F172" s="10" t="str">
        <f t="shared" si="5"/>
        <v>幕別町</v>
      </c>
    </row>
    <row r="173" spans="1:6" x14ac:dyDescent="0.15">
      <c r="A173" s="11" t="str">
        <f t="shared" si="4"/>
        <v>北海道池田町</v>
      </c>
      <c r="B173" s="15" t="s">
        <v>555</v>
      </c>
      <c r="C173" s="13" t="s">
        <v>170</v>
      </c>
      <c r="D173" s="16"/>
      <c r="E173" s="13" t="s">
        <v>556</v>
      </c>
      <c r="F173" s="10" t="str">
        <f t="shared" si="5"/>
        <v>池田町</v>
      </c>
    </row>
    <row r="174" spans="1:6" x14ac:dyDescent="0.15">
      <c r="A174" s="11" t="str">
        <f t="shared" si="4"/>
        <v>北海道豊頃町</v>
      </c>
      <c r="B174" s="15" t="s">
        <v>557</v>
      </c>
      <c r="C174" s="13" t="s">
        <v>170</v>
      </c>
      <c r="D174" s="16"/>
      <c r="E174" s="13" t="s">
        <v>558</v>
      </c>
      <c r="F174" s="10" t="str">
        <f t="shared" si="5"/>
        <v>豊頃町</v>
      </c>
    </row>
    <row r="175" spans="1:6" x14ac:dyDescent="0.15">
      <c r="A175" s="11" t="str">
        <f t="shared" si="4"/>
        <v>北海道本別町</v>
      </c>
      <c r="B175" s="15" t="s">
        <v>559</v>
      </c>
      <c r="C175" s="13" t="s">
        <v>170</v>
      </c>
      <c r="D175" s="16"/>
      <c r="E175" s="13" t="s">
        <v>560</v>
      </c>
      <c r="F175" s="10" t="str">
        <f t="shared" si="5"/>
        <v>本別町</v>
      </c>
    </row>
    <row r="176" spans="1:6" x14ac:dyDescent="0.15">
      <c r="A176" s="11" t="str">
        <f t="shared" si="4"/>
        <v>北海道足寄郡足寄町</v>
      </c>
      <c r="B176" s="15" t="s">
        <v>561</v>
      </c>
      <c r="C176" s="13" t="s">
        <v>170</v>
      </c>
      <c r="D176" s="16" t="s">
        <v>562</v>
      </c>
      <c r="E176" s="13" t="s">
        <v>563</v>
      </c>
      <c r="F176" s="10" t="str">
        <f t="shared" si="5"/>
        <v>足寄郡足寄町</v>
      </c>
    </row>
    <row r="177" spans="1:6" x14ac:dyDescent="0.15">
      <c r="A177" s="11" t="str">
        <f t="shared" si="4"/>
        <v>北海道陸別町</v>
      </c>
      <c r="B177" s="15" t="s">
        <v>564</v>
      </c>
      <c r="C177" s="13" t="s">
        <v>170</v>
      </c>
      <c r="D177" s="16"/>
      <c r="E177" s="13" t="s">
        <v>565</v>
      </c>
      <c r="F177" s="10" t="str">
        <f t="shared" si="5"/>
        <v>陸別町</v>
      </c>
    </row>
    <row r="178" spans="1:6" x14ac:dyDescent="0.15">
      <c r="A178" s="11" t="str">
        <f t="shared" si="4"/>
        <v>北海道十勝郡浦幌町</v>
      </c>
      <c r="B178" s="15" t="s">
        <v>566</v>
      </c>
      <c r="C178" s="13" t="s">
        <v>170</v>
      </c>
      <c r="D178" s="16" t="s">
        <v>567</v>
      </c>
      <c r="E178" s="13" t="s">
        <v>568</v>
      </c>
      <c r="F178" s="10" t="str">
        <f t="shared" si="5"/>
        <v>十勝郡浦幌町</v>
      </c>
    </row>
    <row r="179" spans="1:6" x14ac:dyDescent="0.15">
      <c r="A179" s="11" t="str">
        <f t="shared" si="4"/>
        <v>北海道釧路郡釧路町</v>
      </c>
      <c r="B179" s="15" t="s">
        <v>569</v>
      </c>
      <c r="C179" s="13" t="s">
        <v>170</v>
      </c>
      <c r="D179" s="16" t="s">
        <v>570</v>
      </c>
      <c r="E179" s="13" t="s">
        <v>571</v>
      </c>
      <c r="F179" s="10" t="str">
        <f t="shared" si="5"/>
        <v>釧路郡釧路町</v>
      </c>
    </row>
    <row r="180" spans="1:6" x14ac:dyDescent="0.15">
      <c r="A180" s="11" t="str">
        <f t="shared" si="4"/>
        <v>北海道厚岸郡厚岸町</v>
      </c>
      <c r="B180" s="15" t="s">
        <v>572</v>
      </c>
      <c r="C180" s="13" t="s">
        <v>170</v>
      </c>
      <c r="D180" s="16" t="s">
        <v>573</v>
      </c>
      <c r="E180" s="13" t="s">
        <v>574</v>
      </c>
      <c r="F180" s="10" t="str">
        <f t="shared" si="5"/>
        <v>厚岸郡厚岸町</v>
      </c>
    </row>
    <row r="181" spans="1:6" x14ac:dyDescent="0.15">
      <c r="A181" s="11" t="str">
        <f t="shared" si="4"/>
        <v>北海道浜中町</v>
      </c>
      <c r="B181" s="15" t="s">
        <v>575</v>
      </c>
      <c r="C181" s="13" t="s">
        <v>170</v>
      </c>
      <c r="D181" s="16"/>
      <c r="E181" s="13" t="s">
        <v>576</v>
      </c>
      <c r="F181" s="10" t="str">
        <f t="shared" si="5"/>
        <v>浜中町</v>
      </c>
    </row>
    <row r="182" spans="1:6" x14ac:dyDescent="0.15">
      <c r="A182" s="11" t="str">
        <f t="shared" si="4"/>
        <v>北海道川上郡標茶町</v>
      </c>
      <c r="B182" s="15" t="s">
        <v>577</v>
      </c>
      <c r="C182" s="13" t="s">
        <v>170</v>
      </c>
      <c r="D182" s="16" t="s">
        <v>578</v>
      </c>
      <c r="E182" s="13" t="s">
        <v>579</v>
      </c>
      <c r="F182" s="10" t="str">
        <f t="shared" si="5"/>
        <v>川上郡標茶町</v>
      </c>
    </row>
    <row r="183" spans="1:6" x14ac:dyDescent="0.15">
      <c r="A183" s="11" t="str">
        <f t="shared" si="4"/>
        <v>北海道弟子屈町</v>
      </c>
      <c r="B183" s="15" t="s">
        <v>580</v>
      </c>
      <c r="C183" s="13" t="s">
        <v>170</v>
      </c>
      <c r="D183" s="16"/>
      <c r="E183" s="13" t="s">
        <v>581</v>
      </c>
      <c r="F183" s="10" t="str">
        <f t="shared" si="5"/>
        <v>弟子屈町</v>
      </c>
    </row>
    <row r="184" spans="1:6" x14ac:dyDescent="0.15">
      <c r="A184" s="11" t="str">
        <f t="shared" si="4"/>
        <v>北海道阿寒郡鶴居村</v>
      </c>
      <c r="B184" s="15" t="s">
        <v>582</v>
      </c>
      <c r="C184" s="13" t="s">
        <v>170</v>
      </c>
      <c r="D184" s="16" t="s">
        <v>583</v>
      </c>
      <c r="E184" s="13" t="s">
        <v>584</v>
      </c>
      <c r="F184" s="10" t="str">
        <f t="shared" si="5"/>
        <v>阿寒郡鶴居村</v>
      </c>
    </row>
    <row r="185" spans="1:6" x14ac:dyDescent="0.15">
      <c r="A185" s="11" t="str">
        <f t="shared" si="4"/>
        <v>北海道白糠郡白糠町</v>
      </c>
      <c r="B185" s="15" t="s">
        <v>585</v>
      </c>
      <c r="C185" s="13" t="s">
        <v>170</v>
      </c>
      <c r="D185" s="16" t="s">
        <v>586</v>
      </c>
      <c r="E185" s="13" t="s">
        <v>587</v>
      </c>
      <c r="F185" s="10" t="str">
        <f t="shared" si="5"/>
        <v>白糠郡白糠町</v>
      </c>
    </row>
    <row r="186" spans="1:6" x14ac:dyDescent="0.15">
      <c r="A186" s="11" t="str">
        <f t="shared" si="4"/>
        <v>北海道野付郡別海町</v>
      </c>
      <c r="B186" s="15" t="s">
        <v>588</v>
      </c>
      <c r="C186" s="13" t="s">
        <v>170</v>
      </c>
      <c r="D186" s="16" t="s">
        <v>589</v>
      </c>
      <c r="E186" s="13" t="s">
        <v>4462</v>
      </c>
      <c r="F186" s="10" t="str">
        <f t="shared" si="5"/>
        <v>野付郡別海町</v>
      </c>
    </row>
    <row r="187" spans="1:6" x14ac:dyDescent="0.15">
      <c r="A187" s="11" t="str">
        <f t="shared" si="4"/>
        <v>北海道標津郡中標津町</v>
      </c>
      <c r="B187" s="15" t="s">
        <v>590</v>
      </c>
      <c r="C187" s="13" t="s">
        <v>170</v>
      </c>
      <c r="D187" s="16" t="s">
        <v>591</v>
      </c>
      <c r="E187" s="13" t="s">
        <v>592</v>
      </c>
      <c r="F187" s="10" t="str">
        <f t="shared" si="5"/>
        <v>標津郡中標津町</v>
      </c>
    </row>
    <row r="188" spans="1:6" x14ac:dyDescent="0.15">
      <c r="A188" s="11" t="str">
        <f t="shared" si="4"/>
        <v>北海道標津町</v>
      </c>
      <c r="B188" s="15" t="s">
        <v>593</v>
      </c>
      <c r="C188" s="13" t="s">
        <v>170</v>
      </c>
      <c r="D188" s="16"/>
      <c r="E188" s="13" t="s">
        <v>594</v>
      </c>
      <c r="F188" s="10" t="str">
        <f t="shared" si="5"/>
        <v>標津町</v>
      </c>
    </row>
    <row r="189" spans="1:6" x14ac:dyDescent="0.15">
      <c r="A189" s="11" t="str">
        <f t="shared" si="4"/>
        <v>北海道目梨郡羅臼町</v>
      </c>
      <c r="B189" s="15" t="s">
        <v>595</v>
      </c>
      <c r="C189" s="13" t="s">
        <v>170</v>
      </c>
      <c r="D189" s="16" t="s">
        <v>596</v>
      </c>
      <c r="E189" s="13" t="s">
        <v>597</v>
      </c>
      <c r="F189" s="10" t="str">
        <f t="shared" si="5"/>
        <v>目梨郡羅臼町</v>
      </c>
    </row>
    <row r="190" spans="1:6" x14ac:dyDescent="0.15">
      <c r="A190" s="11" t="str">
        <f t="shared" si="4"/>
        <v>青森県青森市</v>
      </c>
      <c r="B190" s="15" t="s">
        <v>598</v>
      </c>
      <c r="C190" s="13" t="s">
        <v>599</v>
      </c>
      <c r="D190" s="16" t="s">
        <v>600</v>
      </c>
      <c r="E190" s="13"/>
      <c r="F190" s="10" t="str">
        <f t="shared" si="5"/>
        <v>青森市</v>
      </c>
    </row>
    <row r="191" spans="1:6" x14ac:dyDescent="0.15">
      <c r="A191" s="11" t="str">
        <f t="shared" si="4"/>
        <v>青森県弘前市</v>
      </c>
      <c r="B191" s="15" t="s">
        <v>601</v>
      </c>
      <c r="C191" s="13" t="s">
        <v>599</v>
      </c>
      <c r="D191" s="16" t="s">
        <v>602</v>
      </c>
      <c r="E191" s="13"/>
      <c r="F191" s="10" t="str">
        <f t="shared" si="5"/>
        <v>弘前市</v>
      </c>
    </row>
    <row r="192" spans="1:6" x14ac:dyDescent="0.15">
      <c r="A192" s="11" t="str">
        <f t="shared" si="4"/>
        <v>青森県八戸市</v>
      </c>
      <c r="B192" s="15" t="s">
        <v>603</v>
      </c>
      <c r="C192" s="13" t="s">
        <v>599</v>
      </c>
      <c r="D192" s="16" t="s">
        <v>604</v>
      </c>
      <c r="E192" s="13"/>
      <c r="F192" s="10" t="str">
        <f t="shared" si="5"/>
        <v>八戸市</v>
      </c>
    </row>
    <row r="193" spans="1:6" x14ac:dyDescent="0.15">
      <c r="A193" s="11" t="str">
        <f t="shared" si="4"/>
        <v>青森県黒石市</v>
      </c>
      <c r="B193" s="15" t="s">
        <v>605</v>
      </c>
      <c r="C193" s="13" t="s">
        <v>599</v>
      </c>
      <c r="D193" s="16" t="s">
        <v>606</v>
      </c>
      <c r="E193" s="13"/>
      <c r="F193" s="10" t="str">
        <f t="shared" si="5"/>
        <v>黒石市</v>
      </c>
    </row>
    <row r="194" spans="1:6" x14ac:dyDescent="0.15">
      <c r="A194" s="11" t="str">
        <f t="shared" ref="A194:A257" si="6">C194&amp;D194&amp;E194</f>
        <v>青森県五所川原市</v>
      </c>
      <c r="B194" s="15" t="s">
        <v>607</v>
      </c>
      <c r="C194" s="13" t="s">
        <v>599</v>
      </c>
      <c r="D194" s="16" t="s">
        <v>608</v>
      </c>
      <c r="E194" s="13"/>
      <c r="F194" s="10" t="str">
        <f t="shared" si="5"/>
        <v>五所川原市</v>
      </c>
    </row>
    <row r="195" spans="1:6" x14ac:dyDescent="0.15">
      <c r="A195" s="11" t="str">
        <f t="shared" si="6"/>
        <v>青森県十和田市</v>
      </c>
      <c r="B195" s="15" t="s">
        <v>609</v>
      </c>
      <c r="C195" s="13" t="s">
        <v>599</v>
      </c>
      <c r="D195" s="16" t="s">
        <v>610</v>
      </c>
      <c r="E195" s="13"/>
      <c r="F195" s="10" t="str">
        <f t="shared" ref="F195:F258" si="7">D195&amp;E195</f>
        <v>十和田市</v>
      </c>
    </row>
    <row r="196" spans="1:6" x14ac:dyDescent="0.15">
      <c r="A196" s="11" t="str">
        <f t="shared" si="6"/>
        <v>青森県三沢市</v>
      </c>
      <c r="B196" s="15" t="s">
        <v>611</v>
      </c>
      <c r="C196" s="13" t="s">
        <v>599</v>
      </c>
      <c r="D196" s="16" t="s">
        <v>612</v>
      </c>
      <c r="E196" s="13"/>
      <c r="F196" s="10" t="str">
        <f t="shared" si="7"/>
        <v>三沢市</v>
      </c>
    </row>
    <row r="197" spans="1:6" x14ac:dyDescent="0.15">
      <c r="A197" s="11" t="str">
        <f t="shared" si="6"/>
        <v>青森県むつ市</v>
      </c>
      <c r="B197" s="15" t="s">
        <v>613</v>
      </c>
      <c r="C197" s="13" t="s">
        <v>599</v>
      </c>
      <c r="D197" s="16" t="s">
        <v>614</v>
      </c>
      <c r="E197" s="13"/>
      <c r="F197" s="10" t="str">
        <f t="shared" si="7"/>
        <v>むつ市</v>
      </c>
    </row>
    <row r="198" spans="1:6" x14ac:dyDescent="0.15">
      <c r="A198" s="11" t="str">
        <f t="shared" si="6"/>
        <v>青森県つがる市</v>
      </c>
      <c r="B198" s="15" t="s">
        <v>615</v>
      </c>
      <c r="C198" s="13" t="s">
        <v>599</v>
      </c>
      <c r="D198" s="16" t="s">
        <v>616</v>
      </c>
      <c r="E198" s="13"/>
      <c r="F198" s="10" t="str">
        <f t="shared" si="7"/>
        <v>つがる市</v>
      </c>
    </row>
    <row r="199" spans="1:6" x14ac:dyDescent="0.15">
      <c r="A199" s="11" t="str">
        <f t="shared" si="6"/>
        <v>青森県平川市</v>
      </c>
      <c r="B199" s="15" t="s">
        <v>617</v>
      </c>
      <c r="C199" s="13" t="s">
        <v>599</v>
      </c>
      <c r="D199" s="16" t="s">
        <v>618</v>
      </c>
      <c r="E199" s="13"/>
      <c r="F199" s="10" t="str">
        <f t="shared" si="7"/>
        <v>平川市</v>
      </c>
    </row>
    <row r="200" spans="1:6" x14ac:dyDescent="0.15">
      <c r="A200" s="11" t="str">
        <f t="shared" si="6"/>
        <v>青森県東津軽郡平内町</v>
      </c>
      <c r="B200" s="15" t="s">
        <v>619</v>
      </c>
      <c r="C200" s="13" t="s">
        <v>599</v>
      </c>
      <c r="D200" s="16" t="s">
        <v>620</v>
      </c>
      <c r="E200" s="13" t="s">
        <v>621</v>
      </c>
      <c r="F200" s="10" t="str">
        <f t="shared" si="7"/>
        <v>東津軽郡平内町</v>
      </c>
    </row>
    <row r="201" spans="1:6" x14ac:dyDescent="0.15">
      <c r="A201" s="11" t="str">
        <f t="shared" si="6"/>
        <v>青森県今別町</v>
      </c>
      <c r="B201" s="15" t="s">
        <v>622</v>
      </c>
      <c r="C201" s="13" t="s">
        <v>599</v>
      </c>
      <c r="D201" s="16"/>
      <c r="E201" s="13" t="s">
        <v>623</v>
      </c>
      <c r="F201" s="10" t="str">
        <f t="shared" si="7"/>
        <v>今別町</v>
      </c>
    </row>
    <row r="202" spans="1:6" x14ac:dyDescent="0.15">
      <c r="A202" s="11" t="str">
        <f t="shared" si="6"/>
        <v>青森県蓬田村</v>
      </c>
      <c r="B202" s="15" t="s">
        <v>624</v>
      </c>
      <c r="C202" s="13" t="s">
        <v>599</v>
      </c>
      <c r="D202" s="16"/>
      <c r="E202" s="13" t="s">
        <v>625</v>
      </c>
      <c r="F202" s="10" t="str">
        <f t="shared" si="7"/>
        <v>蓬田村</v>
      </c>
    </row>
    <row r="203" spans="1:6" x14ac:dyDescent="0.15">
      <c r="A203" s="11" t="str">
        <f t="shared" si="6"/>
        <v>青森県外ヶ浜町</v>
      </c>
      <c r="B203" s="15" t="s">
        <v>626</v>
      </c>
      <c r="C203" s="13" t="s">
        <v>599</v>
      </c>
      <c r="D203" s="16"/>
      <c r="E203" s="13" t="s">
        <v>627</v>
      </c>
      <c r="F203" s="10" t="str">
        <f t="shared" si="7"/>
        <v>外ヶ浜町</v>
      </c>
    </row>
    <row r="204" spans="1:6" x14ac:dyDescent="0.15">
      <c r="A204" s="11" t="str">
        <f t="shared" si="6"/>
        <v>青森県西津軽郡鰺ヶ沢町</v>
      </c>
      <c r="B204" s="15" t="s">
        <v>628</v>
      </c>
      <c r="C204" s="13" t="s">
        <v>599</v>
      </c>
      <c r="D204" s="16" t="s">
        <v>629</v>
      </c>
      <c r="E204" s="13" t="s">
        <v>630</v>
      </c>
      <c r="F204" s="10" t="str">
        <f t="shared" si="7"/>
        <v>西津軽郡鰺ヶ沢町</v>
      </c>
    </row>
    <row r="205" spans="1:6" x14ac:dyDescent="0.15">
      <c r="A205" s="11" t="str">
        <f t="shared" si="6"/>
        <v>青森県深浦町</v>
      </c>
      <c r="B205" s="15" t="s">
        <v>631</v>
      </c>
      <c r="C205" s="13" t="s">
        <v>599</v>
      </c>
      <c r="D205" s="16"/>
      <c r="E205" s="13" t="s">
        <v>632</v>
      </c>
      <c r="F205" s="10" t="str">
        <f t="shared" si="7"/>
        <v>深浦町</v>
      </c>
    </row>
    <row r="206" spans="1:6" x14ac:dyDescent="0.15">
      <c r="A206" s="11" t="str">
        <f t="shared" si="6"/>
        <v>青森県中津軽郡西目屋村</v>
      </c>
      <c r="B206" s="15" t="s">
        <v>633</v>
      </c>
      <c r="C206" s="13" t="s">
        <v>599</v>
      </c>
      <c r="D206" s="16" t="s">
        <v>634</v>
      </c>
      <c r="E206" s="13" t="s">
        <v>635</v>
      </c>
      <c r="F206" s="10" t="str">
        <f t="shared" si="7"/>
        <v>中津軽郡西目屋村</v>
      </c>
    </row>
    <row r="207" spans="1:6" x14ac:dyDescent="0.15">
      <c r="A207" s="11" t="str">
        <f t="shared" si="6"/>
        <v>青森県南津軽郡藤崎町</v>
      </c>
      <c r="B207" s="15" t="s">
        <v>636</v>
      </c>
      <c r="C207" s="13" t="s">
        <v>599</v>
      </c>
      <c r="D207" s="16" t="s">
        <v>637</v>
      </c>
      <c r="E207" s="13" t="s">
        <v>638</v>
      </c>
      <c r="F207" s="10" t="str">
        <f t="shared" si="7"/>
        <v>南津軽郡藤崎町</v>
      </c>
    </row>
    <row r="208" spans="1:6" x14ac:dyDescent="0.15">
      <c r="A208" s="11" t="str">
        <f t="shared" si="6"/>
        <v>青森県大鰐町</v>
      </c>
      <c r="B208" s="15" t="s">
        <v>639</v>
      </c>
      <c r="C208" s="13" t="s">
        <v>599</v>
      </c>
      <c r="D208" s="16"/>
      <c r="E208" s="13" t="s">
        <v>640</v>
      </c>
      <c r="F208" s="10" t="str">
        <f t="shared" si="7"/>
        <v>大鰐町</v>
      </c>
    </row>
    <row r="209" spans="1:6" x14ac:dyDescent="0.15">
      <c r="A209" s="11" t="str">
        <f t="shared" si="6"/>
        <v>青森県田舎館村</v>
      </c>
      <c r="B209" s="15" t="s">
        <v>641</v>
      </c>
      <c r="C209" s="13" t="s">
        <v>599</v>
      </c>
      <c r="D209" s="16"/>
      <c r="E209" s="13" t="s">
        <v>642</v>
      </c>
      <c r="F209" s="10" t="str">
        <f t="shared" si="7"/>
        <v>田舎館村</v>
      </c>
    </row>
    <row r="210" spans="1:6" x14ac:dyDescent="0.15">
      <c r="A210" s="11" t="str">
        <f t="shared" si="6"/>
        <v>青森県北津軽郡板柳町</v>
      </c>
      <c r="B210" s="15" t="s">
        <v>643</v>
      </c>
      <c r="C210" s="13" t="s">
        <v>599</v>
      </c>
      <c r="D210" s="16" t="s">
        <v>644</v>
      </c>
      <c r="E210" s="13" t="s">
        <v>645</v>
      </c>
      <c r="F210" s="10" t="str">
        <f t="shared" si="7"/>
        <v>北津軽郡板柳町</v>
      </c>
    </row>
    <row r="211" spans="1:6" x14ac:dyDescent="0.15">
      <c r="A211" s="11" t="str">
        <f t="shared" si="6"/>
        <v>青森県鶴田町</v>
      </c>
      <c r="B211" s="15" t="s">
        <v>646</v>
      </c>
      <c r="C211" s="13" t="s">
        <v>599</v>
      </c>
      <c r="D211" s="16"/>
      <c r="E211" s="13" t="s">
        <v>647</v>
      </c>
      <c r="F211" s="10" t="str">
        <f t="shared" si="7"/>
        <v>鶴田町</v>
      </c>
    </row>
    <row r="212" spans="1:6" x14ac:dyDescent="0.15">
      <c r="A212" s="11" t="str">
        <f t="shared" si="6"/>
        <v>青森県中泊町</v>
      </c>
      <c r="B212" s="15" t="s">
        <v>648</v>
      </c>
      <c r="C212" s="13" t="s">
        <v>599</v>
      </c>
      <c r="D212" s="16"/>
      <c r="E212" s="13" t="s">
        <v>649</v>
      </c>
      <c r="F212" s="10" t="str">
        <f t="shared" si="7"/>
        <v>中泊町</v>
      </c>
    </row>
    <row r="213" spans="1:6" x14ac:dyDescent="0.15">
      <c r="A213" s="11" t="str">
        <f t="shared" si="6"/>
        <v>青森県上北郡野辺地町</v>
      </c>
      <c r="B213" s="15" t="s">
        <v>650</v>
      </c>
      <c r="C213" s="13" t="s">
        <v>599</v>
      </c>
      <c r="D213" s="16" t="s">
        <v>651</v>
      </c>
      <c r="E213" s="13" t="s">
        <v>652</v>
      </c>
      <c r="F213" s="10" t="str">
        <f t="shared" si="7"/>
        <v>上北郡野辺地町</v>
      </c>
    </row>
    <row r="214" spans="1:6" x14ac:dyDescent="0.15">
      <c r="A214" s="11" t="str">
        <f t="shared" si="6"/>
        <v>青森県七戸町</v>
      </c>
      <c r="B214" s="15" t="s">
        <v>653</v>
      </c>
      <c r="C214" s="13" t="s">
        <v>599</v>
      </c>
      <c r="D214" s="16"/>
      <c r="E214" s="13" t="s">
        <v>654</v>
      </c>
      <c r="F214" s="10" t="str">
        <f t="shared" si="7"/>
        <v>七戸町</v>
      </c>
    </row>
    <row r="215" spans="1:6" x14ac:dyDescent="0.15">
      <c r="A215" s="11" t="str">
        <f t="shared" si="6"/>
        <v>青森県六戸町</v>
      </c>
      <c r="B215" s="15" t="s">
        <v>655</v>
      </c>
      <c r="C215" s="13" t="s">
        <v>599</v>
      </c>
      <c r="D215" s="16"/>
      <c r="E215" s="13" t="s">
        <v>656</v>
      </c>
      <c r="F215" s="10" t="str">
        <f t="shared" si="7"/>
        <v>六戸町</v>
      </c>
    </row>
    <row r="216" spans="1:6" x14ac:dyDescent="0.15">
      <c r="A216" s="11" t="str">
        <f t="shared" si="6"/>
        <v>青森県横浜町</v>
      </c>
      <c r="B216" s="15" t="s">
        <v>657</v>
      </c>
      <c r="C216" s="13" t="s">
        <v>599</v>
      </c>
      <c r="D216" s="16"/>
      <c r="E216" s="13" t="s">
        <v>658</v>
      </c>
      <c r="F216" s="10" t="str">
        <f t="shared" si="7"/>
        <v>横浜町</v>
      </c>
    </row>
    <row r="217" spans="1:6" x14ac:dyDescent="0.15">
      <c r="A217" s="11" t="str">
        <f t="shared" si="6"/>
        <v>青森県東北町</v>
      </c>
      <c r="B217" s="15" t="s">
        <v>659</v>
      </c>
      <c r="C217" s="13" t="s">
        <v>599</v>
      </c>
      <c r="D217" s="16"/>
      <c r="E217" s="13" t="s">
        <v>660</v>
      </c>
      <c r="F217" s="10" t="str">
        <f t="shared" si="7"/>
        <v>東北町</v>
      </c>
    </row>
    <row r="218" spans="1:6" x14ac:dyDescent="0.15">
      <c r="A218" s="11" t="str">
        <f t="shared" si="6"/>
        <v>青森県六ヶ所村</v>
      </c>
      <c r="B218" s="15" t="s">
        <v>661</v>
      </c>
      <c r="C218" s="13" t="s">
        <v>599</v>
      </c>
      <c r="D218" s="16"/>
      <c r="E218" s="13" t="s">
        <v>662</v>
      </c>
      <c r="F218" s="10" t="str">
        <f t="shared" si="7"/>
        <v>六ヶ所村</v>
      </c>
    </row>
    <row r="219" spans="1:6" x14ac:dyDescent="0.15">
      <c r="A219" s="11" t="str">
        <f t="shared" si="6"/>
        <v>青森県おいらせ町</v>
      </c>
      <c r="B219" s="15" t="s">
        <v>663</v>
      </c>
      <c r="C219" s="13" t="s">
        <v>599</v>
      </c>
      <c r="D219" s="16"/>
      <c r="E219" s="13" t="s">
        <v>664</v>
      </c>
      <c r="F219" s="10" t="str">
        <f t="shared" si="7"/>
        <v>おいらせ町</v>
      </c>
    </row>
    <row r="220" spans="1:6" x14ac:dyDescent="0.15">
      <c r="A220" s="11" t="str">
        <f t="shared" si="6"/>
        <v>青森県下北郡大間町</v>
      </c>
      <c r="B220" s="15" t="s">
        <v>665</v>
      </c>
      <c r="C220" s="13" t="s">
        <v>599</v>
      </c>
      <c r="D220" s="16" t="s">
        <v>666</v>
      </c>
      <c r="E220" s="13" t="s">
        <v>667</v>
      </c>
      <c r="F220" s="10" t="str">
        <f t="shared" si="7"/>
        <v>下北郡大間町</v>
      </c>
    </row>
    <row r="221" spans="1:6" x14ac:dyDescent="0.15">
      <c r="A221" s="11" t="str">
        <f t="shared" si="6"/>
        <v>青森県東通村</v>
      </c>
      <c r="B221" s="15" t="s">
        <v>668</v>
      </c>
      <c r="C221" s="13" t="s">
        <v>599</v>
      </c>
      <c r="D221" s="16"/>
      <c r="E221" s="13" t="s">
        <v>669</v>
      </c>
      <c r="F221" s="10" t="str">
        <f t="shared" si="7"/>
        <v>東通村</v>
      </c>
    </row>
    <row r="222" spans="1:6" x14ac:dyDescent="0.15">
      <c r="A222" s="11" t="str">
        <f t="shared" si="6"/>
        <v>青森県風間浦村</v>
      </c>
      <c r="B222" s="15" t="s">
        <v>670</v>
      </c>
      <c r="C222" s="13" t="s">
        <v>599</v>
      </c>
      <c r="D222" s="16"/>
      <c r="E222" s="13" t="s">
        <v>671</v>
      </c>
      <c r="F222" s="10" t="str">
        <f t="shared" si="7"/>
        <v>風間浦村</v>
      </c>
    </row>
    <row r="223" spans="1:6" x14ac:dyDescent="0.15">
      <c r="A223" s="11" t="str">
        <f t="shared" si="6"/>
        <v>青森県佐井村</v>
      </c>
      <c r="B223" s="15" t="s">
        <v>672</v>
      </c>
      <c r="C223" s="13" t="s">
        <v>599</v>
      </c>
      <c r="D223" s="16"/>
      <c r="E223" s="13" t="s">
        <v>673</v>
      </c>
      <c r="F223" s="10" t="str">
        <f t="shared" si="7"/>
        <v>佐井村</v>
      </c>
    </row>
    <row r="224" spans="1:6" x14ac:dyDescent="0.15">
      <c r="A224" s="11" t="str">
        <f t="shared" si="6"/>
        <v>青森県三戸郡三戸町</v>
      </c>
      <c r="B224" s="15" t="s">
        <v>674</v>
      </c>
      <c r="C224" s="13" t="s">
        <v>599</v>
      </c>
      <c r="D224" s="16" t="s">
        <v>675</v>
      </c>
      <c r="E224" s="13" t="s">
        <v>676</v>
      </c>
      <c r="F224" s="10" t="str">
        <f t="shared" si="7"/>
        <v>三戸郡三戸町</v>
      </c>
    </row>
    <row r="225" spans="1:6" x14ac:dyDescent="0.15">
      <c r="A225" s="11" t="str">
        <f t="shared" si="6"/>
        <v>青森県五戸町</v>
      </c>
      <c r="B225" s="15" t="s">
        <v>677</v>
      </c>
      <c r="C225" s="13" t="s">
        <v>599</v>
      </c>
      <c r="D225" s="16"/>
      <c r="E225" s="13" t="s">
        <v>678</v>
      </c>
      <c r="F225" s="10" t="str">
        <f t="shared" si="7"/>
        <v>五戸町</v>
      </c>
    </row>
    <row r="226" spans="1:6" x14ac:dyDescent="0.15">
      <c r="A226" s="11" t="str">
        <f t="shared" si="6"/>
        <v>青森県田子町</v>
      </c>
      <c r="B226" s="15" t="s">
        <v>679</v>
      </c>
      <c r="C226" s="13" t="s">
        <v>599</v>
      </c>
      <c r="D226" s="16"/>
      <c r="E226" s="13" t="s">
        <v>680</v>
      </c>
      <c r="F226" s="10" t="str">
        <f t="shared" si="7"/>
        <v>田子町</v>
      </c>
    </row>
    <row r="227" spans="1:6" x14ac:dyDescent="0.15">
      <c r="A227" s="11" t="str">
        <f t="shared" si="6"/>
        <v>青森県南部町</v>
      </c>
      <c r="B227" s="15" t="s">
        <v>681</v>
      </c>
      <c r="C227" s="13" t="s">
        <v>599</v>
      </c>
      <c r="D227" s="16"/>
      <c r="E227" s="13" t="s">
        <v>682</v>
      </c>
      <c r="F227" s="10" t="str">
        <f t="shared" si="7"/>
        <v>南部町</v>
      </c>
    </row>
    <row r="228" spans="1:6" x14ac:dyDescent="0.15">
      <c r="A228" s="11" t="str">
        <f t="shared" si="6"/>
        <v>青森県階上町</v>
      </c>
      <c r="B228" s="15" t="s">
        <v>683</v>
      </c>
      <c r="C228" s="13" t="s">
        <v>599</v>
      </c>
      <c r="D228" s="16"/>
      <c r="E228" s="13" t="s">
        <v>684</v>
      </c>
      <c r="F228" s="10" t="str">
        <f t="shared" si="7"/>
        <v>階上町</v>
      </c>
    </row>
    <row r="229" spans="1:6" x14ac:dyDescent="0.15">
      <c r="A229" s="11" t="str">
        <f t="shared" si="6"/>
        <v>青森県新郷村</v>
      </c>
      <c r="B229" s="15" t="s">
        <v>685</v>
      </c>
      <c r="C229" s="13" t="s">
        <v>599</v>
      </c>
      <c r="D229" s="16"/>
      <c r="E229" s="13" t="s">
        <v>686</v>
      </c>
      <c r="F229" s="10" t="str">
        <f t="shared" si="7"/>
        <v>新郷村</v>
      </c>
    </row>
    <row r="230" spans="1:6" x14ac:dyDescent="0.15">
      <c r="A230" s="11" t="str">
        <f t="shared" si="6"/>
        <v>岩手県盛岡市</v>
      </c>
      <c r="B230" s="15" t="s">
        <v>687</v>
      </c>
      <c r="C230" s="13" t="s">
        <v>688</v>
      </c>
      <c r="D230" s="16" t="s">
        <v>689</v>
      </c>
      <c r="E230" s="13"/>
      <c r="F230" s="10" t="str">
        <f t="shared" si="7"/>
        <v>盛岡市</v>
      </c>
    </row>
    <row r="231" spans="1:6" x14ac:dyDescent="0.15">
      <c r="A231" s="11" t="str">
        <f t="shared" si="6"/>
        <v>岩手県宮古市</v>
      </c>
      <c r="B231" s="15" t="s">
        <v>690</v>
      </c>
      <c r="C231" s="13" t="s">
        <v>688</v>
      </c>
      <c r="D231" s="16" t="s">
        <v>691</v>
      </c>
      <c r="E231" s="13"/>
      <c r="F231" s="10" t="str">
        <f t="shared" si="7"/>
        <v>宮古市</v>
      </c>
    </row>
    <row r="232" spans="1:6" x14ac:dyDescent="0.15">
      <c r="A232" s="11" t="str">
        <f t="shared" si="6"/>
        <v>岩手県大船渡市</v>
      </c>
      <c r="B232" s="15" t="s">
        <v>692</v>
      </c>
      <c r="C232" s="13" t="s">
        <v>688</v>
      </c>
      <c r="D232" s="16" t="s">
        <v>693</v>
      </c>
      <c r="E232" s="13"/>
      <c r="F232" s="10" t="str">
        <f t="shared" si="7"/>
        <v>大船渡市</v>
      </c>
    </row>
    <row r="233" spans="1:6" x14ac:dyDescent="0.15">
      <c r="A233" s="11" t="str">
        <f t="shared" si="6"/>
        <v>岩手県花巻市</v>
      </c>
      <c r="B233" s="15" t="s">
        <v>694</v>
      </c>
      <c r="C233" s="13" t="s">
        <v>688</v>
      </c>
      <c r="D233" s="16" t="s">
        <v>695</v>
      </c>
      <c r="E233" s="13"/>
      <c r="F233" s="10" t="str">
        <f t="shared" si="7"/>
        <v>花巻市</v>
      </c>
    </row>
    <row r="234" spans="1:6" x14ac:dyDescent="0.15">
      <c r="A234" s="11" t="str">
        <f t="shared" si="6"/>
        <v>岩手県北上市</v>
      </c>
      <c r="B234" s="15" t="s">
        <v>696</v>
      </c>
      <c r="C234" s="13" t="s">
        <v>688</v>
      </c>
      <c r="D234" s="16" t="s">
        <v>697</v>
      </c>
      <c r="E234" s="13"/>
      <c r="F234" s="10" t="str">
        <f t="shared" si="7"/>
        <v>北上市</v>
      </c>
    </row>
    <row r="235" spans="1:6" x14ac:dyDescent="0.15">
      <c r="A235" s="11" t="str">
        <f t="shared" si="6"/>
        <v>岩手県久慈市</v>
      </c>
      <c r="B235" s="15" t="s">
        <v>698</v>
      </c>
      <c r="C235" s="13" t="s">
        <v>688</v>
      </c>
      <c r="D235" s="16" t="s">
        <v>699</v>
      </c>
      <c r="E235" s="13"/>
      <c r="F235" s="10" t="str">
        <f t="shared" si="7"/>
        <v>久慈市</v>
      </c>
    </row>
    <row r="236" spans="1:6" x14ac:dyDescent="0.15">
      <c r="A236" s="11" t="str">
        <f t="shared" si="6"/>
        <v>岩手県遠野市</v>
      </c>
      <c r="B236" s="15" t="s">
        <v>700</v>
      </c>
      <c r="C236" s="13" t="s">
        <v>688</v>
      </c>
      <c r="D236" s="16" t="s">
        <v>701</v>
      </c>
      <c r="E236" s="13"/>
      <c r="F236" s="10" t="str">
        <f t="shared" si="7"/>
        <v>遠野市</v>
      </c>
    </row>
    <row r="237" spans="1:6" x14ac:dyDescent="0.15">
      <c r="A237" s="11" t="str">
        <f t="shared" si="6"/>
        <v>岩手県一関市</v>
      </c>
      <c r="B237" s="15" t="s">
        <v>702</v>
      </c>
      <c r="C237" s="13" t="s">
        <v>688</v>
      </c>
      <c r="D237" s="16" t="s">
        <v>703</v>
      </c>
      <c r="E237" s="13"/>
      <c r="F237" s="10" t="str">
        <f t="shared" si="7"/>
        <v>一関市</v>
      </c>
    </row>
    <row r="238" spans="1:6" x14ac:dyDescent="0.15">
      <c r="A238" s="11" t="str">
        <f t="shared" si="6"/>
        <v>岩手県陸前高田市</v>
      </c>
      <c r="B238" s="15" t="s">
        <v>704</v>
      </c>
      <c r="C238" s="13" t="s">
        <v>688</v>
      </c>
      <c r="D238" s="16" t="s">
        <v>705</v>
      </c>
      <c r="E238" s="13"/>
      <c r="F238" s="10" t="str">
        <f t="shared" si="7"/>
        <v>陸前高田市</v>
      </c>
    </row>
    <row r="239" spans="1:6" x14ac:dyDescent="0.15">
      <c r="A239" s="11" t="str">
        <f t="shared" si="6"/>
        <v>岩手県釜石市</v>
      </c>
      <c r="B239" s="15" t="s">
        <v>706</v>
      </c>
      <c r="C239" s="13" t="s">
        <v>688</v>
      </c>
      <c r="D239" s="16" t="s">
        <v>707</v>
      </c>
      <c r="E239" s="13"/>
      <c r="F239" s="10" t="str">
        <f t="shared" si="7"/>
        <v>釜石市</v>
      </c>
    </row>
    <row r="240" spans="1:6" x14ac:dyDescent="0.15">
      <c r="A240" s="11" t="str">
        <f t="shared" si="6"/>
        <v>岩手県二戸市</v>
      </c>
      <c r="B240" s="15" t="s">
        <v>708</v>
      </c>
      <c r="C240" s="13" t="s">
        <v>688</v>
      </c>
      <c r="D240" s="16" t="s">
        <v>709</v>
      </c>
      <c r="E240" s="13"/>
      <c r="F240" s="10" t="str">
        <f t="shared" si="7"/>
        <v>二戸市</v>
      </c>
    </row>
    <row r="241" spans="1:6" x14ac:dyDescent="0.15">
      <c r="A241" s="11" t="str">
        <f t="shared" si="6"/>
        <v>岩手県八幡平市</v>
      </c>
      <c r="B241" s="15" t="s">
        <v>710</v>
      </c>
      <c r="C241" s="13" t="s">
        <v>688</v>
      </c>
      <c r="D241" s="16" t="s">
        <v>711</v>
      </c>
      <c r="E241" s="13"/>
      <c r="F241" s="10" t="str">
        <f t="shared" si="7"/>
        <v>八幡平市</v>
      </c>
    </row>
    <row r="242" spans="1:6" x14ac:dyDescent="0.15">
      <c r="A242" s="11" t="str">
        <f t="shared" si="6"/>
        <v>岩手県奥州市</v>
      </c>
      <c r="B242" s="15" t="s">
        <v>712</v>
      </c>
      <c r="C242" s="13" t="s">
        <v>688</v>
      </c>
      <c r="D242" s="16" t="s">
        <v>713</v>
      </c>
      <c r="E242" s="13"/>
      <c r="F242" s="10" t="str">
        <f t="shared" si="7"/>
        <v>奥州市</v>
      </c>
    </row>
    <row r="243" spans="1:6" x14ac:dyDescent="0.15">
      <c r="A243" s="11" t="str">
        <f t="shared" si="6"/>
        <v>岩手県滝沢市</v>
      </c>
      <c r="B243" s="15" t="s">
        <v>4463</v>
      </c>
      <c r="C243" s="13" t="s">
        <v>688</v>
      </c>
      <c r="D243" s="16" t="s">
        <v>714</v>
      </c>
      <c r="E243" s="13"/>
      <c r="F243" s="10" t="str">
        <f t="shared" si="7"/>
        <v>滝沢市</v>
      </c>
    </row>
    <row r="244" spans="1:6" x14ac:dyDescent="0.15">
      <c r="A244" s="11" t="str">
        <f t="shared" si="6"/>
        <v>岩手県岩手郡雫石町</v>
      </c>
      <c r="B244" s="15" t="s">
        <v>715</v>
      </c>
      <c r="C244" s="13" t="s">
        <v>688</v>
      </c>
      <c r="D244" s="16" t="s">
        <v>716</v>
      </c>
      <c r="E244" s="13" t="s">
        <v>717</v>
      </c>
      <c r="F244" s="10" t="str">
        <f t="shared" si="7"/>
        <v>岩手郡雫石町</v>
      </c>
    </row>
    <row r="245" spans="1:6" x14ac:dyDescent="0.15">
      <c r="A245" s="11" t="str">
        <f t="shared" si="6"/>
        <v>岩手県葛巻町</v>
      </c>
      <c r="B245" s="15" t="s">
        <v>718</v>
      </c>
      <c r="C245" s="13" t="s">
        <v>688</v>
      </c>
      <c r="D245" s="16"/>
      <c r="E245" s="13" t="s">
        <v>719</v>
      </c>
      <c r="F245" s="10" t="str">
        <f t="shared" si="7"/>
        <v>葛巻町</v>
      </c>
    </row>
    <row r="246" spans="1:6" x14ac:dyDescent="0.15">
      <c r="A246" s="11" t="str">
        <f t="shared" si="6"/>
        <v>岩手県岩手町</v>
      </c>
      <c r="B246" s="15" t="s">
        <v>720</v>
      </c>
      <c r="C246" s="13" t="s">
        <v>688</v>
      </c>
      <c r="D246" s="16"/>
      <c r="E246" s="13" t="s">
        <v>721</v>
      </c>
      <c r="F246" s="10" t="str">
        <f t="shared" si="7"/>
        <v>岩手町</v>
      </c>
    </row>
    <row r="247" spans="1:6" x14ac:dyDescent="0.15">
      <c r="A247" s="11" t="str">
        <f t="shared" si="6"/>
        <v>岩手県紫波郡紫波町</v>
      </c>
      <c r="B247" s="15" t="s">
        <v>722</v>
      </c>
      <c r="C247" s="13" t="s">
        <v>688</v>
      </c>
      <c r="D247" s="16" t="s">
        <v>723</v>
      </c>
      <c r="E247" s="13" t="s">
        <v>724</v>
      </c>
      <c r="F247" s="10" t="str">
        <f t="shared" si="7"/>
        <v>紫波郡紫波町</v>
      </c>
    </row>
    <row r="248" spans="1:6" x14ac:dyDescent="0.15">
      <c r="A248" s="11" t="str">
        <f t="shared" si="6"/>
        <v>岩手県矢巾町</v>
      </c>
      <c r="B248" s="15" t="s">
        <v>725</v>
      </c>
      <c r="C248" s="13" t="s">
        <v>688</v>
      </c>
      <c r="D248" s="16"/>
      <c r="E248" s="13" t="s">
        <v>726</v>
      </c>
      <c r="F248" s="10" t="str">
        <f t="shared" si="7"/>
        <v>矢巾町</v>
      </c>
    </row>
    <row r="249" spans="1:6" x14ac:dyDescent="0.15">
      <c r="A249" s="11" t="str">
        <f t="shared" si="6"/>
        <v>岩手県和賀郡西和賀町</v>
      </c>
      <c r="B249" s="15" t="s">
        <v>727</v>
      </c>
      <c r="C249" s="13" t="s">
        <v>688</v>
      </c>
      <c r="D249" s="16" t="s">
        <v>728</v>
      </c>
      <c r="E249" s="13" t="s">
        <v>729</v>
      </c>
      <c r="F249" s="10" t="str">
        <f t="shared" si="7"/>
        <v>和賀郡西和賀町</v>
      </c>
    </row>
    <row r="250" spans="1:6" x14ac:dyDescent="0.15">
      <c r="A250" s="11" t="str">
        <f t="shared" si="6"/>
        <v>岩手県胆沢郡金ケ崎町</v>
      </c>
      <c r="B250" s="15" t="s">
        <v>730</v>
      </c>
      <c r="C250" s="13" t="s">
        <v>688</v>
      </c>
      <c r="D250" s="16" t="s">
        <v>731</v>
      </c>
      <c r="E250" s="13" t="s">
        <v>732</v>
      </c>
      <c r="F250" s="10" t="str">
        <f t="shared" si="7"/>
        <v>胆沢郡金ケ崎町</v>
      </c>
    </row>
    <row r="251" spans="1:6" x14ac:dyDescent="0.15">
      <c r="A251" s="11" t="str">
        <f t="shared" si="6"/>
        <v>岩手県西磐井郡平泉町</v>
      </c>
      <c r="B251" s="15" t="s">
        <v>733</v>
      </c>
      <c r="C251" s="13" t="s">
        <v>688</v>
      </c>
      <c r="D251" s="16" t="s">
        <v>734</v>
      </c>
      <c r="E251" s="13" t="s">
        <v>735</v>
      </c>
      <c r="F251" s="10" t="str">
        <f t="shared" si="7"/>
        <v>西磐井郡平泉町</v>
      </c>
    </row>
    <row r="252" spans="1:6" x14ac:dyDescent="0.15">
      <c r="A252" s="11" t="str">
        <f t="shared" si="6"/>
        <v>岩手県気仙郡住田町</v>
      </c>
      <c r="B252" s="15" t="s">
        <v>736</v>
      </c>
      <c r="C252" s="13" t="s">
        <v>688</v>
      </c>
      <c r="D252" s="16" t="s">
        <v>737</v>
      </c>
      <c r="E252" s="13" t="s">
        <v>738</v>
      </c>
      <c r="F252" s="10" t="str">
        <f t="shared" si="7"/>
        <v>気仙郡住田町</v>
      </c>
    </row>
    <row r="253" spans="1:6" x14ac:dyDescent="0.15">
      <c r="A253" s="11" t="str">
        <f t="shared" si="6"/>
        <v>岩手県上閉伊郡大槌町</v>
      </c>
      <c r="B253" s="15" t="s">
        <v>739</v>
      </c>
      <c r="C253" s="13" t="s">
        <v>688</v>
      </c>
      <c r="D253" s="16" t="s">
        <v>740</v>
      </c>
      <c r="E253" s="13" t="s">
        <v>741</v>
      </c>
      <c r="F253" s="10" t="str">
        <f t="shared" si="7"/>
        <v>上閉伊郡大槌町</v>
      </c>
    </row>
    <row r="254" spans="1:6" x14ac:dyDescent="0.15">
      <c r="A254" s="11" t="str">
        <f t="shared" si="6"/>
        <v>岩手県下閉伊郡山田町</v>
      </c>
      <c r="B254" s="15" t="s">
        <v>742</v>
      </c>
      <c r="C254" s="13" t="s">
        <v>688</v>
      </c>
      <c r="D254" s="16" t="s">
        <v>743</v>
      </c>
      <c r="E254" s="13" t="s">
        <v>744</v>
      </c>
      <c r="F254" s="10" t="str">
        <f t="shared" si="7"/>
        <v>下閉伊郡山田町</v>
      </c>
    </row>
    <row r="255" spans="1:6" x14ac:dyDescent="0.15">
      <c r="A255" s="11" t="str">
        <f t="shared" si="6"/>
        <v>岩手県岩泉町</v>
      </c>
      <c r="B255" s="15" t="s">
        <v>745</v>
      </c>
      <c r="C255" s="13" t="s">
        <v>688</v>
      </c>
      <c r="D255" s="16"/>
      <c r="E255" s="13" t="s">
        <v>746</v>
      </c>
      <c r="F255" s="10" t="str">
        <f t="shared" si="7"/>
        <v>岩泉町</v>
      </c>
    </row>
    <row r="256" spans="1:6" x14ac:dyDescent="0.15">
      <c r="A256" s="11" t="str">
        <f t="shared" si="6"/>
        <v>岩手県田野畑村</v>
      </c>
      <c r="B256" s="15" t="s">
        <v>747</v>
      </c>
      <c r="C256" s="13" t="s">
        <v>688</v>
      </c>
      <c r="D256" s="16"/>
      <c r="E256" s="13" t="s">
        <v>748</v>
      </c>
      <c r="F256" s="10" t="str">
        <f t="shared" si="7"/>
        <v>田野畑村</v>
      </c>
    </row>
    <row r="257" spans="1:6" x14ac:dyDescent="0.15">
      <c r="A257" s="11" t="str">
        <f t="shared" si="6"/>
        <v>岩手県普代村</v>
      </c>
      <c r="B257" s="15" t="s">
        <v>749</v>
      </c>
      <c r="C257" s="13" t="s">
        <v>688</v>
      </c>
      <c r="D257" s="16"/>
      <c r="E257" s="13" t="s">
        <v>750</v>
      </c>
      <c r="F257" s="10" t="str">
        <f t="shared" si="7"/>
        <v>普代村</v>
      </c>
    </row>
    <row r="258" spans="1:6" x14ac:dyDescent="0.15">
      <c r="A258" s="11" t="str">
        <f t="shared" ref="A258:A321" si="8">C258&amp;D258&amp;E258</f>
        <v>岩手県九戸郡軽米町</v>
      </c>
      <c r="B258" s="15" t="s">
        <v>751</v>
      </c>
      <c r="C258" s="13" t="s">
        <v>688</v>
      </c>
      <c r="D258" s="16" t="s">
        <v>752</v>
      </c>
      <c r="E258" s="13" t="s">
        <v>753</v>
      </c>
      <c r="F258" s="10" t="str">
        <f t="shared" si="7"/>
        <v>九戸郡軽米町</v>
      </c>
    </row>
    <row r="259" spans="1:6" x14ac:dyDescent="0.15">
      <c r="A259" s="11" t="str">
        <f t="shared" si="8"/>
        <v>岩手県野田村</v>
      </c>
      <c r="B259" s="15" t="s">
        <v>754</v>
      </c>
      <c r="C259" s="13" t="s">
        <v>688</v>
      </c>
      <c r="D259" s="16"/>
      <c r="E259" s="13" t="s">
        <v>755</v>
      </c>
      <c r="F259" s="10" t="str">
        <f t="shared" ref="F259:F322" si="9">D259&amp;E259</f>
        <v>野田村</v>
      </c>
    </row>
    <row r="260" spans="1:6" x14ac:dyDescent="0.15">
      <c r="A260" s="11" t="str">
        <f t="shared" si="8"/>
        <v>岩手県九戸村</v>
      </c>
      <c r="B260" s="15" t="s">
        <v>756</v>
      </c>
      <c r="C260" s="13" t="s">
        <v>688</v>
      </c>
      <c r="D260" s="16"/>
      <c r="E260" s="13" t="s">
        <v>757</v>
      </c>
      <c r="F260" s="10" t="str">
        <f t="shared" si="9"/>
        <v>九戸村</v>
      </c>
    </row>
    <row r="261" spans="1:6" x14ac:dyDescent="0.15">
      <c r="A261" s="11" t="str">
        <f t="shared" si="8"/>
        <v>岩手県洋野町</v>
      </c>
      <c r="B261" s="15" t="s">
        <v>758</v>
      </c>
      <c r="C261" s="13" t="s">
        <v>688</v>
      </c>
      <c r="D261" s="16"/>
      <c r="E261" s="13" t="s">
        <v>759</v>
      </c>
      <c r="F261" s="10" t="str">
        <f t="shared" si="9"/>
        <v>洋野町</v>
      </c>
    </row>
    <row r="262" spans="1:6" x14ac:dyDescent="0.15">
      <c r="A262" s="11" t="str">
        <f t="shared" si="8"/>
        <v>岩手県二戸郡一戸町</v>
      </c>
      <c r="B262" s="15" t="s">
        <v>760</v>
      </c>
      <c r="C262" s="13" t="s">
        <v>688</v>
      </c>
      <c r="D262" s="16" t="s">
        <v>761</v>
      </c>
      <c r="E262" s="13" t="s">
        <v>762</v>
      </c>
      <c r="F262" s="10" t="str">
        <f t="shared" si="9"/>
        <v>二戸郡一戸町</v>
      </c>
    </row>
    <row r="263" spans="1:6" x14ac:dyDescent="0.15">
      <c r="A263" s="11" t="str">
        <f t="shared" si="8"/>
        <v>宮城県仙台市青葉区</v>
      </c>
      <c r="B263" s="12" t="s">
        <v>4464</v>
      </c>
      <c r="C263" s="13" t="s">
        <v>763</v>
      </c>
      <c r="D263" s="14" t="s">
        <v>764</v>
      </c>
      <c r="E263" s="11" t="s">
        <v>765</v>
      </c>
      <c r="F263" s="10" t="str">
        <f t="shared" si="9"/>
        <v>仙台市青葉区</v>
      </c>
    </row>
    <row r="264" spans="1:6" x14ac:dyDescent="0.15">
      <c r="A264" s="11" t="str">
        <f t="shared" si="8"/>
        <v>宮城県仙台市宮城野区</v>
      </c>
      <c r="B264" s="12" t="s">
        <v>4465</v>
      </c>
      <c r="C264" s="13" t="s">
        <v>763</v>
      </c>
      <c r="D264" s="14" t="s">
        <v>764</v>
      </c>
      <c r="E264" s="11" t="s">
        <v>766</v>
      </c>
      <c r="F264" s="10" t="str">
        <f t="shared" si="9"/>
        <v>仙台市宮城野区</v>
      </c>
    </row>
    <row r="265" spans="1:6" x14ac:dyDescent="0.15">
      <c r="A265" s="11" t="str">
        <f t="shared" si="8"/>
        <v>宮城県仙台市若林区</v>
      </c>
      <c r="B265" s="12" t="s">
        <v>4466</v>
      </c>
      <c r="C265" s="13" t="s">
        <v>763</v>
      </c>
      <c r="D265" s="14" t="s">
        <v>764</v>
      </c>
      <c r="E265" s="11" t="s">
        <v>767</v>
      </c>
      <c r="F265" s="10" t="str">
        <f t="shared" si="9"/>
        <v>仙台市若林区</v>
      </c>
    </row>
    <row r="266" spans="1:6" x14ac:dyDescent="0.15">
      <c r="A266" s="11" t="str">
        <f t="shared" si="8"/>
        <v>宮城県仙台市太白区</v>
      </c>
      <c r="B266" s="12" t="s">
        <v>4467</v>
      </c>
      <c r="C266" s="13" t="s">
        <v>763</v>
      </c>
      <c r="D266" s="14" t="s">
        <v>764</v>
      </c>
      <c r="E266" s="11" t="s">
        <v>768</v>
      </c>
      <c r="F266" s="10" t="str">
        <f t="shared" si="9"/>
        <v>仙台市太白区</v>
      </c>
    </row>
    <row r="267" spans="1:6" x14ac:dyDescent="0.15">
      <c r="A267" s="11" t="str">
        <f t="shared" si="8"/>
        <v>宮城県仙台市泉区</v>
      </c>
      <c r="B267" s="12" t="s">
        <v>4468</v>
      </c>
      <c r="C267" s="13" t="s">
        <v>763</v>
      </c>
      <c r="D267" s="14" t="s">
        <v>764</v>
      </c>
      <c r="E267" s="11" t="s">
        <v>769</v>
      </c>
      <c r="F267" s="10" t="str">
        <f t="shared" si="9"/>
        <v>仙台市泉区</v>
      </c>
    </row>
    <row r="268" spans="1:6" x14ac:dyDescent="0.15">
      <c r="A268" s="11" t="str">
        <f t="shared" si="8"/>
        <v>宮城県石巻市</v>
      </c>
      <c r="B268" s="15" t="s">
        <v>770</v>
      </c>
      <c r="C268" s="13" t="s">
        <v>763</v>
      </c>
      <c r="D268" s="16" t="s">
        <v>771</v>
      </c>
      <c r="E268" s="13"/>
      <c r="F268" s="10" t="str">
        <f t="shared" si="9"/>
        <v>石巻市</v>
      </c>
    </row>
    <row r="269" spans="1:6" x14ac:dyDescent="0.15">
      <c r="A269" s="11" t="str">
        <f t="shared" si="8"/>
        <v>宮城県塩竈市</v>
      </c>
      <c r="B269" s="15" t="s">
        <v>772</v>
      </c>
      <c r="C269" s="13" t="s">
        <v>763</v>
      </c>
      <c r="D269" s="16" t="s">
        <v>773</v>
      </c>
      <c r="E269" s="13"/>
      <c r="F269" s="10" t="str">
        <f t="shared" si="9"/>
        <v>塩竈市</v>
      </c>
    </row>
    <row r="270" spans="1:6" x14ac:dyDescent="0.15">
      <c r="A270" s="11" t="str">
        <f t="shared" si="8"/>
        <v>宮城県気仙沼市</v>
      </c>
      <c r="B270" s="15" t="s">
        <v>774</v>
      </c>
      <c r="C270" s="13" t="s">
        <v>763</v>
      </c>
      <c r="D270" s="16" t="s">
        <v>775</v>
      </c>
      <c r="E270" s="13"/>
      <c r="F270" s="10" t="str">
        <f t="shared" si="9"/>
        <v>気仙沼市</v>
      </c>
    </row>
    <row r="271" spans="1:6" x14ac:dyDescent="0.15">
      <c r="A271" s="11" t="str">
        <f t="shared" si="8"/>
        <v>宮城県白石市</v>
      </c>
      <c r="B271" s="15" t="s">
        <v>776</v>
      </c>
      <c r="C271" s="13" t="s">
        <v>763</v>
      </c>
      <c r="D271" s="16" t="s">
        <v>777</v>
      </c>
      <c r="E271" s="13"/>
      <c r="F271" s="10" t="str">
        <f t="shared" si="9"/>
        <v>白石市</v>
      </c>
    </row>
    <row r="272" spans="1:6" x14ac:dyDescent="0.15">
      <c r="A272" s="11" t="str">
        <f t="shared" si="8"/>
        <v>宮城県名取市</v>
      </c>
      <c r="B272" s="15" t="s">
        <v>778</v>
      </c>
      <c r="C272" s="13" t="s">
        <v>763</v>
      </c>
      <c r="D272" s="16" t="s">
        <v>779</v>
      </c>
      <c r="E272" s="13"/>
      <c r="F272" s="10" t="str">
        <f t="shared" si="9"/>
        <v>名取市</v>
      </c>
    </row>
    <row r="273" spans="1:6" x14ac:dyDescent="0.15">
      <c r="A273" s="11" t="str">
        <f t="shared" si="8"/>
        <v>宮城県角田市</v>
      </c>
      <c r="B273" s="15" t="s">
        <v>780</v>
      </c>
      <c r="C273" s="13" t="s">
        <v>763</v>
      </c>
      <c r="D273" s="16" t="s">
        <v>781</v>
      </c>
      <c r="E273" s="13"/>
      <c r="F273" s="10" t="str">
        <f t="shared" si="9"/>
        <v>角田市</v>
      </c>
    </row>
    <row r="274" spans="1:6" x14ac:dyDescent="0.15">
      <c r="A274" s="11" t="str">
        <f t="shared" si="8"/>
        <v>宮城県多賀城市</v>
      </c>
      <c r="B274" s="15" t="s">
        <v>782</v>
      </c>
      <c r="C274" s="13" t="s">
        <v>763</v>
      </c>
      <c r="D274" s="16" t="s">
        <v>783</v>
      </c>
      <c r="E274" s="13"/>
      <c r="F274" s="10" t="str">
        <f t="shared" si="9"/>
        <v>多賀城市</v>
      </c>
    </row>
    <row r="275" spans="1:6" x14ac:dyDescent="0.15">
      <c r="A275" s="11" t="str">
        <f t="shared" si="8"/>
        <v>宮城県岩沼市</v>
      </c>
      <c r="B275" s="15" t="s">
        <v>784</v>
      </c>
      <c r="C275" s="13" t="s">
        <v>763</v>
      </c>
      <c r="D275" s="16" t="s">
        <v>785</v>
      </c>
      <c r="E275" s="13"/>
      <c r="F275" s="10" t="str">
        <f t="shared" si="9"/>
        <v>岩沼市</v>
      </c>
    </row>
    <row r="276" spans="1:6" x14ac:dyDescent="0.15">
      <c r="A276" s="11" t="str">
        <f t="shared" si="8"/>
        <v>宮城県登米市</v>
      </c>
      <c r="B276" s="15" t="s">
        <v>786</v>
      </c>
      <c r="C276" s="13" t="s">
        <v>763</v>
      </c>
      <c r="D276" s="16" t="s">
        <v>787</v>
      </c>
      <c r="E276" s="13"/>
      <c r="F276" s="10" t="str">
        <f t="shared" si="9"/>
        <v>登米市</v>
      </c>
    </row>
    <row r="277" spans="1:6" x14ac:dyDescent="0.15">
      <c r="A277" s="11" t="str">
        <f t="shared" si="8"/>
        <v>宮城県栗原市</v>
      </c>
      <c r="B277" s="15" t="s">
        <v>788</v>
      </c>
      <c r="C277" s="13" t="s">
        <v>763</v>
      </c>
      <c r="D277" s="16" t="s">
        <v>789</v>
      </c>
      <c r="E277" s="13"/>
      <c r="F277" s="10" t="str">
        <f t="shared" si="9"/>
        <v>栗原市</v>
      </c>
    </row>
    <row r="278" spans="1:6" x14ac:dyDescent="0.15">
      <c r="A278" s="11" t="str">
        <f t="shared" si="8"/>
        <v>宮城県東松島市</v>
      </c>
      <c r="B278" s="15" t="s">
        <v>790</v>
      </c>
      <c r="C278" s="13" t="s">
        <v>763</v>
      </c>
      <c r="D278" s="16" t="s">
        <v>791</v>
      </c>
      <c r="E278" s="13"/>
      <c r="F278" s="10" t="str">
        <f t="shared" si="9"/>
        <v>東松島市</v>
      </c>
    </row>
    <row r="279" spans="1:6" x14ac:dyDescent="0.15">
      <c r="A279" s="11" t="str">
        <f t="shared" si="8"/>
        <v>宮城県大崎市</v>
      </c>
      <c r="B279" s="15" t="s">
        <v>792</v>
      </c>
      <c r="C279" s="13" t="s">
        <v>763</v>
      </c>
      <c r="D279" s="16" t="s">
        <v>793</v>
      </c>
      <c r="E279" s="13"/>
      <c r="F279" s="10" t="str">
        <f t="shared" si="9"/>
        <v>大崎市</v>
      </c>
    </row>
    <row r="280" spans="1:6" x14ac:dyDescent="0.15">
      <c r="A280" s="11" t="str">
        <f t="shared" si="8"/>
        <v>宮城県富谷市</v>
      </c>
      <c r="B280" s="15" t="s">
        <v>4469</v>
      </c>
      <c r="C280" s="13" t="s">
        <v>763</v>
      </c>
      <c r="D280" s="16" t="s">
        <v>794</v>
      </c>
      <c r="E280" s="13"/>
      <c r="F280" s="10" t="str">
        <f t="shared" si="9"/>
        <v>富谷市</v>
      </c>
    </row>
    <row r="281" spans="1:6" x14ac:dyDescent="0.15">
      <c r="A281" s="11" t="str">
        <f t="shared" si="8"/>
        <v>宮城県刈田郡蔵王町</v>
      </c>
      <c r="B281" s="15" t="s">
        <v>795</v>
      </c>
      <c r="C281" s="13" t="s">
        <v>763</v>
      </c>
      <c r="D281" s="16" t="s">
        <v>796</v>
      </c>
      <c r="E281" s="13" t="s">
        <v>797</v>
      </c>
      <c r="F281" s="10" t="str">
        <f t="shared" si="9"/>
        <v>刈田郡蔵王町</v>
      </c>
    </row>
    <row r="282" spans="1:6" x14ac:dyDescent="0.15">
      <c r="A282" s="11" t="str">
        <f t="shared" si="8"/>
        <v>宮城県刈田郡七ヶ宿町</v>
      </c>
      <c r="B282" s="15" t="s">
        <v>798</v>
      </c>
      <c r="C282" s="13" t="s">
        <v>763</v>
      </c>
      <c r="D282" s="16" t="s">
        <v>796</v>
      </c>
      <c r="E282" s="13" t="s">
        <v>799</v>
      </c>
      <c r="F282" s="10" t="str">
        <f t="shared" si="9"/>
        <v>刈田郡七ヶ宿町</v>
      </c>
    </row>
    <row r="283" spans="1:6" x14ac:dyDescent="0.15">
      <c r="A283" s="11" t="str">
        <f t="shared" si="8"/>
        <v>宮城県柴田郡大河原町</v>
      </c>
      <c r="B283" s="15" t="s">
        <v>800</v>
      </c>
      <c r="C283" s="13" t="s">
        <v>763</v>
      </c>
      <c r="D283" s="16" t="s">
        <v>801</v>
      </c>
      <c r="E283" s="13" t="s">
        <v>802</v>
      </c>
      <c r="F283" s="10" t="str">
        <f t="shared" si="9"/>
        <v>柴田郡大河原町</v>
      </c>
    </row>
    <row r="284" spans="1:6" x14ac:dyDescent="0.15">
      <c r="A284" s="11" t="str">
        <f t="shared" si="8"/>
        <v>宮城県柴田郡村田町</v>
      </c>
      <c r="B284" s="15" t="s">
        <v>803</v>
      </c>
      <c r="C284" s="13" t="s">
        <v>763</v>
      </c>
      <c r="D284" s="16" t="s">
        <v>801</v>
      </c>
      <c r="E284" s="13" t="s">
        <v>804</v>
      </c>
      <c r="F284" s="10" t="str">
        <f t="shared" si="9"/>
        <v>柴田郡村田町</v>
      </c>
    </row>
    <row r="285" spans="1:6" x14ac:dyDescent="0.15">
      <c r="A285" s="11" t="str">
        <f t="shared" si="8"/>
        <v>宮城県柴田郡柴田町</v>
      </c>
      <c r="B285" s="15" t="s">
        <v>805</v>
      </c>
      <c r="C285" s="13" t="s">
        <v>763</v>
      </c>
      <c r="D285" s="16" t="s">
        <v>801</v>
      </c>
      <c r="E285" s="13" t="s">
        <v>806</v>
      </c>
      <c r="F285" s="10" t="str">
        <f t="shared" si="9"/>
        <v>柴田郡柴田町</v>
      </c>
    </row>
    <row r="286" spans="1:6" x14ac:dyDescent="0.15">
      <c r="A286" s="11" t="str">
        <f t="shared" si="8"/>
        <v>宮城県柴田郡川崎町</v>
      </c>
      <c r="B286" s="15" t="s">
        <v>807</v>
      </c>
      <c r="C286" s="13" t="s">
        <v>763</v>
      </c>
      <c r="D286" s="16" t="s">
        <v>801</v>
      </c>
      <c r="E286" s="13" t="s">
        <v>808</v>
      </c>
      <c r="F286" s="10" t="str">
        <f t="shared" si="9"/>
        <v>柴田郡川崎町</v>
      </c>
    </row>
    <row r="287" spans="1:6" x14ac:dyDescent="0.15">
      <c r="A287" s="11" t="str">
        <f t="shared" si="8"/>
        <v>宮城県伊具郡丸森町</v>
      </c>
      <c r="B287" s="15" t="s">
        <v>809</v>
      </c>
      <c r="C287" s="13" t="s">
        <v>763</v>
      </c>
      <c r="D287" s="16" t="s">
        <v>810</v>
      </c>
      <c r="E287" s="13" t="s">
        <v>811</v>
      </c>
      <c r="F287" s="10" t="str">
        <f t="shared" si="9"/>
        <v>伊具郡丸森町</v>
      </c>
    </row>
    <row r="288" spans="1:6" x14ac:dyDescent="0.15">
      <c r="A288" s="11" t="str">
        <f t="shared" si="8"/>
        <v>宮城県亘理郡亘理町</v>
      </c>
      <c r="B288" s="15" t="s">
        <v>812</v>
      </c>
      <c r="C288" s="13" t="s">
        <v>763</v>
      </c>
      <c r="D288" s="16" t="s">
        <v>813</v>
      </c>
      <c r="E288" s="13" t="s">
        <v>814</v>
      </c>
      <c r="F288" s="10" t="str">
        <f t="shared" si="9"/>
        <v>亘理郡亘理町</v>
      </c>
    </row>
    <row r="289" spans="1:6" x14ac:dyDescent="0.15">
      <c r="A289" s="11" t="str">
        <f t="shared" si="8"/>
        <v>宮城県亘理郡山元町</v>
      </c>
      <c r="B289" s="15" t="s">
        <v>815</v>
      </c>
      <c r="C289" s="13" t="s">
        <v>763</v>
      </c>
      <c r="D289" s="16" t="s">
        <v>813</v>
      </c>
      <c r="E289" s="13" t="s">
        <v>816</v>
      </c>
      <c r="F289" s="10" t="str">
        <f t="shared" si="9"/>
        <v>亘理郡山元町</v>
      </c>
    </row>
    <row r="290" spans="1:6" x14ac:dyDescent="0.15">
      <c r="A290" s="11" t="str">
        <f t="shared" si="8"/>
        <v>宮城県宮城郡松島町</v>
      </c>
      <c r="B290" s="15" t="s">
        <v>817</v>
      </c>
      <c r="C290" s="13" t="s">
        <v>763</v>
      </c>
      <c r="D290" s="16" t="s">
        <v>818</v>
      </c>
      <c r="E290" s="13" t="s">
        <v>819</v>
      </c>
      <c r="F290" s="10" t="str">
        <f t="shared" si="9"/>
        <v>宮城郡松島町</v>
      </c>
    </row>
    <row r="291" spans="1:6" x14ac:dyDescent="0.15">
      <c r="A291" s="11" t="str">
        <f t="shared" si="8"/>
        <v>宮城県宮城郡七ヶ浜町</v>
      </c>
      <c r="B291" s="15" t="s">
        <v>820</v>
      </c>
      <c r="C291" s="13" t="s">
        <v>763</v>
      </c>
      <c r="D291" s="16" t="s">
        <v>818</v>
      </c>
      <c r="E291" s="13" t="s">
        <v>821</v>
      </c>
      <c r="F291" s="10" t="str">
        <f t="shared" si="9"/>
        <v>宮城郡七ヶ浜町</v>
      </c>
    </row>
    <row r="292" spans="1:6" x14ac:dyDescent="0.15">
      <c r="A292" s="11" t="str">
        <f t="shared" si="8"/>
        <v>宮城県宮城郡利府町</v>
      </c>
      <c r="B292" s="15" t="s">
        <v>822</v>
      </c>
      <c r="C292" s="13" t="s">
        <v>763</v>
      </c>
      <c r="D292" s="16" t="s">
        <v>818</v>
      </c>
      <c r="E292" s="13" t="s">
        <v>823</v>
      </c>
      <c r="F292" s="10" t="str">
        <f t="shared" si="9"/>
        <v>宮城郡利府町</v>
      </c>
    </row>
    <row r="293" spans="1:6" x14ac:dyDescent="0.15">
      <c r="A293" s="11" t="str">
        <f t="shared" si="8"/>
        <v>宮城県黒川郡大和町</v>
      </c>
      <c r="B293" s="15" t="s">
        <v>824</v>
      </c>
      <c r="C293" s="13" t="s">
        <v>763</v>
      </c>
      <c r="D293" s="16" t="s">
        <v>825</v>
      </c>
      <c r="E293" s="13" t="s">
        <v>826</v>
      </c>
      <c r="F293" s="10" t="str">
        <f t="shared" si="9"/>
        <v>黒川郡大和町</v>
      </c>
    </row>
    <row r="294" spans="1:6" x14ac:dyDescent="0.15">
      <c r="A294" s="11" t="str">
        <f t="shared" si="8"/>
        <v>宮城県黒川郡大郷町</v>
      </c>
      <c r="B294" s="15" t="s">
        <v>827</v>
      </c>
      <c r="C294" s="13" t="s">
        <v>763</v>
      </c>
      <c r="D294" s="16" t="s">
        <v>825</v>
      </c>
      <c r="E294" s="13" t="s">
        <v>828</v>
      </c>
      <c r="F294" s="10" t="str">
        <f t="shared" si="9"/>
        <v>黒川郡大郷町</v>
      </c>
    </row>
    <row r="295" spans="1:6" x14ac:dyDescent="0.15">
      <c r="A295" s="11" t="str">
        <f t="shared" si="8"/>
        <v>宮城県黒川郡大衡村</v>
      </c>
      <c r="B295" s="15" t="s">
        <v>829</v>
      </c>
      <c r="C295" s="13" t="s">
        <v>763</v>
      </c>
      <c r="D295" s="16" t="s">
        <v>825</v>
      </c>
      <c r="E295" s="13" t="s">
        <v>830</v>
      </c>
      <c r="F295" s="10" t="str">
        <f t="shared" si="9"/>
        <v>黒川郡大衡村</v>
      </c>
    </row>
    <row r="296" spans="1:6" x14ac:dyDescent="0.15">
      <c r="A296" s="11" t="str">
        <f t="shared" si="8"/>
        <v>宮城県加美郡色麻町</v>
      </c>
      <c r="B296" s="15" t="s">
        <v>831</v>
      </c>
      <c r="C296" s="13" t="s">
        <v>763</v>
      </c>
      <c r="D296" s="16" t="s">
        <v>832</v>
      </c>
      <c r="E296" s="13" t="s">
        <v>833</v>
      </c>
      <c r="F296" s="10" t="str">
        <f t="shared" si="9"/>
        <v>加美郡色麻町</v>
      </c>
    </row>
    <row r="297" spans="1:6" x14ac:dyDescent="0.15">
      <c r="A297" s="11" t="str">
        <f t="shared" si="8"/>
        <v>宮城県加美郡加美町</v>
      </c>
      <c r="B297" s="15" t="s">
        <v>834</v>
      </c>
      <c r="C297" s="13" t="s">
        <v>763</v>
      </c>
      <c r="D297" s="16" t="s">
        <v>832</v>
      </c>
      <c r="E297" s="13" t="s">
        <v>835</v>
      </c>
      <c r="F297" s="10" t="str">
        <f t="shared" si="9"/>
        <v>加美郡加美町</v>
      </c>
    </row>
    <row r="298" spans="1:6" x14ac:dyDescent="0.15">
      <c r="A298" s="11" t="str">
        <f t="shared" si="8"/>
        <v>宮城県遠田郡涌谷町</v>
      </c>
      <c r="B298" s="15" t="s">
        <v>836</v>
      </c>
      <c r="C298" s="13" t="s">
        <v>763</v>
      </c>
      <c r="D298" s="16" t="s">
        <v>837</v>
      </c>
      <c r="E298" s="13" t="s">
        <v>838</v>
      </c>
      <c r="F298" s="10" t="str">
        <f t="shared" si="9"/>
        <v>遠田郡涌谷町</v>
      </c>
    </row>
    <row r="299" spans="1:6" x14ac:dyDescent="0.15">
      <c r="A299" s="11" t="str">
        <f t="shared" si="8"/>
        <v>宮城県遠田郡美里町</v>
      </c>
      <c r="B299" s="15" t="s">
        <v>839</v>
      </c>
      <c r="C299" s="13" t="s">
        <v>763</v>
      </c>
      <c r="D299" s="16" t="s">
        <v>837</v>
      </c>
      <c r="E299" s="13" t="s">
        <v>840</v>
      </c>
      <c r="F299" s="10" t="str">
        <f t="shared" si="9"/>
        <v>遠田郡美里町</v>
      </c>
    </row>
    <row r="300" spans="1:6" x14ac:dyDescent="0.15">
      <c r="A300" s="11" t="str">
        <f t="shared" si="8"/>
        <v>宮城県牡鹿郡女川町</v>
      </c>
      <c r="B300" s="15" t="s">
        <v>841</v>
      </c>
      <c r="C300" s="13" t="s">
        <v>763</v>
      </c>
      <c r="D300" s="16" t="s">
        <v>842</v>
      </c>
      <c r="E300" s="13" t="s">
        <v>843</v>
      </c>
      <c r="F300" s="10" t="str">
        <f t="shared" si="9"/>
        <v>牡鹿郡女川町</v>
      </c>
    </row>
    <row r="301" spans="1:6" x14ac:dyDescent="0.15">
      <c r="A301" s="11" t="str">
        <f t="shared" si="8"/>
        <v>宮城県本吉郡南三陸町</v>
      </c>
      <c r="B301" s="15" t="s">
        <v>844</v>
      </c>
      <c r="C301" s="13" t="s">
        <v>763</v>
      </c>
      <c r="D301" s="16" t="s">
        <v>845</v>
      </c>
      <c r="E301" s="13" t="s">
        <v>846</v>
      </c>
      <c r="F301" s="10" t="str">
        <f t="shared" si="9"/>
        <v>本吉郡南三陸町</v>
      </c>
    </row>
    <row r="302" spans="1:6" x14ac:dyDescent="0.15">
      <c r="A302" s="11" t="str">
        <f t="shared" si="8"/>
        <v>秋田県秋田市</v>
      </c>
      <c r="B302" s="15" t="s">
        <v>847</v>
      </c>
      <c r="C302" s="13" t="s">
        <v>848</v>
      </c>
      <c r="D302" s="16" t="s">
        <v>849</v>
      </c>
      <c r="E302" s="13"/>
      <c r="F302" s="10" t="str">
        <f t="shared" si="9"/>
        <v>秋田市</v>
      </c>
    </row>
    <row r="303" spans="1:6" x14ac:dyDescent="0.15">
      <c r="A303" s="11" t="str">
        <f t="shared" si="8"/>
        <v>秋田県能代市</v>
      </c>
      <c r="B303" s="15" t="s">
        <v>850</v>
      </c>
      <c r="C303" s="13" t="s">
        <v>848</v>
      </c>
      <c r="D303" s="16" t="s">
        <v>851</v>
      </c>
      <c r="E303" s="13"/>
      <c r="F303" s="10" t="str">
        <f t="shared" si="9"/>
        <v>能代市</v>
      </c>
    </row>
    <row r="304" spans="1:6" x14ac:dyDescent="0.15">
      <c r="A304" s="11" t="str">
        <f t="shared" si="8"/>
        <v>秋田県横手市</v>
      </c>
      <c r="B304" s="15" t="s">
        <v>852</v>
      </c>
      <c r="C304" s="13" t="s">
        <v>848</v>
      </c>
      <c r="D304" s="16" t="s">
        <v>853</v>
      </c>
      <c r="E304" s="13"/>
      <c r="F304" s="10" t="str">
        <f t="shared" si="9"/>
        <v>横手市</v>
      </c>
    </row>
    <row r="305" spans="1:6" x14ac:dyDescent="0.15">
      <c r="A305" s="11" t="str">
        <f t="shared" si="8"/>
        <v>秋田県大館市</v>
      </c>
      <c r="B305" s="15" t="s">
        <v>854</v>
      </c>
      <c r="C305" s="13" t="s">
        <v>848</v>
      </c>
      <c r="D305" s="16" t="s">
        <v>855</v>
      </c>
      <c r="E305" s="13"/>
      <c r="F305" s="10" t="str">
        <f t="shared" si="9"/>
        <v>大館市</v>
      </c>
    </row>
    <row r="306" spans="1:6" x14ac:dyDescent="0.15">
      <c r="A306" s="11" t="str">
        <f t="shared" si="8"/>
        <v>秋田県男鹿市</v>
      </c>
      <c r="B306" s="15" t="s">
        <v>856</v>
      </c>
      <c r="C306" s="13" t="s">
        <v>848</v>
      </c>
      <c r="D306" s="16" t="s">
        <v>857</v>
      </c>
      <c r="E306" s="13"/>
      <c r="F306" s="10" t="str">
        <f t="shared" si="9"/>
        <v>男鹿市</v>
      </c>
    </row>
    <row r="307" spans="1:6" x14ac:dyDescent="0.15">
      <c r="A307" s="11" t="str">
        <f t="shared" si="8"/>
        <v>秋田県湯沢市</v>
      </c>
      <c r="B307" s="15" t="s">
        <v>858</v>
      </c>
      <c r="C307" s="13" t="s">
        <v>848</v>
      </c>
      <c r="D307" s="16" t="s">
        <v>859</v>
      </c>
      <c r="E307" s="13"/>
      <c r="F307" s="10" t="str">
        <f t="shared" si="9"/>
        <v>湯沢市</v>
      </c>
    </row>
    <row r="308" spans="1:6" x14ac:dyDescent="0.15">
      <c r="A308" s="11" t="str">
        <f t="shared" si="8"/>
        <v>秋田県鹿角市</v>
      </c>
      <c r="B308" s="15" t="s">
        <v>860</v>
      </c>
      <c r="C308" s="13" t="s">
        <v>848</v>
      </c>
      <c r="D308" s="16" t="s">
        <v>861</v>
      </c>
      <c r="E308" s="13"/>
      <c r="F308" s="10" t="str">
        <f t="shared" si="9"/>
        <v>鹿角市</v>
      </c>
    </row>
    <row r="309" spans="1:6" x14ac:dyDescent="0.15">
      <c r="A309" s="11" t="str">
        <f t="shared" si="8"/>
        <v>秋田県由利本荘市</v>
      </c>
      <c r="B309" s="15" t="s">
        <v>862</v>
      </c>
      <c r="C309" s="13" t="s">
        <v>848</v>
      </c>
      <c r="D309" s="16" t="s">
        <v>863</v>
      </c>
      <c r="E309" s="13"/>
      <c r="F309" s="10" t="str">
        <f t="shared" si="9"/>
        <v>由利本荘市</v>
      </c>
    </row>
    <row r="310" spans="1:6" x14ac:dyDescent="0.15">
      <c r="A310" s="11" t="str">
        <f t="shared" si="8"/>
        <v>秋田県潟上市</v>
      </c>
      <c r="B310" s="15" t="s">
        <v>864</v>
      </c>
      <c r="C310" s="13" t="s">
        <v>848</v>
      </c>
      <c r="D310" s="16" t="s">
        <v>865</v>
      </c>
      <c r="E310" s="13"/>
      <c r="F310" s="10" t="str">
        <f t="shared" si="9"/>
        <v>潟上市</v>
      </c>
    </row>
    <row r="311" spans="1:6" x14ac:dyDescent="0.15">
      <c r="A311" s="11" t="str">
        <f t="shared" si="8"/>
        <v>秋田県大仙市</v>
      </c>
      <c r="B311" s="15" t="s">
        <v>866</v>
      </c>
      <c r="C311" s="13" t="s">
        <v>848</v>
      </c>
      <c r="D311" s="16" t="s">
        <v>867</v>
      </c>
      <c r="E311" s="13"/>
      <c r="F311" s="10" t="str">
        <f t="shared" si="9"/>
        <v>大仙市</v>
      </c>
    </row>
    <row r="312" spans="1:6" x14ac:dyDescent="0.15">
      <c r="A312" s="11" t="str">
        <f t="shared" si="8"/>
        <v>秋田県北秋田市</v>
      </c>
      <c r="B312" s="15" t="s">
        <v>868</v>
      </c>
      <c r="C312" s="13" t="s">
        <v>848</v>
      </c>
      <c r="D312" s="16" t="s">
        <v>869</v>
      </c>
      <c r="E312" s="13"/>
      <c r="F312" s="10" t="str">
        <f t="shared" si="9"/>
        <v>北秋田市</v>
      </c>
    </row>
    <row r="313" spans="1:6" x14ac:dyDescent="0.15">
      <c r="A313" s="11" t="str">
        <f t="shared" si="8"/>
        <v>秋田県にかほ市</v>
      </c>
      <c r="B313" s="15" t="s">
        <v>870</v>
      </c>
      <c r="C313" s="13" t="s">
        <v>848</v>
      </c>
      <c r="D313" s="16" t="s">
        <v>871</v>
      </c>
      <c r="E313" s="13"/>
      <c r="F313" s="10" t="str">
        <f t="shared" si="9"/>
        <v>にかほ市</v>
      </c>
    </row>
    <row r="314" spans="1:6" x14ac:dyDescent="0.15">
      <c r="A314" s="11" t="str">
        <f t="shared" si="8"/>
        <v>秋田県仙北市</v>
      </c>
      <c r="B314" s="15" t="s">
        <v>872</v>
      </c>
      <c r="C314" s="13" t="s">
        <v>848</v>
      </c>
      <c r="D314" s="16" t="s">
        <v>873</v>
      </c>
      <c r="E314" s="13"/>
      <c r="F314" s="10" t="str">
        <f t="shared" si="9"/>
        <v>仙北市</v>
      </c>
    </row>
    <row r="315" spans="1:6" x14ac:dyDescent="0.15">
      <c r="A315" s="11" t="str">
        <f t="shared" si="8"/>
        <v>秋田県鹿角郡小坂町</v>
      </c>
      <c r="B315" s="15" t="s">
        <v>874</v>
      </c>
      <c r="C315" s="13" t="s">
        <v>848</v>
      </c>
      <c r="D315" s="16" t="s">
        <v>875</v>
      </c>
      <c r="E315" s="13" t="s">
        <v>876</v>
      </c>
      <c r="F315" s="10" t="str">
        <f t="shared" si="9"/>
        <v>鹿角郡小坂町</v>
      </c>
    </row>
    <row r="316" spans="1:6" x14ac:dyDescent="0.15">
      <c r="A316" s="11" t="str">
        <f t="shared" si="8"/>
        <v>秋田県北秋田郡上小阿仁村</v>
      </c>
      <c r="B316" s="15" t="s">
        <v>877</v>
      </c>
      <c r="C316" s="13" t="s">
        <v>848</v>
      </c>
      <c r="D316" s="16" t="s">
        <v>878</v>
      </c>
      <c r="E316" s="13" t="s">
        <v>879</v>
      </c>
      <c r="F316" s="10" t="str">
        <f t="shared" si="9"/>
        <v>北秋田郡上小阿仁村</v>
      </c>
    </row>
    <row r="317" spans="1:6" x14ac:dyDescent="0.15">
      <c r="A317" s="11" t="str">
        <f t="shared" si="8"/>
        <v>秋田県山本郡藤里町</v>
      </c>
      <c r="B317" s="15" t="s">
        <v>880</v>
      </c>
      <c r="C317" s="13" t="s">
        <v>848</v>
      </c>
      <c r="D317" s="16" t="s">
        <v>881</v>
      </c>
      <c r="E317" s="13" t="s">
        <v>882</v>
      </c>
      <c r="F317" s="10" t="str">
        <f t="shared" si="9"/>
        <v>山本郡藤里町</v>
      </c>
    </row>
    <row r="318" spans="1:6" x14ac:dyDescent="0.15">
      <c r="A318" s="11" t="str">
        <f t="shared" si="8"/>
        <v>秋田県山本郡三種町</v>
      </c>
      <c r="B318" s="15" t="s">
        <v>883</v>
      </c>
      <c r="C318" s="13" t="s">
        <v>848</v>
      </c>
      <c r="D318" s="16" t="s">
        <v>881</v>
      </c>
      <c r="E318" s="13" t="s">
        <v>884</v>
      </c>
      <c r="F318" s="10" t="str">
        <f t="shared" si="9"/>
        <v>山本郡三種町</v>
      </c>
    </row>
    <row r="319" spans="1:6" x14ac:dyDescent="0.15">
      <c r="A319" s="11" t="str">
        <f t="shared" si="8"/>
        <v>秋田県山本郡八峰町</v>
      </c>
      <c r="B319" s="15" t="s">
        <v>885</v>
      </c>
      <c r="C319" s="13" t="s">
        <v>848</v>
      </c>
      <c r="D319" s="16" t="s">
        <v>881</v>
      </c>
      <c r="E319" s="13" t="s">
        <v>886</v>
      </c>
      <c r="F319" s="10" t="str">
        <f t="shared" si="9"/>
        <v>山本郡八峰町</v>
      </c>
    </row>
    <row r="320" spans="1:6" x14ac:dyDescent="0.15">
      <c r="A320" s="11" t="str">
        <f t="shared" si="8"/>
        <v>秋田県南秋田郡五城目町</v>
      </c>
      <c r="B320" s="15" t="s">
        <v>887</v>
      </c>
      <c r="C320" s="13" t="s">
        <v>848</v>
      </c>
      <c r="D320" s="16" t="s">
        <v>888</v>
      </c>
      <c r="E320" s="13" t="s">
        <v>889</v>
      </c>
      <c r="F320" s="10" t="str">
        <f t="shared" si="9"/>
        <v>南秋田郡五城目町</v>
      </c>
    </row>
    <row r="321" spans="1:6" x14ac:dyDescent="0.15">
      <c r="A321" s="11" t="str">
        <f t="shared" si="8"/>
        <v>秋田県南秋田郡八郎潟町</v>
      </c>
      <c r="B321" s="15" t="s">
        <v>890</v>
      </c>
      <c r="C321" s="13" t="s">
        <v>848</v>
      </c>
      <c r="D321" s="16" t="s">
        <v>888</v>
      </c>
      <c r="E321" s="13" t="s">
        <v>891</v>
      </c>
      <c r="F321" s="10" t="str">
        <f t="shared" si="9"/>
        <v>南秋田郡八郎潟町</v>
      </c>
    </row>
    <row r="322" spans="1:6" x14ac:dyDescent="0.15">
      <c r="A322" s="11" t="str">
        <f t="shared" ref="A322:A385" si="10">C322&amp;D322&amp;E322</f>
        <v>秋田県南秋田郡井川町</v>
      </c>
      <c r="B322" s="15" t="s">
        <v>892</v>
      </c>
      <c r="C322" s="13" t="s">
        <v>848</v>
      </c>
      <c r="D322" s="16" t="s">
        <v>888</v>
      </c>
      <c r="E322" s="13" t="s">
        <v>893</v>
      </c>
      <c r="F322" s="10" t="str">
        <f t="shared" si="9"/>
        <v>南秋田郡井川町</v>
      </c>
    </row>
    <row r="323" spans="1:6" x14ac:dyDescent="0.15">
      <c r="A323" s="11" t="str">
        <f t="shared" si="10"/>
        <v>秋田県南秋田郡大潟村</v>
      </c>
      <c r="B323" s="15" t="s">
        <v>894</v>
      </c>
      <c r="C323" s="13" t="s">
        <v>848</v>
      </c>
      <c r="D323" s="16" t="s">
        <v>888</v>
      </c>
      <c r="E323" s="13" t="s">
        <v>895</v>
      </c>
      <c r="F323" s="10" t="str">
        <f t="shared" ref="F323:F386" si="11">D323&amp;E323</f>
        <v>南秋田郡大潟村</v>
      </c>
    </row>
    <row r="324" spans="1:6" x14ac:dyDescent="0.15">
      <c r="A324" s="11" t="str">
        <f t="shared" si="10"/>
        <v>秋田県仙北郡美郷町</v>
      </c>
      <c r="B324" s="15" t="s">
        <v>896</v>
      </c>
      <c r="C324" s="13" t="s">
        <v>848</v>
      </c>
      <c r="D324" s="16" t="s">
        <v>897</v>
      </c>
      <c r="E324" s="13" t="s">
        <v>898</v>
      </c>
      <c r="F324" s="10" t="str">
        <f t="shared" si="11"/>
        <v>仙北郡美郷町</v>
      </c>
    </row>
    <row r="325" spans="1:6" x14ac:dyDescent="0.15">
      <c r="A325" s="11" t="str">
        <f t="shared" si="10"/>
        <v>秋田県雄勝郡羽後町</v>
      </c>
      <c r="B325" s="15" t="s">
        <v>899</v>
      </c>
      <c r="C325" s="13" t="s">
        <v>848</v>
      </c>
      <c r="D325" s="16" t="s">
        <v>900</v>
      </c>
      <c r="E325" s="13" t="s">
        <v>901</v>
      </c>
      <c r="F325" s="10" t="str">
        <f t="shared" si="11"/>
        <v>雄勝郡羽後町</v>
      </c>
    </row>
    <row r="326" spans="1:6" x14ac:dyDescent="0.15">
      <c r="A326" s="11" t="str">
        <f t="shared" si="10"/>
        <v>秋田県雄勝郡東成瀬村</v>
      </c>
      <c r="B326" s="15" t="s">
        <v>902</v>
      </c>
      <c r="C326" s="13" t="s">
        <v>848</v>
      </c>
      <c r="D326" s="16" t="s">
        <v>900</v>
      </c>
      <c r="E326" s="13" t="s">
        <v>903</v>
      </c>
      <c r="F326" s="10" t="str">
        <f t="shared" si="11"/>
        <v>雄勝郡東成瀬村</v>
      </c>
    </row>
    <row r="327" spans="1:6" x14ac:dyDescent="0.15">
      <c r="A327" s="11" t="str">
        <f t="shared" si="10"/>
        <v>山形県山形市</v>
      </c>
      <c r="B327" s="15" t="s">
        <v>904</v>
      </c>
      <c r="C327" s="13" t="s">
        <v>905</v>
      </c>
      <c r="D327" s="16" t="s">
        <v>906</v>
      </c>
      <c r="E327" s="13"/>
      <c r="F327" s="10" t="str">
        <f t="shared" si="11"/>
        <v>山形市</v>
      </c>
    </row>
    <row r="328" spans="1:6" x14ac:dyDescent="0.15">
      <c r="A328" s="11" t="str">
        <f t="shared" si="10"/>
        <v>山形県米沢市</v>
      </c>
      <c r="B328" s="15" t="s">
        <v>907</v>
      </c>
      <c r="C328" s="13" t="s">
        <v>905</v>
      </c>
      <c r="D328" s="16" t="s">
        <v>908</v>
      </c>
      <c r="E328" s="13"/>
      <c r="F328" s="10" t="str">
        <f t="shared" si="11"/>
        <v>米沢市</v>
      </c>
    </row>
    <row r="329" spans="1:6" x14ac:dyDescent="0.15">
      <c r="A329" s="11" t="str">
        <f t="shared" si="10"/>
        <v>山形県鶴岡市</v>
      </c>
      <c r="B329" s="15" t="s">
        <v>909</v>
      </c>
      <c r="C329" s="13" t="s">
        <v>905</v>
      </c>
      <c r="D329" s="16" t="s">
        <v>910</v>
      </c>
      <c r="E329" s="13"/>
      <c r="F329" s="10" t="str">
        <f t="shared" si="11"/>
        <v>鶴岡市</v>
      </c>
    </row>
    <row r="330" spans="1:6" x14ac:dyDescent="0.15">
      <c r="A330" s="11" t="str">
        <f t="shared" si="10"/>
        <v>山形県酒田市</v>
      </c>
      <c r="B330" s="15" t="s">
        <v>911</v>
      </c>
      <c r="C330" s="13" t="s">
        <v>905</v>
      </c>
      <c r="D330" s="16" t="s">
        <v>912</v>
      </c>
      <c r="E330" s="13"/>
      <c r="F330" s="10" t="str">
        <f t="shared" si="11"/>
        <v>酒田市</v>
      </c>
    </row>
    <row r="331" spans="1:6" x14ac:dyDescent="0.15">
      <c r="A331" s="11" t="str">
        <f t="shared" si="10"/>
        <v>山形県新庄市</v>
      </c>
      <c r="B331" s="15" t="s">
        <v>913</v>
      </c>
      <c r="C331" s="13" t="s">
        <v>905</v>
      </c>
      <c r="D331" s="16" t="s">
        <v>914</v>
      </c>
      <c r="E331" s="13"/>
      <c r="F331" s="10" t="str">
        <f t="shared" si="11"/>
        <v>新庄市</v>
      </c>
    </row>
    <row r="332" spans="1:6" x14ac:dyDescent="0.15">
      <c r="A332" s="11" t="str">
        <f t="shared" si="10"/>
        <v>山形県寒河江市</v>
      </c>
      <c r="B332" s="15" t="s">
        <v>915</v>
      </c>
      <c r="C332" s="13" t="s">
        <v>905</v>
      </c>
      <c r="D332" s="16" t="s">
        <v>916</v>
      </c>
      <c r="E332" s="13"/>
      <c r="F332" s="10" t="str">
        <f t="shared" si="11"/>
        <v>寒河江市</v>
      </c>
    </row>
    <row r="333" spans="1:6" x14ac:dyDescent="0.15">
      <c r="A333" s="11" t="str">
        <f t="shared" si="10"/>
        <v>山形県上山市</v>
      </c>
      <c r="B333" s="15" t="s">
        <v>917</v>
      </c>
      <c r="C333" s="13" t="s">
        <v>905</v>
      </c>
      <c r="D333" s="16" t="s">
        <v>918</v>
      </c>
      <c r="E333" s="13"/>
      <c r="F333" s="10" t="str">
        <f t="shared" si="11"/>
        <v>上山市</v>
      </c>
    </row>
    <row r="334" spans="1:6" x14ac:dyDescent="0.15">
      <c r="A334" s="11" t="str">
        <f t="shared" si="10"/>
        <v>山形県村山市</v>
      </c>
      <c r="B334" s="15" t="s">
        <v>919</v>
      </c>
      <c r="C334" s="13" t="s">
        <v>905</v>
      </c>
      <c r="D334" s="16" t="s">
        <v>920</v>
      </c>
      <c r="E334" s="13"/>
      <c r="F334" s="10" t="str">
        <f t="shared" si="11"/>
        <v>村山市</v>
      </c>
    </row>
    <row r="335" spans="1:6" x14ac:dyDescent="0.15">
      <c r="A335" s="11" t="str">
        <f t="shared" si="10"/>
        <v>山形県長井市</v>
      </c>
      <c r="B335" s="15" t="s">
        <v>921</v>
      </c>
      <c r="C335" s="13" t="s">
        <v>905</v>
      </c>
      <c r="D335" s="16" t="s">
        <v>922</v>
      </c>
      <c r="E335" s="13"/>
      <c r="F335" s="10" t="str">
        <f t="shared" si="11"/>
        <v>長井市</v>
      </c>
    </row>
    <row r="336" spans="1:6" x14ac:dyDescent="0.15">
      <c r="A336" s="11" t="str">
        <f t="shared" si="10"/>
        <v>山形県天童市</v>
      </c>
      <c r="B336" s="15" t="s">
        <v>923</v>
      </c>
      <c r="C336" s="13" t="s">
        <v>905</v>
      </c>
      <c r="D336" s="16" t="s">
        <v>924</v>
      </c>
      <c r="E336" s="13"/>
      <c r="F336" s="10" t="str">
        <f t="shared" si="11"/>
        <v>天童市</v>
      </c>
    </row>
    <row r="337" spans="1:6" x14ac:dyDescent="0.15">
      <c r="A337" s="11" t="str">
        <f t="shared" si="10"/>
        <v>山形県東根市</v>
      </c>
      <c r="B337" s="15" t="s">
        <v>925</v>
      </c>
      <c r="C337" s="13" t="s">
        <v>905</v>
      </c>
      <c r="D337" s="16" t="s">
        <v>926</v>
      </c>
      <c r="E337" s="13"/>
      <c r="F337" s="10" t="str">
        <f t="shared" si="11"/>
        <v>東根市</v>
      </c>
    </row>
    <row r="338" spans="1:6" x14ac:dyDescent="0.15">
      <c r="A338" s="11" t="str">
        <f t="shared" si="10"/>
        <v>山形県尾花沢市</v>
      </c>
      <c r="B338" s="15" t="s">
        <v>927</v>
      </c>
      <c r="C338" s="13" t="s">
        <v>905</v>
      </c>
      <c r="D338" s="16" t="s">
        <v>928</v>
      </c>
      <c r="E338" s="13"/>
      <c r="F338" s="10" t="str">
        <f t="shared" si="11"/>
        <v>尾花沢市</v>
      </c>
    </row>
    <row r="339" spans="1:6" x14ac:dyDescent="0.15">
      <c r="A339" s="11" t="str">
        <f t="shared" si="10"/>
        <v>山形県南陽市</v>
      </c>
      <c r="B339" s="15" t="s">
        <v>929</v>
      </c>
      <c r="C339" s="13" t="s">
        <v>905</v>
      </c>
      <c r="D339" s="16" t="s">
        <v>930</v>
      </c>
      <c r="E339" s="13"/>
      <c r="F339" s="10" t="str">
        <f t="shared" si="11"/>
        <v>南陽市</v>
      </c>
    </row>
    <row r="340" spans="1:6" x14ac:dyDescent="0.15">
      <c r="A340" s="11" t="str">
        <f t="shared" si="10"/>
        <v>山形県東村山郡山辺町</v>
      </c>
      <c r="B340" s="15" t="s">
        <v>931</v>
      </c>
      <c r="C340" s="13" t="s">
        <v>905</v>
      </c>
      <c r="D340" s="16" t="s">
        <v>932</v>
      </c>
      <c r="E340" s="13" t="s">
        <v>933</v>
      </c>
      <c r="F340" s="10" t="str">
        <f t="shared" si="11"/>
        <v>東村山郡山辺町</v>
      </c>
    </row>
    <row r="341" spans="1:6" x14ac:dyDescent="0.15">
      <c r="A341" s="11" t="str">
        <f t="shared" si="10"/>
        <v>山形県東村山郡中山町</v>
      </c>
      <c r="B341" s="15" t="s">
        <v>934</v>
      </c>
      <c r="C341" s="13" t="s">
        <v>905</v>
      </c>
      <c r="D341" s="16" t="s">
        <v>932</v>
      </c>
      <c r="E341" s="13" t="s">
        <v>935</v>
      </c>
      <c r="F341" s="10" t="str">
        <f t="shared" si="11"/>
        <v>東村山郡中山町</v>
      </c>
    </row>
    <row r="342" spans="1:6" x14ac:dyDescent="0.15">
      <c r="A342" s="11" t="str">
        <f t="shared" si="10"/>
        <v>山形県西村山郡河北町</v>
      </c>
      <c r="B342" s="15" t="s">
        <v>936</v>
      </c>
      <c r="C342" s="13" t="s">
        <v>905</v>
      </c>
      <c r="D342" s="16" t="s">
        <v>937</v>
      </c>
      <c r="E342" s="13" t="s">
        <v>938</v>
      </c>
      <c r="F342" s="10" t="str">
        <f t="shared" si="11"/>
        <v>西村山郡河北町</v>
      </c>
    </row>
    <row r="343" spans="1:6" x14ac:dyDescent="0.15">
      <c r="A343" s="11" t="str">
        <f t="shared" si="10"/>
        <v>山形県西村山郡西川町</v>
      </c>
      <c r="B343" s="15" t="s">
        <v>939</v>
      </c>
      <c r="C343" s="13" t="s">
        <v>905</v>
      </c>
      <c r="D343" s="16" t="s">
        <v>937</v>
      </c>
      <c r="E343" s="13" t="s">
        <v>940</v>
      </c>
      <c r="F343" s="10" t="str">
        <f t="shared" si="11"/>
        <v>西村山郡西川町</v>
      </c>
    </row>
    <row r="344" spans="1:6" x14ac:dyDescent="0.15">
      <c r="A344" s="11" t="str">
        <f t="shared" si="10"/>
        <v>山形県西村山郡朝日町</v>
      </c>
      <c r="B344" s="15" t="s">
        <v>941</v>
      </c>
      <c r="C344" s="13" t="s">
        <v>905</v>
      </c>
      <c r="D344" s="16" t="s">
        <v>937</v>
      </c>
      <c r="E344" s="13" t="s">
        <v>942</v>
      </c>
      <c r="F344" s="10" t="str">
        <f t="shared" si="11"/>
        <v>西村山郡朝日町</v>
      </c>
    </row>
    <row r="345" spans="1:6" x14ac:dyDescent="0.15">
      <c r="A345" s="11" t="str">
        <f t="shared" si="10"/>
        <v>山形県西村山郡大江町</v>
      </c>
      <c r="B345" s="15" t="s">
        <v>943</v>
      </c>
      <c r="C345" s="13" t="s">
        <v>905</v>
      </c>
      <c r="D345" s="16" t="s">
        <v>937</v>
      </c>
      <c r="E345" s="13" t="s">
        <v>944</v>
      </c>
      <c r="F345" s="10" t="str">
        <f t="shared" si="11"/>
        <v>西村山郡大江町</v>
      </c>
    </row>
    <row r="346" spans="1:6" x14ac:dyDescent="0.15">
      <c r="A346" s="11" t="str">
        <f t="shared" si="10"/>
        <v>山形県北村山郡大石田町</v>
      </c>
      <c r="B346" s="15" t="s">
        <v>945</v>
      </c>
      <c r="C346" s="13" t="s">
        <v>905</v>
      </c>
      <c r="D346" s="16" t="s">
        <v>946</v>
      </c>
      <c r="E346" s="13" t="s">
        <v>947</v>
      </c>
      <c r="F346" s="10" t="str">
        <f t="shared" si="11"/>
        <v>北村山郡大石田町</v>
      </c>
    </row>
    <row r="347" spans="1:6" x14ac:dyDescent="0.15">
      <c r="A347" s="11" t="str">
        <f t="shared" si="10"/>
        <v>山形県最上郡金山町</v>
      </c>
      <c r="B347" s="15" t="s">
        <v>948</v>
      </c>
      <c r="C347" s="13" t="s">
        <v>905</v>
      </c>
      <c r="D347" s="16" t="s">
        <v>949</v>
      </c>
      <c r="E347" s="13" t="s">
        <v>950</v>
      </c>
      <c r="F347" s="10" t="str">
        <f t="shared" si="11"/>
        <v>最上郡金山町</v>
      </c>
    </row>
    <row r="348" spans="1:6" x14ac:dyDescent="0.15">
      <c r="A348" s="11" t="str">
        <f t="shared" si="10"/>
        <v>山形県最上郡最上町</v>
      </c>
      <c r="B348" s="15" t="s">
        <v>951</v>
      </c>
      <c r="C348" s="13" t="s">
        <v>905</v>
      </c>
      <c r="D348" s="16" t="s">
        <v>949</v>
      </c>
      <c r="E348" s="13" t="s">
        <v>952</v>
      </c>
      <c r="F348" s="10" t="str">
        <f t="shared" si="11"/>
        <v>最上郡最上町</v>
      </c>
    </row>
    <row r="349" spans="1:6" x14ac:dyDescent="0.15">
      <c r="A349" s="11" t="str">
        <f t="shared" si="10"/>
        <v>山形県最上郡舟形町</v>
      </c>
      <c r="B349" s="15" t="s">
        <v>953</v>
      </c>
      <c r="C349" s="13" t="s">
        <v>905</v>
      </c>
      <c r="D349" s="16" t="s">
        <v>949</v>
      </c>
      <c r="E349" s="13" t="s">
        <v>954</v>
      </c>
      <c r="F349" s="10" t="str">
        <f t="shared" si="11"/>
        <v>最上郡舟形町</v>
      </c>
    </row>
    <row r="350" spans="1:6" x14ac:dyDescent="0.15">
      <c r="A350" s="11" t="str">
        <f t="shared" si="10"/>
        <v>山形県最上郡真室川町</v>
      </c>
      <c r="B350" s="15" t="s">
        <v>955</v>
      </c>
      <c r="C350" s="13" t="s">
        <v>905</v>
      </c>
      <c r="D350" s="16" t="s">
        <v>949</v>
      </c>
      <c r="E350" s="13" t="s">
        <v>956</v>
      </c>
      <c r="F350" s="10" t="str">
        <f t="shared" si="11"/>
        <v>最上郡真室川町</v>
      </c>
    </row>
    <row r="351" spans="1:6" x14ac:dyDescent="0.15">
      <c r="A351" s="11" t="str">
        <f t="shared" si="10"/>
        <v>山形県最上郡大蔵村</v>
      </c>
      <c r="B351" s="15" t="s">
        <v>957</v>
      </c>
      <c r="C351" s="13" t="s">
        <v>905</v>
      </c>
      <c r="D351" s="16" t="s">
        <v>949</v>
      </c>
      <c r="E351" s="13" t="s">
        <v>958</v>
      </c>
      <c r="F351" s="10" t="str">
        <f t="shared" si="11"/>
        <v>最上郡大蔵村</v>
      </c>
    </row>
    <row r="352" spans="1:6" x14ac:dyDescent="0.15">
      <c r="A352" s="11" t="str">
        <f t="shared" si="10"/>
        <v>山形県最上郡鮭川村</v>
      </c>
      <c r="B352" s="15" t="s">
        <v>959</v>
      </c>
      <c r="C352" s="13" t="s">
        <v>905</v>
      </c>
      <c r="D352" s="16" t="s">
        <v>949</v>
      </c>
      <c r="E352" s="13" t="s">
        <v>960</v>
      </c>
      <c r="F352" s="10" t="str">
        <f t="shared" si="11"/>
        <v>最上郡鮭川村</v>
      </c>
    </row>
    <row r="353" spans="1:6" x14ac:dyDescent="0.15">
      <c r="A353" s="11" t="str">
        <f t="shared" si="10"/>
        <v>山形県最上郡戸沢村</v>
      </c>
      <c r="B353" s="15" t="s">
        <v>961</v>
      </c>
      <c r="C353" s="13" t="s">
        <v>905</v>
      </c>
      <c r="D353" s="16" t="s">
        <v>949</v>
      </c>
      <c r="E353" s="13" t="s">
        <v>962</v>
      </c>
      <c r="F353" s="10" t="str">
        <f t="shared" si="11"/>
        <v>最上郡戸沢村</v>
      </c>
    </row>
    <row r="354" spans="1:6" x14ac:dyDescent="0.15">
      <c r="A354" s="11" t="str">
        <f t="shared" si="10"/>
        <v>山形県東置賜郡高畠町</v>
      </c>
      <c r="B354" s="15" t="s">
        <v>963</v>
      </c>
      <c r="C354" s="13" t="s">
        <v>905</v>
      </c>
      <c r="D354" s="16" t="s">
        <v>964</v>
      </c>
      <c r="E354" s="13" t="s">
        <v>965</v>
      </c>
      <c r="F354" s="10" t="str">
        <f t="shared" si="11"/>
        <v>東置賜郡高畠町</v>
      </c>
    </row>
    <row r="355" spans="1:6" x14ac:dyDescent="0.15">
      <c r="A355" s="11" t="str">
        <f t="shared" si="10"/>
        <v>山形県東置賜郡川西町</v>
      </c>
      <c r="B355" s="15" t="s">
        <v>966</v>
      </c>
      <c r="C355" s="13" t="s">
        <v>905</v>
      </c>
      <c r="D355" s="16" t="s">
        <v>964</v>
      </c>
      <c r="E355" s="13" t="s">
        <v>967</v>
      </c>
      <c r="F355" s="10" t="str">
        <f t="shared" si="11"/>
        <v>東置賜郡川西町</v>
      </c>
    </row>
    <row r="356" spans="1:6" x14ac:dyDescent="0.15">
      <c r="A356" s="11" t="str">
        <f t="shared" si="10"/>
        <v>山形県西置賜郡小国町</v>
      </c>
      <c r="B356" s="15" t="s">
        <v>968</v>
      </c>
      <c r="C356" s="13" t="s">
        <v>905</v>
      </c>
      <c r="D356" s="16" t="s">
        <v>969</v>
      </c>
      <c r="E356" s="13" t="s">
        <v>970</v>
      </c>
      <c r="F356" s="10" t="str">
        <f t="shared" si="11"/>
        <v>西置賜郡小国町</v>
      </c>
    </row>
    <row r="357" spans="1:6" x14ac:dyDescent="0.15">
      <c r="A357" s="11" t="str">
        <f t="shared" si="10"/>
        <v>山形県西置賜郡白鷹町</v>
      </c>
      <c r="B357" s="15" t="s">
        <v>971</v>
      </c>
      <c r="C357" s="13" t="s">
        <v>905</v>
      </c>
      <c r="D357" s="16" t="s">
        <v>969</v>
      </c>
      <c r="E357" s="13" t="s">
        <v>972</v>
      </c>
      <c r="F357" s="10" t="str">
        <f t="shared" si="11"/>
        <v>西置賜郡白鷹町</v>
      </c>
    </row>
    <row r="358" spans="1:6" x14ac:dyDescent="0.15">
      <c r="A358" s="11" t="str">
        <f t="shared" si="10"/>
        <v>山形県西置賜郡飯豊町</v>
      </c>
      <c r="B358" s="15" t="s">
        <v>973</v>
      </c>
      <c r="C358" s="13" t="s">
        <v>905</v>
      </c>
      <c r="D358" s="16" t="s">
        <v>969</v>
      </c>
      <c r="E358" s="13" t="s">
        <v>974</v>
      </c>
      <c r="F358" s="10" t="str">
        <f t="shared" si="11"/>
        <v>西置賜郡飯豊町</v>
      </c>
    </row>
    <row r="359" spans="1:6" x14ac:dyDescent="0.15">
      <c r="A359" s="11" t="str">
        <f t="shared" si="10"/>
        <v>山形県東田川郡三川町</v>
      </c>
      <c r="B359" s="15" t="s">
        <v>975</v>
      </c>
      <c r="C359" s="13" t="s">
        <v>905</v>
      </c>
      <c r="D359" s="16" t="s">
        <v>976</v>
      </c>
      <c r="E359" s="13" t="s">
        <v>977</v>
      </c>
      <c r="F359" s="10" t="str">
        <f t="shared" si="11"/>
        <v>東田川郡三川町</v>
      </c>
    </row>
    <row r="360" spans="1:6" x14ac:dyDescent="0.15">
      <c r="A360" s="11" t="str">
        <f t="shared" si="10"/>
        <v>山形県東田川郡庄内町</v>
      </c>
      <c r="B360" s="15" t="s">
        <v>978</v>
      </c>
      <c r="C360" s="13" t="s">
        <v>905</v>
      </c>
      <c r="D360" s="16" t="s">
        <v>976</v>
      </c>
      <c r="E360" s="13" t="s">
        <v>979</v>
      </c>
      <c r="F360" s="10" t="str">
        <f t="shared" si="11"/>
        <v>東田川郡庄内町</v>
      </c>
    </row>
    <row r="361" spans="1:6" x14ac:dyDescent="0.15">
      <c r="A361" s="11" t="str">
        <f t="shared" si="10"/>
        <v>山形県飽海郡遊佐町</v>
      </c>
      <c r="B361" s="15" t="s">
        <v>980</v>
      </c>
      <c r="C361" s="13" t="s">
        <v>905</v>
      </c>
      <c r="D361" s="16" t="s">
        <v>981</v>
      </c>
      <c r="E361" s="13" t="s">
        <v>982</v>
      </c>
      <c r="F361" s="10" t="str">
        <f t="shared" si="11"/>
        <v>飽海郡遊佐町</v>
      </c>
    </row>
    <row r="362" spans="1:6" x14ac:dyDescent="0.15">
      <c r="A362" s="11" t="str">
        <f t="shared" si="10"/>
        <v>福島県福島市</v>
      </c>
      <c r="B362" s="15" t="s">
        <v>983</v>
      </c>
      <c r="C362" s="13" t="s">
        <v>984</v>
      </c>
      <c r="D362" s="16" t="s">
        <v>985</v>
      </c>
      <c r="E362" s="13"/>
      <c r="F362" s="10" t="str">
        <f t="shared" si="11"/>
        <v>福島市</v>
      </c>
    </row>
    <row r="363" spans="1:6" x14ac:dyDescent="0.15">
      <c r="A363" s="11" t="str">
        <f t="shared" si="10"/>
        <v>福島県会津若松市</v>
      </c>
      <c r="B363" s="15" t="s">
        <v>986</v>
      </c>
      <c r="C363" s="13" t="s">
        <v>984</v>
      </c>
      <c r="D363" s="16" t="s">
        <v>987</v>
      </c>
      <c r="E363" s="13"/>
      <c r="F363" s="10" t="str">
        <f t="shared" si="11"/>
        <v>会津若松市</v>
      </c>
    </row>
    <row r="364" spans="1:6" x14ac:dyDescent="0.15">
      <c r="A364" s="11" t="str">
        <f t="shared" si="10"/>
        <v>福島県郡山市</v>
      </c>
      <c r="B364" s="15" t="s">
        <v>988</v>
      </c>
      <c r="C364" s="13" t="s">
        <v>984</v>
      </c>
      <c r="D364" s="16" t="s">
        <v>989</v>
      </c>
      <c r="E364" s="13"/>
      <c r="F364" s="10" t="str">
        <f t="shared" si="11"/>
        <v>郡山市</v>
      </c>
    </row>
    <row r="365" spans="1:6" x14ac:dyDescent="0.15">
      <c r="A365" s="11" t="str">
        <f t="shared" si="10"/>
        <v>福島県いわき市</v>
      </c>
      <c r="B365" s="15" t="s">
        <v>990</v>
      </c>
      <c r="C365" s="13" t="s">
        <v>984</v>
      </c>
      <c r="D365" s="16" t="s">
        <v>991</v>
      </c>
      <c r="E365" s="13"/>
      <c r="F365" s="10" t="str">
        <f t="shared" si="11"/>
        <v>いわき市</v>
      </c>
    </row>
    <row r="366" spans="1:6" x14ac:dyDescent="0.15">
      <c r="A366" s="11" t="str">
        <f t="shared" si="10"/>
        <v>福島県白河市</v>
      </c>
      <c r="B366" s="15" t="s">
        <v>992</v>
      </c>
      <c r="C366" s="13" t="s">
        <v>984</v>
      </c>
      <c r="D366" s="16" t="s">
        <v>993</v>
      </c>
      <c r="E366" s="13"/>
      <c r="F366" s="10" t="str">
        <f t="shared" si="11"/>
        <v>白河市</v>
      </c>
    </row>
    <row r="367" spans="1:6" x14ac:dyDescent="0.15">
      <c r="A367" s="11" t="str">
        <f t="shared" si="10"/>
        <v>福島県須賀川市</v>
      </c>
      <c r="B367" s="15" t="s">
        <v>994</v>
      </c>
      <c r="C367" s="13" t="s">
        <v>984</v>
      </c>
      <c r="D367" s="16" t="s">
        <v>995</v>
      </c>
      <c r="E367" s="13"/>
      <c r="F367" s="10" t="str">
        <f t="shared" si="11"/>
        <v>須賀川市</v>
      </c>
    </row>
    <row r="368" spans="1:6" x14ac:dyDescent="0.15">
      <c r="A368" s="11" t="str">
        <f t="shared" si="10"/>
        <v>福島県喜多方市</v>
      </c>
      <c r="B368" s="15" t="s">
        <v>996</v>
      </c>
      <c r="C368" s="13" t="s">
        <v>984</v>
      </c>
      <c r="D368" s="16" t="s">
        <v>997</v>
      </c>
      <c r="E368" s="13"/>
      <c r="F368" s="10" t="str">
        <f t="shared" si="11"/>
        <v>喜多方市</v>
      </c>
    </row>
    <row r="369" spans="1:6" x14ac:dyDescent="0.15">
      <c r="A369" s="11" t="str">
        <f t="shared" si="10"/>
        <v>福島県相馬市</v>
      </c>
      <c r="B369" s="15" t="s">
        <v>998</v>
      </c>
      <c r="C369" s="13" t="s">
        <v>984</v>
      </c>
      <c r="D369" s="16" t="s">
        <v>999</v>
      </c>
      <c r="E369" s="13"/>
      <c r="F369" s="10" t="str">
        <f t="shared" si="11"/>
        <v>相馬市</v>
      </c>
    </row>
    <row r="370" spans="1:6" x14ac:dyDescent="0.15">
      <c r="A370" s="11" t="str">
        <f t="shared" si="10"/>
        <v>福島県二本松市</v>
      </c>
      <c r="B370" s="15" t="s">
        <v>1000</v>
      </c>
      <c r="C370" s="13" t="s">
        <v>984</v>
      </c>
      <c r="D370" s="16" t="s">
        <v>1001</v>
      </c>
      <c r="E370" s="13"/>
      <c r="F370" s="10" t="str">
        <f t="shared" si="11"/>
        <v>二本松市</v>
      </c>
    </row>
    <row r="371" spans="1:6" x14ac:dyDescent="0.15">
      <c r="A371" s="11" t="str">
        <f t="shared" si="10"/>
        <v>福島県田村市</v>
      </c>
      <c r="B371" s="15" t="s">
        <v>1002</v>
      </c>
      <c r="C371" s="13" t="s">
        <v>984</v>
      </c>
      <c r="D371" s="16" t="s">
        <v>1003</v>
      </c>
      <c r="E371" s="13"/>
      <c r="F371" s="10" t="str">
        <f t="shared" si="11"/>
        <v>田村市</v>
      </c>
    </row>
    <row r="372" spans="1:6" x14ac:dyDescent="0.15">
      <c r="A372" s="11" t="str">
        <f t="shared" si="10"/>
        <v>福島県南相馬市</v>
      </c>
      <c r="B372" s="15" t="s">
        <v>1004</v>
      </c>
      <c r="C372" s="13" t="s">
        <v>984</v>
      </c>
      <c r="D372" s="16" t="s">
        <v>1005</v>
      </c>
      <c r="E372" s="13"/>
      <c r="F372" s="10" t="str">
        <f t="shared" si="11"/>
        <v>南相馬市</v>
      </c>
    </row>
    <row r="373" spans="1:6" x14ac:dyDescent="0.15">
      <c r="A373" s="11" t="str">
        <f t="shared" si="10"/>
        <v>福島県伊達市</v>
      </c>
      <c r="B373" s="15" t="s">
        <v>1006</v>
      </c>
      <c r="C373" s="13" t="s">
        <v>984</v>
      </c>
      <c r="D373" s="16" t="s">
        <v>243</v>
      </c>
      <c r="E373" s="13"/>
      <c r="F373" s="10" t="str">
        <f t="shared" si="11"/>
        <v>伊達市</v>
      </c>
    </row>
    <row r="374" spans="1:6" x14ac:dyDescent="0.15">
      <c r="A374" s="11" t="str">
        <f t="shared" si="10"/>
        <v>福島県本宮市</v>
      </c>
      <c r="B374" s="15" t="s">
        <v>1007</v>
      </c>
      <c r="C374" s="13" t="s">
        <v>984</v>
      </c>
      <c r="D374" s="16" t="s">
        <v>1008</v>
      </c>
      <c r="E374" s="13"/>
      <c r="F374" s="10" t="str">
        <f t="shared" si="11"/>
        <v>本宮市</v>
      </c>
    </row>
    <row r="375" spans="1:6" x14ac:dyDescent="0.15">
      <c r="A375" s="11" t="str">
        <f t="shared" si="10"/>
        <v>福島県伊達郡桑折町</v>
      </c>
      <c r="B375" s="15" t="s">
        <v>1009</v>
      </c>
      <c r="C375" s="13" t="s">
        <v>984</v>
      </c>
      <c r="D375" s="16" t="s">
        <v>1010</v>
      </c>
      <c r="E375" s="13" t="s">
        <v>1011</v>
      </c>
      <c r="F375" s="10" t="str">
        <f t="shared" si="11"/>
        <v>伊達郡桑折町</v>
      </c>
    </row>
    <row r="376" spans="1:6" x14ac:dyDescent="0.15">
      <c r="A376" s="11" t="str">
        <f t="shared" si="10"/>
        <v>福島県伊達郡国見町</v>
      </c>
      <c r="B376" s="15" t="s">
        <v>1012</v>
      </c>
      <c r="C376" s="13" t="s">
        <v>984</v>
      </c>
      <c r="D376" s="16" t="s">
        <v>1010</v>
      </c>
      <c r="E376" s="13" t="s">
        <v>1013</v>
      </c>
      <c r="F376" s="10" t="str">
        <f t="shared" si="11"/>
        <v>伊達郡国見町</v>
      </c>
    </row>
    <row r="377" spans="1:6" x14ac:dyDescent="0.15">
      <c r="A377" s="11" t="str">
        <f t="shared" si="10"/>
        <v>福島県伊達郡川俣町</v>
      </c>
      <c r="B377" s="15" t="s">
        <v>1014</v>
      </c>
      <c r="C377" s="13" t="s">
        <v>984</v>
      </c>
      <c r="D377" s="16" t="s">
        <v>1010</v>
      </c>
      <c r="E377" s="13" t="s">
        <v>1015</v>
      </c>
      <c r="F377" s="10" t="str">
        <f t="shared" si="11"/>
        <v>伊達郡川俣町</v>
      </c>
    </row>
    <row r="378" spans="1:6" x14ac:dyDescent="0.15">
      <c r="A378" s="11" t="str">
        <f t="shared" si="10"/>
        <v>福島県安達郡大玉村</v>
      </c>
      <c r="B378" s="15" t="s">
        <v>1016</v>
      </c>
      <c r="C378" s="13" t="s">
        <v>984</v>
      </c>
      <c r="D378" s="16" t="s">
        <v>1017</v>
      </c>
      <c r="E378" s="13" t="s">
        <v>1018</v>
      </c>
      <c r="F378" s="10" t="str">
        <f t="shared" si="11"/>
        <v>安達郡大玉村</v>
      </c>
    </row>
    <row r="379" spans="1:6" x14ac:dyDescent="0.15">
      <c r="A379" s="11" t="str">
        <f t="shared" si="10"/>
        <v>福島県岩瀬郡鏡石町</v>
      </c>
      <c r="B379" s="15" t="s">
        <v>1019</v>
      </c>
      <c r="C379" s="13" t="s">
        <v>984</v>
      </c>
      <c r="D379" s="16" t="s">
        <v>1020</v>
      </c>
      <c r="E379" s="13" t="s">
        <v>1021</v>
      </c>
      <c r="F379" s="10" t="str">
        <f t="shared" si="11"/>
        <v>岩瀬郡鏡石町</v>
      </c>
    </row>
    <row r="380" spans="1:6" x14ac:dyDescent="0.15">
      <c r="A380" s="11" t="str">
        <f t="shared" si="10"/>
        <v>福島県岩瀬郡天栄村</v>
      </c>
      <c r="B380" s="15" t="s">
        <v>1022</v>
      </c>
      <c r="C380" s="13" t="s">
        <v>984</v>
      </c>
      <c r="D380" s="16" t="s">
        <v>1020</v>
      </c>
      <c r="E380" s="13" t="s">
        <v>1023</v>
      </c>
      <c r="F380" s="10" t="str">
        <f t="shared" si="11"/>
        <v>岩瀬郡天栄村</v>
      </c>
    </row>
    <row r="381" spans="1:6" x14ac:dyDescent="0.15">
      <c r="A381" s="11" t="str">
        <f t="shared" si="10"/>
        <v>福島県南会津郡下郷町</v>
      </c>
      <c r="B381" s="15" t="s">
        <v>1024</v>
      </c>
      <c r="C381" s="13" t="s">
        <v>984</v>
      </c>
      <c r="D381" s="16" t="s">
        <v>1025</v>
      </c>
      <c r="E381" s="13" t="s">
        <v>1026</v>
      </c>
      <c r="F381" s="10" t="str">
        <f t="shared" si="11"/>
        <v>南会津郡下郷町</v>
      </c>
    </row>
    <row r="382" spans="1:6" x14ac:dyDescent="0.15">
      <c r="A382" s="11" t="str">
        <f t="shared" si="10"/>
        <v>福島県南会津郡檜枝岐村</v>
      </c>
      <c r="B382" s="15" t="s">
        <v>1027</v>
      </c>
      <c r="C382" s="13" t="s">
        <v>984</v>
      </c>
      <c r="D382" s="16" t="s">
        <v>1025</v>
      </c>
      <c r="E382" s="13" t="s">
        <v>1028</v>
      </c>
      <c r="F382" s="10" t="str">
        <f t="shared" si="11"/>
        <v>南会津郡檜枝岐村</v>
      </c>
    </row>
    <row r="383" spans="1:6" x14ac:dyDescent="0.15">
      <c r="A383" s="11" t="str">
        <f t="shared" si="10"/>
        <v>福島県南会津郡只見町</v>
      </c>
      <c r="B383" s="15" t="s">
        <v>1029</v>
      </c>
      <c r="C383" s="13" t="s">
        <v>984</v>
      </c>
      <c r="D383" s="16" t="s">
        <v>1025</v>
      </c>
      <c r="E383" s="13" t="s">
        <v>1030</v>
      </c>
      <c r="F383" s="10" t="str">
        <f t="shared" si="11"/>
        <v>南会津郡只見町</v>
      </c>
    </row>
    <row r="384" spans="1:6" x14ac:dyDescent="0.15">
      <c r="A384" s="11" t="str">
        <f t="shared" si="10"/>
        <v>福島県南会津郡南会津町</v>
      </c>
      <c r="B384" s="15" t="s">
        <v>1031</v>
      </c>
      <c r="C384" s="13" t="s">
        <v>984</v>
      </c>
      <c r="D384" s="16" t="s">
        <v>1025</v>
      </c>
      <c r="E384" s="13" t="s">
        <v>1032</v>
      </c>
      <c r="F384" s="10" t="str">
        <f t="shared" si="11"/>
        <v>南会津郡南会津町</v>
      </c>
    </row>
    <row r="385" spans="1:6" x14ac:dyDescent="0.15">
      <c r="A385" s="11" t="str">
        <f t="shared" si="10"/>
        <v>福島県耶麻郡北塩原村</v>
      </c>
      <c r="B385" s="15" t="s">
        <v>1033</v>
      </c>
      <c r="C385" s="13" t="s">
        <v>984</v>
      </c>
      <c r="D385" s="16" t="s">
        <v>1034</v>
      </c>
      <c r="E385" s="13" t="s">
        <v>1035</v>
      </c>
      <c r="F385" s="10" t="str">
        <f t="shared" si="11"/>
        <v>耶麻郡北塩原村</v>
      </c>
    </row>
    <row r="386" spans="1:6" x14ac:dyDescent="0.15">
      <c r="A386" s="11" t="str">
        <f t="shared" ref="A386:A449" si="12">C386&amp;D386&amp;E386</f>
        <v>福島県耶麻郡西会津町</v>
      </c>
      <c r="B386" s="15" t="s">
        <v>1036</v>
      </c>
      <c r="C386" s="13" t="s">
        <v>984</v>
      </c>
      <c r="D386" s="16" t="s">
        <v>1034</v>
      </c>
      <c r="E386" s="13" t="s">
        <v>1037</v>
      </c>
      <c r="F386" s="10" t="str">
        <f t="shared" si="11"/>
        <v>耶麻郡西会津町</v>
      </c>
    </row>
    <row r="387" spans="1:6" x14ac:dyDescent="0.15">
      <c r="A387" s="11" t="str">
        <f t="shared" si="12"/>
        <v>福島県耶麻郡磐梯町</v>
      </c>
      <c r="B387" s="15" t="s">
        <v>1038</v>
      </c>
      <c r="C387" s="13" t="s">
        <v>984</v>
      </c>
      <c r="D387" s="16" t="s">
        <v>1034</v>
      </c>
      <c r="E387" s="13" t="s">
        <v>1039</v>
      </c>
      <c r="F387" s="10" t="str">
        <f t="shared" ref="F387:F450" si="13">D387&amp;E387</f>
        <v>耶麻郡磐梯町</v>
      </c>
    </row>
    <row r="388" spans="1:6" x14ac:dyDescent="0.15">
      <c r="A388" s="11" t="str">
        <f t="shared" si="12"/>
        <v>福島県耶麻郡猪苗代町</v>
      </c>
      <c r="B388" s="15" t="s">
        <v>1040</v>
      </c>
      <c r="C388" s="13" t="s">
        <v>984</v>
      </c>
      <c r="D388" s="16" t="s">
        <v>1034</v>
      </c>
      <c r="E388" s="13" t="s">
        <v>1041</v>
      </c>
      <c r="F388" s="10" t="str">
        <f t="shared" si="13"/>
        <v>耶麻郡猪苗代町</v>
      </c>
    </row>
    <row r="389" spans="1:6" x14ac:dyDescent="0.15">
      <c r="A389" s="11" t="str">
        <f t="shared" si="12"/>
        <v>福島県河沼郡会津坂下町</v>
      </c>
      <c r="B389" s="15" t="s">
        <v>1042</v>
      </c>
      <c r="C389" s="13" t="s">
        <v>984</v>
      </c>
      <c r="D389" s="16" t="s">
        <v>1043</v>
      </c>
      <c r="E389" s="13" t="s">
        <v>1044</v>
      </c>
      <c r="F389" s="10" t="str">
        <f t="shared" si="13"/>
        <v>河沼郡会津坂下町</v>
      </c>
    </row>
    <row r="390" spans="1:6" x14ac:dyDescent="0.15">
      <c r="A390" s="11" t="str">
        <f t="shared" si="12"/>
        <v>福島県河沼郡湯川村</v>
      </c>
      <c r="B390" s="15" t="s">
        <v>1045</v>
      </c>
      <c r="C390" s="13" t="s">
        <v>984</v>
      </c>
      <c r="D390" s="16" t="s">
        <v>1043</v>
      </c>
      <c r="E390" s="13" t="s">
        <v>1046</v>
      </c>
      <c r="F390" s="10" t="str">
        <f t="shared" si="13"/>
        <v>河沼郡湯川村</v>
      </c>
    </row>
    <row r="391" spans="1:6" x14ac:dyDescent="0.15">
      <c r="A391" s="11" t="str">
        <f t="shared" si="12"/>
        <v>福島県河沼郡柳津町</v>
      </c>
      <c r="B391" s="15" t="s">
        <v>1047</v>
      </c>
      <c r="C391" s="13" t="s">
        <v>984</v>
      </c>
      <c r="D391" s="16" t="s">
        <v>1043</v>
      </c>
      <c r="E391" s="13" t="s">
        <v>1048</v>
      </c>
      <c r="F391" s="10" t="str">
        <f t="shared" si="13"/>
        <v>河沼郡柳津町</v>
      </c>
    </row>
    <row r="392" spans="1:6" x14ac:dyDescent="0.15">
      <c r="A392" s="11" t="str">
        <f t="shared" si="12"/>
        <v>福島県大沼郡三島町</v>
      </c>
      <c r="B392" s="15" t="s">
        <v>1049</v>
      </c>
      <c r="C392" s="13" t="s">
        <v>984</v>
      </c>
      <c r="D392" s="16" t="s">
        <v>1050</v>
      </c>
      <c r="E392" s="13" t="s">
        <v>1051</v>
      </c>
      <c r="F392" s="10" t="str">
        <f t="shared" si="13"/>
        <v>大沼郡三島町</v>
      </c>
    </row>
    <row r="393" spans="1:6" x14ac:dyDescent="0.15">
      <c r="A393" s="11" t="str">
        <f t="shared" si="12"/>
        <v>福島県大沼郡金山町</v>
      </c>
      <c r="B393" s="15" t="s">
        <v>1052</v>
      </c>
      <c r="C393" s="13" t="s">
        <v>984</v>
      </c>
      <c r="D393" s="16" t="s">
        <v>1050</v>
      </c>
      <c r="E393" s="13" t="s">
        <v>950</v>
      </c>
      <c r="F393" s="10" t="str">
        <f t="shared" si="13"/>
        <v>大沼郡金山町</v>
      </c>
    </row>
    <row r="394" spans="1:6" x14ac:dyDescent="0.15">
      <c r="A394" s="11" t="str">
        <f t="shared" si="12"/>
        <v>福島県大沼郡昭和村</v>
      </c>
      <c r="B394" s="15" t="s">
        <v>1053</v>
      </c>
      <c r="C394" s="13" t="s">
        <v>984</v>
      </c>
      <c r="D394" s="16" t="s">
        <v>1050</v>
      </c>
      <c r="E394" s="13" t="s">
        <v>1054</v>
      </c>
      <c r="F394" s="10" t="str">
        <f t="shared" si="13"/>
        <v>大沼郡昭和村</v>
      </c>
    </row>
    <row r="395" spans="1:6" x14ac:dyDescent="0.15">
      <c r="A395" s="11" t="str">
        <f t="shared" si="12"/>
        <v>福島県大沼郡会津美里町</v>
      </c>
      <c r="B395" s="15" t="s">
        <v>1055</v>
      </c>
      <c r="C395" s="13" t="s">
        <v>984</v>
      </c>
      <c r="D395" s="16" t="s">
        <v>1050</v>
      </c>
      <c r="E395" s="13" t="s">
        <v>1056</v>
      </c>
      <c r="F395" s="10" t="str">
        <f t="shared" si="13"/>
        <v>大沼郡会津美里町</v>
      </c>
    </row>
    <row r="396" spans="1:6" x14ac:dyDescent="0.15">
      <c r="A396" s="11" t="str">
        <f t="shared" si="12"/>
        <v>福島県西白河郡西郷村</v>
      </c>
      <c r="B396" s="15" t="s">
        <v>1057</v>
      </c>
      <c r="C396" s="13" t="s">
        <v>984</v>
      </c>
      <c r="D396" s="16" t="s">
        <v>1058</v>
      </c>
      <c r="E396" s="13" t="s">
        <v>1059</v>
      </c>
      <c r="F396" s="10" t="str">
        <f t="shared" si="13"/>
        <v>西白河郡西郷村</v>
      </c>
    </row>
    <row r="397" spans="1:6" x14ac:dyDescent="0.15">
      <c r="A397" s="11" t="str">
        <f t="shared" si="12"/>
        <v>福島県西白河郡泉崎村</v>
      </c>
      <c r="B397" s="15" t="s">
        <v>1060</v>
      </c>
      <c r="C397" s="13" t="s">
        <v>984</v>
      </c>
      <c r="D397" s="16" t="s">
        <v>1058</v>
      </c>
      <c r="E397" s="13" t="s">
        <v>1061</v>
      </c>
      <c r="F397" s="10" t="str">
        <f t="shared" si="13"/>
        <v>西白河郡泉崎村</v>
      </c>
    </row>
    <row r="398" spans="1:6" x14ac:dyDescent="0.15">
      <c r="A398" s="11" t="str">
        <f t="shared" si="12"/>
        <v>福島県西白河郡中島村</v>
      </c>
      <c r="B398" s="15" t="s">
        <v>1062</v>
      </c>
      <c r="C398" s="13" t="s">
        <v>984</v>
      </c>
      <c r="D398" s="16" t="s">
        <v>1058</v>
      </c>
      <c r="E398" s="13" t="s">
        <v>1063</v>
      </c>
      <c r="F398" s="10" t="str">
        <f t="shared" si="13"/>
        <v>西白河郡中島村</v>
      </c>
    </row>
    <row r="399" spans="1:6" x14ac:dyDescent="0.15">
      <c r="A399" s="11" t="str">
        <f t="shared" si="12"/>
        <v>福島県西白河郡矢吹町</v>
      </c>
      <c r="B399" s="15" t="s">
        <v>1064</v>
      </c>
      <c r="C399" s="13" t="s">
        <v>984</v>
      </c>
      <c r="D399" s="16" t="s">
        <v>1058</v>
      </c>
      <c r="E399" s="13" t="s">
        <v>1065</v>
      </c>
      <c r="F399" s="10" t="str">
        <f t="shared" si="13"/>
        <v>西白河郡矢吹町</v>
      </c>
    </row>
    <row r="400" spans="1:6" x14ac:dyDescent="0.15">
      <c r="A400" s="11" t="str">
        <f t="shared" si="12"/>
        <v>福島県東白川郡棚倉町</v>
      </c>
      <c r="B400" s="15" t="s">
        <v>1066</v>
      </c>
      <c r="C400" s="13" t="s">
        <v>984</v>
      </c>
      <c r="D400" s="16" t="s">
        <v>1067</v>
      </c>
      <c r="E400" s="13" t="s">
        <v>1068</v>
      </c>
      <c r="F400" s="10" t="str">
        <f t="shared" si="13"/>
        <v>東白川郡棚倉町</v>
      </c>
    </row>
    <row r="401" spans="1:6" x14ac:dyDescent="0.15">
      <c r="A401" s="11" t="str">
        <f t="shared" si="12"/>
        <v>福島県東白川郡矢祭町</v>
      </c>
      <c r="B401" s="15" t="s">
        <v>1069</v>
      </c>
      <c r="C401" s="13" t="s">
        <v>984</v>
      </c>
      <c r="D401" s="16" t="s">
        <v>1067</v>
      </c>
      <c r="E401" s="13" t="s">
        <v>1070</v>
      </c>
      <c r="F401" s="10" t="str">
        <f t="shared" si="13"/>
        <v>東白川郡矢祭町</v>
      </c>
    </row>
    <row r="402" spans="1:6" x14ac:dyDescent="0.15">
      <c r="A402" s="11" t="str">
        <f t="shared" si="12"/>
        <v>福島県東白川郡塙町</v>
      </c>
      <c r="B402" s="15" t="s">
        <v>1071</v>
      </c>
      <c r="C402" s="13" t="s">
        <v>984</v>
      </c>
      <c r="D402" s="16" t="s">
        <v>1067</v>
      </c>
      <c r="E402" s="13" t="s">
        <v>1072</v>
      </c>
      <c r="F402" s="10" t="str">
        <f t="shared" si="13"/>
        <v>東白川郡塙町</v>
      </c>
    </row>
    <row r="403" spans="1:6" x14ac:dyDescent="0.15">
      <c r="A403" s="11" t="str">
        <f t="shared" si="12"/>
        <v>福島県東白川郡鮫川村</v>
      </c>
      <c r="B403" s="15" t="s">
        <v>1073</v>
      </c>
      <c r="C403" s="13" t="s">
        <v>984</v>
      </c>
      <c r="D403" s="16" t="s">
        <v>1067</v>
      </c>
      <c r="E403" s="13" t="s">
        <v>1074</v>
      </c>
      <c r="F403" s="10" t="str">
        <f t="shared" si="13"/>
        <v>東白川郡鮫川村</v>
      </c>
    </row>
    <row r="404" spans="1:6" x14ac:dyDescent="0.15">
      <c r="A404" s="11" t="str">
        <f t="shared" si="12"/>
        <v>福島県石川郡石川町</v>
      </c>
      <c r="B404" s="15" t="s">
        <v>1075</v>
      </c>
      <c r="C404" s="13" t="s">
        <v>984</v>
      </c>
      <c r="D404" s="16" t="s">
        <v>1076</v>
      </c>
      <c r="E404" s="13" t="s">
        <v>1077</v>
      </c>
      <c r="F404" s="10" t="str">
        <f t="shared" si="13"/>
        <v>石川郡石川町</v>
      </c>
    </row>
    <row r="405" spans="1:6" x14ac:dyDescent="0.15">
      <c r="A405" s="11" t="str">
        <f t="shared" si="12"/>
        <v>福島県石川郡玉川村</v>
      </c>
      <c r="B405" s="15" t="s">
        <v>1078</v>
      </c>
      <c r="C405" s="13" t="s">
        <v>984</v>
      </c>
      <c r="D405" s="16" t="s">
        <v>1076</v>
      </c>
      <c r="E405" s="13" t="s">
        <v>1079</v>
      </c>
      <c r="F405" s="10" t="str">
        <f t="shared" si="13"/>
        <v>石川郡玉川村</v>
      </c>
    </row>
    <row r="406" spans="1:6" x14ac:dyDescent="0.15">
      <c r="A406" s="11" t="str">
        <f t="shared" si="12"/>
        <v>福島県石川郡平田村</v>
      </c>
      <c r="B406" s="15" t="s">
        <v>1080</v>
      </c>
      <c r="C406" s="13" t="s">
        <v>984</v>
      </c>
      <c r="D406" s="16" t="s">
        <v>1076</v>
      </c>
      <c r="E406" s="13" t="s">
        <v>1081</v>
      </c>
      <c r="F406" s="10" t="str">
        <f t="shared" si="13"/>
        <v>石川郡平田村</v>
      </c>
    </row>
    <row r="407" spans="1:6" x14ac:dyDescent="0.15">
      <c r="A407" s="11" t="str">
        <f t="shared" si="12"/>
        <v>福島県石川郡浅川町</v>
      </c>
      <c r="B407" s="15" t="s">
        <v>1082</v>
      </c>
      <c r="C407" s="13" t="s">
        <v>984</v>
      </c>
      <c r="D407" s="16" t="s">
        <v>1076</v>
      </c>
      <c r="E407" s="13" t="s">
        <v>1083</v>
      </c>
      <c r="F407" s="10" t="str">
        <f t="shared" si="13"/>
        <v>石川郡浅川町</v>
      </c>
    </row>
    <row r="408" spans="1:6" x14ac:dyDescent="0.15">
      <c r="A408" s="11" t="str">
        <f t="shared" si="12"/>
        <v>福島県石川郡古殿町</v>
      </c>
      <c r="B408" s="15" t="s">
        <v>1084</v>
      </c>
      <c r="C408" s="13" t="s">
        <v>984</v>
      </c>
      <c r="D408" s="16" t="s">
        <v>1076</v>
      </c>
      <c r="E408" s="13" t="s">
        <v>1085</v>
      </c>
      <c r="F408" s="10" t="str">
        <f t="shared" si="13"/>
        <v>石川郡古殿町</v>
      </c>
    </row>
    <row r="409" spans="1:6" x14ac:dyDescent="0.15">
      <c r="A409" s="11" t="str">
        <f t="shared" si="12"/>
        <v>福島県田村郡三春町</v>
      </c>
      <c r="B409" s="15" t="s">
        <v>1086</v>
      </c>
      <c r="C409" s="13" t="s">
        <v>984</v>
      </c>
      <c r="D409" s="16" t="s">
        <v>1087</v>
      </c>
      <c r="E409" s="13" t="s">
        <v>1088</v>
      </c>
      <c r="F409" s="10" t="str">
        <f t="shared" si="13"/>
        <v>田村郡三春町</v>
      </c>
    </row>
    <row r="410" spans="1:6" x14ac:dyDescent="0.15">
      <c r="A410" s="11" t="str">
        <f t="shared" si="12"/>
        <v>福島県田村郡小野町</v>
      </c>
      <c r="B410" s="15" t="s">
        <v>1089</v>
      </c>
      <c r="C410" s="13" t="s">
        <v>984</v>
      </c>
      <c r="D410" s="16" t="s">
        <v>1087</v>
      </c>
      <c r="E410" s="13" t="s">
        <v>1090</v>
      </c>
      <c r="F410" s="10" t="str">
        <f t="shared" si="13"/>
        <v>田村郡小野町</v>
      </c>
    </row>
    <row r="411" spans="1:6" x14ac:dyDescent="0.15">
      <c r="A411" s="11" t="str">
        <f t="shared" si="12"/>
        <v>福島県双葉郡広野町</v>
      </c>
      <c r="B411" s="15" t="s">
        <v>1091</v>
      </c>
      <c r="C411" s="13" t="s">
        <v>984</v>
      </c>
      <c r="D411" s="16" t="s">
        <v>1092</v>
      </c>
      <c r="E411" s="13" t="s">
        <v>1093</v>
      </c>
      <c r="F411" s="10" t="str">
        <f t="shared" si="13"/>
        <v>双葉郡広野町</v>
      </c>
    </row>
    <row r="412" spans="1:6" x14ac:dyDescent="0.15">
      <c r="A412" s="11" t="str">
        <f t="shared" si="12"/>
        <v>福島県双葉郡楢葉町</v>
      </c>
      <c r="B412" s="15" t="s">
        <v>1094</v>
      </c>
      <c r="C412" s="13" t="s">
        <v>984</v>
      </c>
      <c r="D412" s="16" t="s">
        <v>1092</v>
      </c>
      <c r="E412" s="13" t="s">
        <v>1095</v>
      </c>
      <c r="F412" s="10" t="str">
        <f t="shared" si="13"/>
        <v>双葉郡楢葉町</v>
      </c>
    </row>
    <row r="413" spans="1:6" x14ac:dyDescent="0.15">
      <c r="A413" s="11" t="str">
        <f t="shared" si="12"/>
        <v>福島県双葉郡富岡町</v>
      </c>
      <c r="B413" s="15" t="s">
        <v>1096</v>
      </c>
      <c r="C413" s="13" t="s">
        <v>984</v>
      </c>
      <c r="D413" s="16" t="s">
        <v>1092</v>
      </c>
      <c r="E413" s="13" t="s">
        <v>1097</v>
      </c>
      <c r="F413" s="10" t="str">
        <f t="shared" si="13"/>
        <v>双葉郡富岡町</v>
      </c>
    </row>
    <row r="414" spans="1:6" x14ac:dyDescent="0.15">
      <c r="A414" s="11" t="str">
        <f t="shared" si="12"/>
        <v>福島県双葉郡川内村</v>
      </c>
      <c r="B414" s="15" t="s">
        <v>1098</v>
      </c>
      <c r="C414" s="13" t="s">
        <v>984</v>
      </c>
      <c r="D414" s="16" t="s">
        <v>1092</v>
      </c>
      <c r="E414" s="13" t="s">
        <v>1099</v>
      </c>
      <c r="F414" s="10" t="str">
        <f t="shared" si="13"/>
        <v>双葉郡川内村</v>
      </c>
    </row>
    <row r="415" spans="1:6" x14ac:dyDescent="0.15">
      <c r="A415" s="11" t="str">
        <f t="shared" si="12"/>
        <v>福島県双葉郡大熊町</v>
      </c>
      <c r="B415" s="15" t="s">
        <v>1100</v>
      </c>
      <c r="C415" s="13" t="s">
        <v>984</v>
      </c>
      <c r="D415" s="16" t="s">
        <v>1092</v>
      </c>
      <c r="E415" s="13" t="s">
        <v>1101</v>
      </c>
      <c r="F415" s="10" t="str">
        <f t="shared" si="13"/>
        <v>双葉郡大熊町</v>
      </c>
    </row>
    <row r="416" spans="1:6" x14ac:dyDescent="0.15">
      <c r="A416" s="11" t="str">
        <f t="shared" si="12"/>
        <v>福島県双葉郡双葉町</v>
      </c>
      <c r="B416" s="15" t="s">
        <v>1102</v>
      </c>
      <c r="C416" s="13" t="s">
        <v>984</v>
      </c>
      <c r="D416" s="16" t="s">
        <v>1092</v>
      </c>
      <c r="E416" s="13" t="s">
        <v>1103</v>
      </c>
      <c r="F416" s="10" t="str">
        <f t="shared" si="13"/>
        <v>双葉郡双葉町</v>
      </c>
    </row>
    <row r="417" spans="1:6" x14ac:dyDescent="0.15">
      <c r="A417" s="11" t="str">
        <f t="shared" si="12"/>
        <v>福島県双葉郡浪江町</v>
      </c>
      <c r="B417" s="15" t="s">
        <v>1104</v>
      </c>
      <c r="C417" s="13" t="s">
        <v>984</v>
      </c>
      <c r="D417" s="16" t="s">
        <v>1092</v>
      </c>
      <c r="E417" s="13" t="s">
        <v>1105</v>
      </c>
      <c r="F417" s="10" t="str">
        <f t="shared" si="13"/>
        <v>双葉郡浪江町</v>
      </c>
    </row>
    <row r="418" spans="1:6" x14ac:dyDescent="0.15">
      <c r="A418" s="11" t="str">
        <f t="shared" si="12"/>
        <v>福島県双葉郡葛尾村</v>
      </c>
      <c r="B418" s="15" t="s">
        <v>1106</v>
      </c>
      <c r="C418" s="13" t="s">
        <v>984</v>
      </c>
      <c r="D418" s="16" t="s">
        <v>1092</v>
      </c>
      <c r="E418" s="13" t="s">
        <v>1107</v>
      </c>
      <c r="F418" s="10" t="str">
        <f t="shared" si="13"/>
        <v>双葉郡葛尾村</v>
      </c>
    </row>
    <row r="419" spans="1:6" x14ac:dyDescent="0.15">
      <c r="A419" s="11" t="str">
        <f t="shared" si="12"/>
        <v>福島県相馬郡新地町</v>
      </c>
      <c r="B419" s="15" t="s">
        <v>1108</v>
      </c>
      <c r="C419" s="13" t="s">
        <v>984</v>
      </c>
      <c r="D419" s="16" t="s">
        <v>1109</v>
      </c>
      <c r="E419" s="13" t="s">
        <v>1110</v>
      </c>
      <c r="F419" s="10" t="str">
        <f t="shared" si="13"/>
        <v>相馬郡新地町</v>
      </c>
    </row>
    <row r="420" spans="1:6" x14ac:dyDescent="0.15">
      <c r="A420" s="11" t="str">
        <f t="shared" si="12"/>
        <v>福島県相馬郡飯舘村</v>
      </c>
      <c r="B420" s="15" t="s">
        <v>1111</v>
      </c>
      <c r="C420" s="13" t="s">
        <v>984</v>
      </c>
      <c r="D420" s="16" t="s">
        <v>1109</v>
      </c>
      <c r="E420" s="13" t="s">
        <v>1112</v>
      </c>
      <c r="F420" s="10" t="str">
        <f t="shared" si="13"/>
        <v>相馬郡飯舘村</v>
      </c>
    </row>
    <row r="421" spans="1:6" x14ac:dyDescent="0.15">
      <c r="A421" s="11" t="str">
        <f t="shared" si="12"/>
        <v>茨城県水戸市</v>
      </c>
      <c r="B421" s="15" t="s">
        <v>1113</v>
      </c>
      <c r="C421" s="13" t="s">
        <v>1114</v>
      </c>
      <c r="D421" s="16" t="s">
        <v>1115</v>
      </c>
      <c r="E421" s="13"/>
      <c r="F421" s="10" t="str">
        <f t="shared" si="13"/>
        <v>水戸市</v>
      </c>
    </row>
    <row r="422" spans="1:6" x14ac:dyDescent="0.15">
      <c r="A422" s="11" t="str">
        <f t="shared" si="12"/>
        <v>茨城県日立市</v>
      </c>
      <c r="B422" s="15" t="s">
        <v>1116</v>
      </c>
      <c r="C422" s="13" t="s">
        <v>1114</v>
      </c>
      <c r="D422" s="16" t="s">
        <v>1117</v>
      </c>
      <c r="E422" s="13"/>
      <c r="F422" s="10" t="str">
        <f t="shared" si="13"/>
        <v>日立市</v>
      </c>
    </row>
    <row r="423" spans="1:6" x14ac:dyDescent="0.15">
      <c r="A423" s="11" t="str">
        <f t="shared" si="12"/>
        <v>茨城県土浦市</v>
      </c>
      <c r="B423" s="15" t="s">
        <v>1118</v>
      </c>
      <c r="C423" s="13" t="s">
        <v>1114</v>
      </c>
      <c r="D423" s="16" t="s">
        <v>1119</v>
      </c>
      <c r="E423" s="13"/>
      <c r="F423" s="10" t="str">
        <f t="shared" si="13"/>
        <v>土浦市</v>
      </c>
    </row>
    <row r="424" spans="1:6" x14ac:dyDescent="0.15">
      <c r="A424" s="11" t="str">
        <f t="shared" si="12"/>
        <v>茨城県古河市</v>
      </c>
      <c r="B424" s="15" t="s">
        <v>1120</v>
      </c>
      <c r="C424" s="13" t="s">
        <v>1114</v>
      </c>
      <c r="D424" s="16" t="s">
        <v>1121</v>
      </c>
      <c r="E424" s="13"/>
      <c r="F424" s="10" t="str">
        <f t="shared" si="13"/>
        <v>古河市</v>
      </c>
    </row>
    <row r="425" spans="1:6" x14ac:dyDescent="0.15">
      <c r="A425" s="11" t="str">
        <f t="shared" si="12"/>
        <v>茨城県石岡市</v>
      </c>
      <c r="B425" s="15" t="s">
        <v>1122</v>
      </c>
      <c r="C425" s="13" t="s">
        <v>1114</v>
      </c>
      <c r="D425" s="16" t="s">
        <v>1123</v>
      </c>
      <c r="E425" s="13"/>
      <c r="F425" s="10" t="str">
        <f t="shared" si="13"/>
        <v>石岡市</v>
      </c>
    </row>
    <row r="426" spans="1:6" x14ac:dyDescent="0.15">
      <c r="A426" s="11" t="str">
        <f t="shared" si="12"/>
        <v>茨城県結城市</v>
      </c>
      <c r="B426" s="15" t="s">
        <v>1124</v>
      </c>
      <c r="C426" s="13" t="s">
        <v>1114</v>
      </c>
      <c r="D426" s="16" t="s">
        <v>1125</v>
      </c>
      <c r="E426" s="13"/>
      <c r="F426" s="10" t="str">
        <f t="shared" si="13"/>
        <v>結城市</v>
      </c>
    </row>
    <row r="427" spans="1:6" x14ac:dyDescent="0.15">
      <c r="A427" s="11" t="str">
        <f t="shared" si="12"/>
        <v>茨城県龍ケ崎市</v>
      </c>
      <c r="B427" s="15" t="s">
        <v>1126</v>
      </c>
      <c r="C427" s="13" t="s">
        <v>1114</v>
      </c>
      <c r="D427" s="16" t="s">
        <v>1127</v>
      </c>
      <c r="E427" s="13"/>
      <c r="F427" s="10" t="str">
        <f t="shared" si="13"/>
        <v>龍ケ崎市</v>
      </c>
    </row>
    <row r="428" spans="1:6" x14ac:dyDescent="0.15">
      <c r="A428" s="11" t="str">
        <f t="shared" si="12"/>
        <v>茨城県下妻市</v>
      </c>
      <c r="B428" s="15" t="s">
        <v>1128</v>
      </c>
      <c r="C428" s="13" t="s">
        <v>1114</v>
      </c>
      <c r="D428" s="16" t="s">
        <v>1129</v>
      </c>
      <c r="E428" s="13"/>
      <c r="F428" s="10" t="str">
        <f t="shared" si="13"/>
        <v>下妻市</v>
      </c>
    </row>
    <row r="429" spans="1:6" x14ac:dyDescent="0.15">
      <c r="A429" s="11" t="str">
        <f t="shared" si="12"/>
        <v>茨城県常総市</v>
      </c>
      <c r="B429" s="15" t="s">
        <v>1130</v>
      </c>
      <c r="C429" s="13" t="s">
        <v>1114</v>
      </c>
      <c r="D429" s="16" t="s">
        <v>1131</v>
      </c>
      <c r="E429" s="13"/>
      <c r="F429" s="10" t="str">
        <f t="shared" si="13"/>
        <v>常総市</v>
      </c>
    </row>
    <row r="430" spans="1:6" x14ac:dyDescent="0.15">
      <c r="A430" s="11" t="str">
        <f t="shared" si="12"/>
        <v>茨城県常陸太田市</v>
      </c>
      <c r="B430" s="15" t="s">
        <v>1132</v>
      </c>
      <c r="C430" s="13" t="s">
        <v>1114</v>
      </c>
      <c r="D430" s="16" t="s">
        <v>1133</v>
      </c>
      <c r="E430" s="13"/>
      <c r="F430" s="10" t="str">
        <f t="shared" si="13"/>
        <v>常陸太田市</v>
      </c>
    </row>
    <row r="431" spans="1:6" x14ac:dyDescent="0.15">
      <c r="A431" s="11" t="str">
        <f t="shared" si="12"/>
        <v>茨城県高萩市</v>
      </c>
      <c r="B431" s="15" t="s">
        <v>1134</v>
      </c>
      <c r="C431" s="13" t="s">
        <v>1114</v>
      </c>
      <c r="D431" s="16" t="s">
        <v>1135</v>
      </c>
      <c r="E431" s="13"/>
      <c r="F431" s="10" t="str">
        <f t="shared" si="13"/>
        <v>高萩市</v>
      </c>
    </row>
    <row r="432" spans="1:6" x14ac:dyDescent="0.15">
      <c r="A432" s="11" t="str">
        <f t="shared" si="12"/>
        <v>茨城県北茨城市</v>
      </c>
      <c r="B432" s="15" t="s">
        <v>1136</v>
      </c>
      <c r="C432" s="13" t="s">
        <v>1114</v>
      </c>
      <c r="D432" s="16" t="s">
        <v>1137</v>
      </c>
      <c r="E432" s="13"/>
      <c r="F432" s="10" t="str">
        <f t="shared" si="13"/>
        <v>北茨城市</v>
      </c>
    </row>
    <row r="433" spans="1:6" x14ac:dyDescent="0.15">
      <c r="A433" s="11" t="str">
        <f t="shared" si="12"/>
        <v>茨城県笠間市</v>
      </c>
      <c r="B433" s="15" t="s">
        <v>1138</v>
      </c>
      <c r="C433" s="13" t="s">
        <v>1114</v>
      </c>
      <c r="D433" s="16" t="s">
        <v>1139</v>
      </c>
      <c r="E433" s="13"/>
      <c r="F433" s="10" t="str">
        <f t="shared" si="13"/>
        <v>笠間市</v>
      </c>
    </row>
    <row r="434" spans="1:6" x14ac:dyDescent="0.15">
      <c r="A434" s="11" t="str">
        <f t="shared" si="12"/>
        <v>茨城県取手市</v>
      </c>
      <c r="B434" s="15" t="s">
        <v>1140</v>
      </c>
      <c r="C434" s="13" t="s">
        <v>1114</v>
      </c>
      <c r="D434" s="16" t="s">
        <v>1141</v>
      </c>
      <c r="E434" s="13"/>
      <c r="F434" s="10" t="str">
        <f t="shared" si="13"/>
        <v>取手市</v>
      </c>
    </row>
    <row r="435" spans="1:6" x14ac:dyDescent="0.15">
      <c r="A435" s="11" t="str">
        <f t="shared" si="12"/>
        <v>茨城県牛久市</v>
      </c>
      <c r="B435" s="15" t="s">
        <v>1142</v>
      </c>
      <c r="C435" s="13" t="s">
        <v>1114</v>
      </c>
      <c r="D435" s="16" t="s">
        <v>1143</v>
      </c>
      <c r="E435" s="13"/>
      <c r="F435" s="10" t="str">
        <f t="shared" si="13"/>
        <v>牛久市</v>
      </c>
    </row>
    <row r="436" spans="1:6" x14ac:dyDescent="0.15">
      <c r="A436" s="11" t="str">
        <f t="shared" si="12"/>
        <v>茨城県つくば市</v>
      </c>
      <c r="B436" s="15" t="s">
        <v>1144</v>
      </c>
      <c r="C436" s="13" t="s">
        <v>1114</v>
      </c>
      <c r="D436" s="16" t="s">
        <v>1145</v>
      </c>
      <c r="E436" s="13"/>
      <c r="F436" s="10" t="str">
        <f t="shared" si="13"/>
        <v>つくば市</v>
      </c>
    </row>
    <row r="437" spans="1:6" x14ac:dyDescent="0.15">
      <c r="A437" s="11" t="str">
        <f t="shared" si="12"/>
        <v>茨城県ひたちなか市</v>
      </c>
      <c r="B437" s="15" t="s">
        <v>1146</v>
      </c>
      <c r="C437" s="13" t="s">
        <v>1114</v>
      </c>
      <c r="D437" s="16" t="s">
        <v>1147</v>
      </c>
      <c r="E437" s="13"/>
      <c r="F437" s="10" t="str">
        <f t="shared" si="13"/>
        <v>ひたちなか市</v>
      </c>
    </row>
    <row r="438" spans="1:6" x14ac:dyDescent="0.15">
      <c r="A438" s="11" t="str">
        <f t="shared" si="12"/>
        <v>茨城県鹿嶋市</v>
      </c>
      <c r="B438" s="15" t="s">
        <v>1148</v>
      </c>
      <c r="C438" s="13" t="s">
        <v>1114</v>
      </c>
      <c r="D438" s="16" t="s">
        <v>1149</v>
      </c>
      <c r="E438" s="13"/>
      <c r="F438" s="10" t="str">
        <f t="shared" si="13"/>
        <v>鹿嶋市</v>
      </c>
    </row>
    <row r="439" spans="1:6" x14ac:dyDescent="0.15">
      <c r="A439" s="11" t="str">
        <f t="shared" si="12"/>
        <v>茨城県潮来市</v>
      </c>
      <c r="B439" s="15" t="s">
        <v>1150</v>
      </c>
      <c r="C439" s="13" t="s">
        <v>1114</v>
      </c>
      <c r="D439" s="16" t="s">
        <v>1151</v>
      </c>
      <c r="E439" s="13"/>
      <c r="F439" s="10" t="str">
        <f t="shared" si="13"/>
        <v>潮来市</v>
      </c>
    </row>
    <row r="440" spans="1:6" x14ac:dyDescent="0.15">
      <c r="A440" s="11" t="str">
        <f t="shared" si="12"/>
        <v>茨城県守谷市</v>
      </c>
      <c r="B440" s="15" t="s">
        <v>1152</v>
      </c>
      <c r="C440" s="13" t="s">
        <v>1114</v>
      </c>
      <c r="D440" s="16" t="s">
        <v>1153</v>
      </c>
      <c r="E440" s="13"/>
      <c r="F440" s="10" t="str">
        <f t="shared" si="13"/>
        <v>守谷市</v>
      </c>
    </row>
    <row r="441" spans="1:6" x14ac:dyDescent="0.15">
      <c r="A441" s="11" t="str">
        <f t="shared" si="12"/>
        <v>茨城県常陸大宮市</v>
      </c>
      <c r="B441" s="15" t="s">
        <v>1154</v>
      </c>
      <c r="C441" s="13" t="s">
        <v>1114</v>
      </c>
      <c r="D441" s="16" t="s">
        <v>1155</v>
      </c>
      <c r="E441" s="13"/>
      <c r="F441" s="10" t="str">
        <f t="shared" si="13"/>
        <v>常陸大宮市</v>
      </c>
    </row>
    <row r="442" spans="1:6" x14ac:dyDescent="0.15">
      <c r="A442" s="11" t="str">
        <f t="shared" si="12"/>
        <v>茨城県那珂市</v>
      </c>
      <c r="B442" s="15" t="s">
        <v>1156</v>
      </c>
      <c r="C442" s="13" t="s">
        <v>1114</v>
      </c>
      <c r="D442" s="16" t="s">
        <v>1157</v>
      </c>
      <c r="E442" s="13"/>
      <c r="F442" s="10" t="str">
        <f t="shared" si="13"/>
        <v>那珂市</v>
      </c>
    </row>
    <row r="443" spans="1:6" x14ac:dyDescent="0.15">
      <c r="A443" s="11" t="str">
        <f t="shared" si="12"/>
        <v>茨城県筑西市</v>
      </c>
      <c r="B443" s="15" t="s">
        <v>1158</v>
      </c>
      <c r="C443" s="13" t="s">
        <v>1114</v>
      </c>
      <c r="D443" s="16" t="s">
        <v>1159</v>
      </c>
      <c r="E443" s="13"/>
      <c r="F443" s="10" t="str">
        <f t="shared" si="13"/>
        <v>筑西市</v>
      </c>
    </row>
    <row r="444" spans="1:6" x14ac:dyDescent="0.15">
      <c r="A444" s="11" t="str">
        <f t="shared" si="12"/>
        <v>茨城県坂東市</v>
      </c>
      <c r="B444" s="15" t="s">
        <v>1160</v>
      </c>
      <c r="C444" s="13" t="s">
        <v>1114</v>
      </c>
      <c r="D444" s="16" t="s">
        <v>1161</v>
      </c>
      <c r="E444" s="13"/>
      <c r="F444" s="10" t="str">
        <f t="shared" si="13"/>
        <v>坂東市</v>
      </c>
    </row>
    <row r="445" spans="1:6" x14ac:dyDescent="0.15">
      <c r="A445" s="11" t="str">
        <f t="shared" si="12"/>
        <v>茨城県稲敷市</v>
      </c>
      <c r="B445" s="15" t="s">
        <v>1162</v>
      </c>
      <c r="C445" s="13" t="s">
        <v>1114</v>
      </c>
      <c r="D445" s="16" t="s">
        <v>1163</v>
      </c>
      <c r="E445" s="13"/>
      <c r="F445" s="10" t="str">
        <f t="shared" si="13"/>
        <v>稲敷市</v>
      </c>
    </row>
    <row r="446" spans="1:6" x14ac:dyDescent="0.15">
      <c r="A446" s="11" t="str">
        <f t="shared" si="12"/>
        <v>茨城県かすみがうら市</v>
      </c>
      <c r="B446" s="15" t="s">
        <v>1164</v>
      </c>
      <c r="C446" s="13" t="s">
        <v>1114</v>
      </c>
      <c r="D446" s="16" t="s">
        <v>1165</v>
      </c>
      <c r="E446" s="13"/>
      <c r="F446" s="10" t="str">
        <f t="shared" si="13"/>
        <v>かすみがうら市</v>
      </c>
    </row>
    <row r="447" spans="1:6" x14ac:dyDescent="0.15">
      <c r="A447" s="11" t="str">
        <f t="shared" si="12"/>
        <v>茨城県桜川市</v>
      </c>
      <c r="B447" s="15" t="s">
        <v>1166</v>
      </c>
      <c r="C447" s="13" t="s">
        <v>1114</v>
      </c>
      <c r="D447" s="16" t="s">
        <v>1167</v>
      </c>
      <c r="E447" s="13"/>
      <c r="F447" s="10" t="str">
        <f t="shared" si="13"/>
        <v>桜川市</v>
      </c>
    </row>
    <row r="448" spans="1:6" x14ac:dyDescent="0.15">
      <c r="A448" s="11" t="str">
        <f t="shared" si="12"/>
        <v>茨城県神栖市</v>
      </c>
      <c r="B448" s="15" t="s">
        <v>1168</v>
      </c>
      <c r="C448" s="13" t="s">
        <v>1114</v>
      </c>
      <c r="D448" s="16" t="s">
        <v>1169</v>
      </c>
      <c r="E448" s="13"/>
      <c r="F448" s="10" t="str">
        <f t="shared" si="13"/>
        <v>神栖市</v>
      </c>
    </row>
    <row r="449" spans="1:6" x14ac:dyDescent="0.15">
      <c r="A449" s="11" t="str">
        <f t="shared" si="12"/>
        <v>茨城県行方市</v>
      </c>
      <c r="B449" s="15" t="s">
        <v>1170</v>
      </c>
      <c r="C449" s="13" t="s">
        <v>1114</v>
      </c>
      <c r="D449" s="16" t="s">
        <v>1171</v>
      </c>
      <c r="E449" s="13"/>
      <c r="F449" s="10" t="str">
        <f t="shared" si="13"/>
        <v>行方市</v>
      </c>
    </row>
    <row r="450" spans="1:6" x14ac:dyDescent="0.15">
      <c r="A450" s="11" t="str">
        <f t="shared" ref="A450:A513" si="14">C450&amp;D450&amp;E450</f>
        <v>茨城県鉾田市</v>
      </c>
      <c r="B450" s="15" t="s">
        <v>1172</v>
      </c>
      <c r="C450" s="13" t="s">
        <v>1114</v>
      </c>
      <c r="D450" s="16" t="s">
        <v>1173</v>
      </c>
      <c r="E450" s="13"/>
      <c r="F450" s="10" t="str">
        <f t="shared" si="13"/>
        <v>鉾田市</v>
      </c>
    </row>
    <row r="451" spans="1:6" x14ac:dyDescent="0.15">
      <c r="A451" s="11" t="str">
        <f t="shared" si="14"/>
        <v>茨城県つくばみらい市</v>
      </c>
      <c r="B451" s="15" t="s">
        <v>1174</v>
      </c>
      <c r="C451" s="13" t="s">
        <v>1114</v>
      </c>
      <c r="D451" s="16" t="s">
        <v>1175</v>
      </c>
      <c r="E451" s="13"/>
      <c r="F451" s="10" t="str">
        <f t="shared" ref="F451:F514" si="15">D451&amp;E451</f>
        <v>つくばみらい市</v>
      </c>
    </row>
    <row r="452" spans="1:6" x14ac:dyDescent="0.15">
      <c r="A452" s="11" t="str">
        <f t="shared" si="14"/>
        <v>茨城県小美玉市</v>
      </c>
      <c r="B452" s="15" t="s">
        <v>1176</v>
      </c>
      <c r="C452" s="13" t="s">
        <v>1114</v>
      </c>
      <c r="D452" s="16" t="s">
        <v>1177</v>
      </c>
      <c r="E452" s="13"/>
      <c r="F452" s="10" t="str">
        <f t="shared" si="15"/>
        <v>小美玉市</v>
      </c>
    </row>
    <row r="453" spans="1:6" x14ac:dyDescent="0.15">
      <c r="A453" s="11" t="str">
        <f t="shared" si="14"/>
        <v>茨城県東茨城郡茨城町</v>
      </c>
      <c r="B453" s="15" t="s">
        <v>1178</v>
      </c>
      <c r="C453" s="13" t="s">
        <v>1114</v>
      </c>
      <c r="D453" s="16" t="s">
        <v>1179</v>
      </c>
      <c r="E453" s="13" t="s">
        <v>1180</v>
      </c>
      <c r="F453" s="10" t="str">
        <f t="shared" si="15"/>
        <v>東茨城郡茨城町</v>
      </c>
    </row>
    <row r="454" spans="1:6" x14ac:dyDescent="0.15">
      <c r="A454" s="11" t="str">
        <f t="shared" si="14"/>
        <v>茨城県東茨城郡大洗町</v>
      </c>
      <c r="B454" s="15" t="s">
        <v>1181</v>
      </c>
      <c r="C454" s="13" t="s">
        <v>1114</v>
      </c>
      <c r="D454" s="16" t="s">
        <v>1179</v>
      </c>
      <c r="E454" s="13" t="s">
        <v>1182</v>
      </c>
      <c r="F454" s="10" t="str">
        <f t="shared" si="15"/>
        <v>東茨城郡大洗町</v>
      </c>
    </row>
    <row r="455" spans="1:6" x14ac:dyDescent="0.15">
      <c r="A455" s="11" t="str">
        <f t="shared" si="14"/>
        <v>茨城県東茨城郡城里町</v>
      </c>
      <c r="B455" s="15" t="s">
        <v>1183</v>
      </c>
      <c r="C455" s="13" t="s">
        <v>1114</v>
      </c>
      <c r="D455" s="16" t="s">
        <v>1179</v>
      </c>
      <c r="E455" s="13" t="s">
        <v>1184</v>
      </c>
      <c r="F455" s="10" t="str">
        <f t="shared" si="15"/>
        <v>東茨城郡城里町</v>
      </c>
    </row>
    <row r="456" spans="1:6" x14ac:dyDescent="0.15">
      <c r="A456" s="11" t="str">
        <f t="shared" si="14"/>
        <v>茨城県那珂郡東海村</v>
      </c>
      <c r="B456" s="15" t="s">
        <v>1185</v>
      </c>
      <c r="C456" s="13" t="s">
        <v>1114</v>
      </c>
      <c r="D456" s="16" t="s">
        <v>1186</v>
      </c>
      <c r="E456" s="13" t="s">
        <v>1187</v>
      </c>
      <c r="F456" s="10" t="str">
        <f t="shared" si="15"/>
        <v>那珂郡東海村</v>
      </c>
    </row>
    <row r="457" spans="1:6" x14ac:dyDescent="0.15">
      <c r="A457" s="11" t="str">
        <f t="shared" si="14"/>
        <v>茨城県久慈郡大子町</v>
      </c>
      <c r="B457" s="15" t="s">
        <v>1188</v>
      </c>
      <c r="C457" s="13" t="s">
        <v>1114</v>
      </c>
      <c r="D457" s="16" t="s">
        <v>1189</v>
      </c>
      <c r="E457" s="13" t="s">
        <v>1190</v>
      </c>
      <c r="F457" s="10" t="str">
        <f t="shared" si="15"/>
        <v>久慈郡大子町</v>
      </c>
    </row>
    <row r="458" spans="1:6" x14ac:dyDescent="0.15">
      <c r="A458" s="11" t="str">
        <f t="shared" si="14"/>
        <v>茨城県稲敷郡美浦村</v>
      </c>
      <c r="B458" s="15" t="s">
        <v>1191</v>
      </c>
      <c r="C458" s="13" t="s">
        <v>1114</v>
      </c>
      <c r="D458" s="16" t="s">
        <v>1192</v>
      </c>
      <c r="E458" s="13" t="s">
        <v>1193</v>
      </c>
      <c r="F458" s="10" t="str">
        <f t="shared" si="15"/>
        <v>稲敷郡美浦村</v>
      </c>
    </row>
    <row r="459" spans="1:6" x14ac:dyDescent="0.15">
      <c r="A459" s="11" t="str">
        <f t="shared" si="14"/>
        <v>茨城県稲敷郡阿見町</v>
      </c>
      <c r="B459" s="15" t="s">
        <v>1194</v>
      </c>
      <c r="C459" s="13" t="s">
        <v>1114</v>
      </c>
      <c r="D459" s="16" t="s">
        <v>1192</v>
      </c>
      <c r="E459" s="13" t="s">
        <v>1195</v>
      </c>
      <c r="F459" s="10" t="str">
        <f t="shared" si="15"/>
        <v>稲敷郡阿見町</v>
      </c>
    </row>
    <row r="460" spans="1:6" x14ac:dyDescent="0.15">
      <c r="A460" s="11" t="str">
        <f t="shared" si="14"/>
        <v>茨城県稲敷郡河内町</v>
      </c>
      <c r="B460" s="15" t="s">
        <v>1196</v>
      </c>
      <c r="C460" s="13" t="s">
        <v>1114</v>
      </c>
      <c r="D460" s="16" t="s">
        <v>1192</v>
      </c>
      <c r="E460" s="13" t="s">
        <v>1197</v>
      </c>
      <c r="F460" s="10" t="str">
        <f t="shared" si="15"/>
        <v>稲敷郡河内町</v>
      </c>
    </row>
    <row r="461" spans="1:6" x14ac:dyDescent="0.15">
      <c r="A461" s="11" t="str">
        <f t="shared" si="14"/>
        <v>茨城県結城郡八千代町</v>
      </c>
      <c r="B461" s="15" t="s">
        <v>1198</v>
      </c>
      <c r="C461" s="13" t="s">
        <v>1114</v>
      </c>
      <c r="D461" s="16" t="s">
        <v>1199</v>
      </c>
      <c r="E461" s="13" t="s">
        <v>1200</v>
      </c>
      <c r="F461" s="10" t="str">
        <f t="shared" si="15"/>
        <v>結城郡八千代町</v>
      </c>
    </row>
    <row r="462" spans="1:6" x14ac:dyDescent="0.15">
      <c r="A462" s="11" t="str">
        <f t="shared" si="14"/>
        <v>茨城県猿島郡五霞町</v>
      </c>
      <c r="B462" s="15" t="s">
        <v>1201</v>
      </c>
      <c r="C462" s="13" t="s">
        <v>1114</v>
      </c>
      <c r="D462" s="16" t="s">
        <v>1202</v>
      </c>
      <c r="E462" s="13" t="s">
        <v>1203</v>
      </c>
      <c r="F462" s="10" t="str">
        <f t="shared" si="15"/>
        <v>猿島郡五霞町</v>
      </c>
    </row>
    <row r="463" spans="1:6" x14ac:dyDescent="0.15">
      <c r="A463" s="11" t="str">
        <f t="shared" si="14"/>
        <v>茨城県猿島郡境町</v>
      </c>
      <c r="B463" s="15" t="s">
        <v>1204</v>
      </c>
      <c r="C463" s="13" t="s">
        <v>1114</v>
      </c>
      <c r="D463" s="16" t="s">
        <v>1202</v>
      </c>
      <c r="E463" s="13" t="s">
        <v>1205</v>
      </c>
      <c r="F463" s="10" t="str">
        <f t="shared" si="15"/>
        <v>猿島郡境町</v>
      </c>
    </row>
    <row r="464" spans="1:6" x14ac:dyDescent="0.15">
      <c r="A464" s="11" t="str">
        <f t="shared" si="14"/>
        <v>茨城県北相馬郡利根町</v>
      </c>
      <c r="B464" s="15" t="s">
        <v>1206</v>
      </c>
      <c r="C464" s="13" t="s">
        <v>1114</v>
      </c>
      <c r="D464" s="16" t="s">
        <v>1207</v>
      </c>
      <c r="E464" s="13" t="s">
        <v>1208</v>
      </c>
      <c r="F464" s="10" t="str">
        <f t="shared" si="15"/>
        <v>北相馬郡利根町</v>
      </c>
    </row>
    <row r="465" spans="1:6" x14ac:dyDescent="0.15">
      <c r="A465" s="11" t="str">
        <f t="shared" si="14"/>
        <v>栃木県宇都宮市</v>
      </c>
      <c r="B465" s="15" t="s">
        <v>1209</v>
      </c>
      <c r="C465" s="13" t="s">
        <v>1210</v>
      </c>
      <c r="D465" s="16" t="s">
        <v>1211</v>
      </c>
      <c r="E465" s="13"/>
      <c r="F465" s="10" t="str">
        <f t="shared" si="15"/>
        <v>宇都宮市</v>
      </c>
    </row>
    <row r="466" spans="1:6" x14ac:dyDescent="0.15">
      <c r="A466" s="11" t="str">
        <f t="shared" si="14"/>
        <v>栃木県足利市</v>
      </c>
      <c r="B466" s="15" t="s">
        <v>1212</v>
      </c>
      <c r="C466" s="13" t="s">
        <v>1210</v>
      </c>
      <c r="D466" s="16" t="s">
        <v>1213</v>
      </c>
      <c r="E466" s="13"/>
      <c r="F466" s="10" t="str">
        <f t="shared" si="15"/>
        <v>足利市</v>
      </c>
    </row>
    <row r="467" spans="1:6" x14ac:dyDescent="0.15">
      <c r="A467" s="11" t="str">
        <f t="shared" si="14"/>
        <v>栃木県栃木市</v>
      </c>
      <c r="B467" s="15" t="s">
        <v>1214</v>
      </c>
      <c r="C467" s="13" t="s">
        <v>1210</v>
      </c>
      <c r="D467" s="16" t="s">
        <v>1215</v>
      </c>
      <c r="E467" s="13"/>
      <c r="F467" s="10" t="str">
        <f t="shared" si="15"/>
        <v>栃木市</v>
      </c>
    </row>
    <row r="468" spans="1:6" x14ac:dyDescent="0.15">
      <c r="A468" s="11" t="str">
        <f t="shared" si="14"/>
        <v>栃木県佐野市</v>
      </c>
      <c r="B468" s="15" t="s">
        <v>1216</v>
      </c>
      <c r="C468" s="13" t="s">
        <v>1210</v>
      </c>
      <c r="D468" s="16" t="s">
        <v>1217</v>
      </c>
      <c r="E468" s="13"/>
      <c r="F468" s="10" t="str">
        <f t="shared" si="15"/>
        <v>佐野市</v>
      </c>
    </row>
    <row r="469" spans="1:6" x14ac:dyDescent="0.15">
      <c r="A469" s="11" t="str">
        <f t="shared" si="14"/>
        <v>栃木県鹿沼市</v>
      </c>
      <c r="B469" s="15" t="s">
        <v>1218</v>
      </c>
      <c r="C469" s="13" t="s">
        <v>1210</v>
      </c>
      <c r="D469" s="16" t="s">
        <v>1219</v>
      </c>
      <c r="E469" s="13"/>
      <c r="F469" s="10" t="str">
        <f t="shared" si="15"/>
        <v>鹿沼市</v>
      </c>
    </row>
    <row r="470" spans="1:6" x14ac:dyDescent="0.15">
      <c r="A470" s="11" t="str">
        <f t="shared" si="14"/>
        <v>栃木県日光市</v>
      </c>
      <c r="B470" s="15" t="s">
        <v>1220</v>
      </c>
      <c r="C470" s="13" t="s">
        <v>1210</v>
      </c>
      <c r="D470" s="16" t="s">
        <v>1221</v>
      </c>
      <c r="E470" s="13"/>
      <c r="F470" s="10" t="str">
        <f t="shared" si="15"/>
        <v>日光市</v>
      </c>
    </row>
    <row r="471" spans="1:6" x14ac:dyDescent="0.15">
      <c r="A471" s="11" t="str">
        <f t="shared" si="14"/>
        <v>栃木県小山市</v>
      </c>
      <c r="B471" s="15" t="s">
        <v>1222</v>
      </c>
      <c r="C471" s="13" t="s">
        <v>1210</v>
      </c>
      <c r="D471" s="16" t="s">
        <v>1223</v>
      </c>
      <c r="E471" s="13"/>
      <c r="F471" s="10" t="str">
        <f t="shared" si="15"/>
        <v>小山市</v>
      </c>
    </row>
    <row r="472" spans="1:6" x14ac:dyDescent="0.15">
      <c r="A472" s="11" t="str">
        <f t="shared" si="14"/>
        <v>栃木県真岡市</v>
      </c>
      <c r="B472" s="15" t="s">
        <v>1224</v>
      </c>
      <c r="C472" s="13" t="s">
        <v>1210</v>
      </c>
      <c r="D472" s="16" t="s">
        <v>1225</v>
      </c>
      <c r="E472" s="13"/>
      <c r="F472" s="10" t="str">
        <f t="shared" si="15"/>
        <v>真岡市</v>
      </c>
    </row>
    <row r="473" spans="1:6" x14ac:dyDescent="0.15">
      <c r="A473" s="11" t="str">
        <f t="shared" si="14"/>
        <v>栃木県大田原市</v>
      </c>
      <c r="B473" s="15" t="s">
        <v>1226</v>
      </c>
      <c r="C473" s="13" t="s">
        <v>1210</v>
      </c>
      <c r="D473" s="16" t="s">
        <v>1227</v>
      </c>
      <c r="E473" s="13"/>
      <c r="F473" s="10" t="str">
        <f t="shared" si="15"/>
        <v>大田原市</v>
      </c>
    </row>
    <row r="474" spans="1:6" x14ac:dyDescent="0.15">
      <c r="A474" s="11" t="str">
        <f t="shared" si="14"/>
        <v>栃木県矢板市</v>
      </c>
      <c r="B474" s="15" t="s">
        <v>1228</v>
      </c>
      <c r="C474" s="13" t="s">
        <v>1210</v>
      </c>
      <c r="D474" s="16" t="s">
        <v>1229</v>
      </c>
      <c r="E474" s="13"/>
      <c r="F474" s="10" t="str">
        <f t="shared" si="15"/>
        <v>矢板市</v>
      </c>
    </row>
    <row r="475" spans="1:6" x14ac:dyDescent="0.15">
      <c r="A475" s="11" t="str">
        <f t="shared" si="14"/>
        <v>栃木県那須塩原市</v>
      </c>
      <c r="B475" s="15" t="s">
        <v>1230</v>
      </c>
      <c r="C475" s="13" t="s">
        <v>1210</v>
      </c>
      <c r="D475" s="16" t="s">
        <v>1231</v>
      </c>
      <c r="E475" s="13"/>
      <c r="F475" s="10" t="str">
        <f t="shared" si="15"/>
        <v>那須塩原市</v>
      </c>
    </row>
    <row r="476" spans="1:6" x14ac:dyDescent="0.15">
      <c r="A476" s="11" t="str">
        <f t="shared" si="14"/>
        <v>栃木県さくら市</v>
      </c>
      <c r="B476" s="15" t="s">
        <v>1232</v>
      </c>
      <c r="C476" s="13" t="s">
        <v>1210</v>
      </c>
      <c r="D476" s="16" t="s">
        <v>1233</v>
      </c>
      <c r="E476" s="13"/>
      <c r="F476" s="10" t="str">
        <f t="shared" si="15"/>
        <v>さくら市</v>
      </c>
    </row>
    <row r="477" spans="1:6" x14ac:dyDescent="0.15">
      <c r="A477" s="11" t="str">
        <f t="shared" si="14"/>
        <v>栃木県那須烏山市</v>
      </c>
      <c r="B477" s="15" t="s">
        <v>1234</v>
      </c>
      <c r="C477" s="13" t="s">
        <v>1210</v>
      </c>
      <c r="D477" s="16" t="s">
        <v>1235</v>
      </c>
      <c r="E477" s="13"/>
      <c r="F477" s="10" t="str">
        <f t="shared" si="15"/>
        <v>那須烏山市</v>
      </c>
    </row>
    <row r="478" spans="1:6" x14ac:dyDescent="0.15">
      <c r="A478" s="11" t="str">
        <f t="shared" si="14"/>
        <v>栃木県下野市</v>
      </c>
      <c r="B478" s="15" t="s">
        <v>1236</v>
      </c>
      <c r="C478" s="13" t="s">
        <v>1210</v>
      </c>
      <c r="D478" s="16" t="s">
        <v>1237</v>
      </c>
      <c r="E478" s="13"/>
      <c r="F478" s="10" t="str">
        <f t="shared" si="15"/>
        <v>下野市</v>
      </c>
    </row>
    <row r="479" spans="1:6" x14ac:dyDescent="0.15">
      <c r="A479" s="11" t="str">
        <f t="shared" si="14"/>
        <v>栃木県河内郡上三川町</v>
      </c>
      <c r="B479" s="15" t="s">
        <v>1238</v>
      </c>
      <c r="C479" s="13" t="s">
        <v>1210</v>
      </c>
      <c r="D479" s="16" t="s">
        <v>1239</v>
      </c>
      <c r="E479" s="13" t="s">
        <v>1240</v>
      </c>
      <c r="F479" s="10" t="str">
        <f t="shared" si="15"/>
        <v>河内郡上三川町</v>
      </c>
    </row>
    <row r="480" spans="1:6" x14ac:dyDescent="0.15">
      <c r="A480" s="11" t="str">
        <f t="shared" si="14"/>
        <v>栃木県芳賀郡益子町</v>
      </c>
      <c r="B480" s="15" t="s">
        <v>1241</v>
      </c>
      <c r="C480" s="13" t="s">
        <v>1210</v>
      </c>
      <c r="D480" s="16" t="s">
        <v>1242</v>
      </c>
      <c r="E480" s="13" t="s">
        <v>1243</v>
      </c>
      <c r="F480" s="10" t="str">
        <f t="shared" si="15"/>
        <v>芳賀郡益子町</v>
      </c>
    </row>
    <row r="481" spans="1:6" x14ac:dyDescent="0.15">
      <c r="A481" s="11" t="str">
        <f t="shared" si="14"/>
        <v>栃木県芳賀郡茂木町</v>
      </c>
      <c r="B481" s="15" t="s">
        <v>1244</v>
      </c>
      <c r="C481" s="13" t="s">
        <v>1210</v>
      </c>
      <c r="D481" s="16" t="s">
        <v>1242</v>
      </c>
      <c r="E481" s="13" t="s">
        <v>1245</v>
      </c>
      <c r="F481" s="10" t="str">
        <f t="shared" si="15"/>
        <v>芳賀郡茂木町</v>
      </c>
    </row>
    <row r="482" spans="1:6" x14ac:dyDescent="0.15">
      <c r="A482" s="11" t="str">
        <f t="shared" si="14"/>
        <v>栃木県芳賀郡市貝町</v>
      </c>
      <c r="B482" s="15" t="s">
        <v>1246</v>
      </c>
      <c r="C482" s="13" t="s">
        <v>1210</v>
      </c>
      <c r="D482" s="16" t="s">
        <v>1242</v>
      </c>
      <c r="E482" s="13" t="s">
        <v>1247</v>
      </c>
      <c r="F482" s="10" t="str">
        <f t="shared" si="15"/>
        <v>芳賀郡市貝町</v>
      </c>
    </row>
    <row r="483" spans="1:6" x14ac:dyDescent="0.15">
      <c r="A483" s="11" t="str">
        <f t="shared" si="14"/>
        <v>栃木県芳賀郡芳賀町</v>
      </c>
      <c r="B483" s="15" t="s">
        <v>1248</v>
      </c>
      <c r="C483" s="13" t="s">
        <v>1210</v>
      </c>
      <c r="D483" s="16" t="s">
        <v>1242</v>
      </c>
      <c r="E483" s="13" t="s">
        <v>1249</v>
      </c>
      <c r="F483" s="10" t="str">
        <f t="shared" si="15"/>
        <v>芳賀郡芳賀町</v>
      </c>
    </row>
    <row r="484" spans="1:6" x14ac:dyDescent="0.15">
      <c r="A484" s="11" t="str">
        <f t="shared" si="14"/>
        <v>栃木県下都賀郡壬生町</v>
      </c>
      <c r="B484" s="15" t="s">
        <v>1250</v>
      </c>
      <c r="C484" s="13" t="s">
        <v>1210</v>
      </c>
      <c r="D484" s="16" t="s">
        <v>1251</v>
      </c>
      <c r="E484" s="13" t="s">
        <v>1252</v>
      </c>
      <c r="F484" s="10" t="str">
        <f t="shared" si="15"/>
        <v>下都賀郡壬生町</v>
      </c>
    </row>
    <row r="485" spans="1:6" x14ac:dyDescent="0.15">
      <c r="A485" s="11" t="str">
        <f t="shared" si="14"/>
        <v>栃木県下都賀郡野木町</v>
      </c>
      <c r="B485" s="15" t="s">
        <v>1253</v>
      </c>
      <c r="C485" s="13" t="s">
        <v>1210</v>
      </c>
      <c r="D485" s="16" t="s">
        <v>1251</v>
      </c>
      <c r="E485" s="13" t="s">
        <v>1254</v>
      </c>
      <c r="F485" s="10" t="str">
        <f t="shared" si="15"/>
        <v>下都賀郡野木町</v>
      </c>
    </row>
    <row r="486" spans="1:6" x14ac:dyDescent="0.15">
      <c r="A486" s="11" t="str">
        <f t="shared" si="14"/>
        <v>栃木県塩谷郡塩谷町</v>
      </c>
      <c r="B486" s="15" t="s">
        <v>1255</v>
      </c>
      <c r="C486" s="13" t="s">
        <v>1210</v>
      </c>
      <c r="D486" s="16" t="s">
        <v>1256</v>
      </c>
      <c r="E486" s="13" t="s">
        <v>1257</v>
      </c>
      <c r="F486" s="10" t="str">
        <f t="shared" si="15"/>
        <v>塩谷郡塩谷町</v>
      </c>
    </row>
    <row r="487" spans="1:6" x14ac:dyDescent="0.15">
      <c r="A487" s="11" t="str">
        <f t="shared" si="14"/>
        <v>栃木県塩谷郡高根沢町</v>
      </c>
      <c r="B487" s="15" t="s">
        <v>1258</v>
      </c>
      <c r="C487" s="13" t="s">
        <v>1210</v>
      </c>
      <c r="D487" s="16" t="s">
        <v>1256</v>
      </c>
      <c r="E487" s="13" t="s">
        <v>1259</v>
      </c>
      <c r="F487" s="10" t="str">
        <f t="shared" si="15"/>
        <v>塩谷郡高根沢町</v>
      </c>
    </row>
    <row r="488" spans="1:6" x14ac:dyDescent="0.15">
      <c r="A488" s="11" t="str">
        <f t="shared" si="14"/>
        <v>栃木県那須郡那須町</v>
      </c>
      <c r="B488" s="15" t="s">
        <v>1260</v>
      </c>
      <c r="C488" s="13" t="s">
        <v>1210</v>
      </c>
      <c r="D488" s="16" t="s">
        <v>1261</v>
      </c>
      <c r="E488" s="13" t="s">
        <v>1262</v>
      </c>
      <c r="F488" s="10" t="str">
        <f t="shared" si="15"/>
        <v>那須郡那須町</v>
      </c>
    </row>
    <row r="489" spans="1:6" x14ac:dyDescent="0.15">
      <c r="A489" s="11" t="str">
        <f t="shared" si="14"/>
        <v>栃木県那須郡那珂川町</v>
      </c>
      <c r="B489" s="15" t="s">
        <v>1263</v>
      </c>
      <c r="C489" s="13" t="s">
        <v>1210</v>
      </c>
      <c r="D489" s="16" t="s">
        <v>1261</v>
      </c>
      <c r="E489" s="13" t="s">
        <v>1264</v>
      </c>
      <c r="F489" s="10" t="str">
        <f t="shared" si="15"/>
        <v>那須郡那珂川町</v>
      </c>
    </row>
    <row r="490" spans="1:6" x14ac:dyDescent="0.15">
      <c r="A490" s="11" t="str">
        <f t="shared" si="14"/>
        <v>群馬県前橋市</v>
      </c>
      <c r="B490" s="15" t="s">
        <v>1265</v>
      </c>
      <c r="C490" s="13" t="s">
        <v>1266</v>
      </c>
      <c r="D490" s="16" t="s">
        <v>1267</v>
      </c>
      <c r="E490" s="13"/>
      <c r="F490" s="10" t="str">
        <f t="shared" si="15"/>
        <v>前橋市</v>
      </c>
    </row>
    <row r="491" spans="1:6" x14ac:dyDescent="0.15">
      <c r="A491" s="11" t="str">
        <f t="shared" si="14"/>
        <v>群馬県高崎市</v>
      </c>
      <c r="B491" s="15" t="s">
        <v>1268</v>
      </c>
      <c r="C491" s="13" t="s">
        <v>1266</v>
      </c>
      <c r="D491" s="16" t="s">
        <v>1269</v>
      </c>
      <c r="E491" s="13"/>
      <c r="F491" s="10" t="str">
        <f t="shared" si="15"/>
        <v>高崎市</v>
      </c>
    </row>
    <row r="492" spans="1:6" x14ac:dyDescent="0.15">
      <c r="A492" s="11" t="str">
        <f t="shared" si="14"/>
        <v>群馬県桐生市</v>
      </c>
      <c r="B492" s="15" t="s">
        <v>1270</v>
      </c>
      <c r="C492" s="13" t="s">
        <v>1266</v>
      </c>
      <c r="D492" s="16" t="s">
        <v>1271</v>
      </c>
      <c r="E492" s="13"/>
      <c r="F492" s="10" t="str">
        <f t="shared" si="15"/>
        <v>桐生市</v>
      </c>
    </row>
    <row r="493" spans="1:6" x14ac:dyDescent="0.15">
      <c r="A493" s="11" t="str">
        <f t="shared" si="14"/>
        <v>群馬県伊勢崎市</v>
      </c>
      <c r="B493" s="15" t="s">
        <v>1272</v>
      </c>
      <c r="C493" s="13" t="s">
        <v>1266</v>
      </c>
      <c r="D493" s="16" t="s">
        <v>1273</v>
      </c>
      <c r="E493" s="13"/>
      <c r="F493" s="10" t="str">
        <f t="shared" si="15"/>
        <v>伊勢崎市</v>
      </c>
    </row>
    <row r="494" spans="1:6" x14ac:dyDescent="0.15">
      <c r="A494" s="11" t="str">
        <f t="shared" si="14"/>
        <v>群馬県太田市</v>
      </c>
      <c r="B494" s="15" t="s">
        <v>1274</v>
      </c>
      <c r="C494" s="13" t="s">
        <v>1266</v>
      </c>
      <c r="D494" s="16" t="s">
        <v>1275</v>
      </c>
      <c r="E494" s="13"/>
      <c r="F494" s="10" t="str">
        <f t="shared" si="15"/>
        <v>太田市</v>
      </c>
    </row>
    <row r="495" spans="1:6" x14ac:dyDescent="0.15">
      <c r="A495" s="11" t="str">
        <f t="shared" si="14"/>
        <v>群馬県沼田市</v>
      </c>
      <c r="B495" s="15" t="s">
        <v>1276</v>
      </c>
      <c r="C495" s="13" t="s">
        <v>1266</v>
      </c>
      <c r="D495" s="16" t="s">
        <v>1277</v>
      </c>
      <c r="E495" s="13"/>
      <c r="F495" s="10" t="str">
        <f t="shared" si="15"/>
        <v>沼田市</v>
      </c>
    </row>
    <row r="496" spans="1:6" x14ac:dyDescent="0.15">
      <c r="A496" s="11" t="str">
        <f t="shared" si="14"/>
        <v>群馬県館林市</v>
      </c>
      <c r="B496" s="15" t="s">
        <v>1278</v>
      </c>
      <c r="C496" s="13" t="s">
        <v>1266</v>
      </c>
      <c r="D496" s="16" t="s">
        <v>1279</v>
      </c>
      <c r="E496" s="13"/>
      <c r="F496" s="10" t="str">
        <f t="shared" si="15"/>
        <v>館林市</v>
      </c>
    </row>
    <row r="497" spans="1:6" x14ac:dyDescent="0.15">
      <c r="A497" s="11" t="str">
        <f t="shared" si="14"/>
        <v>群馬県渋川市</v>
      </c>
      <c r="B497" s="15" t="s">
        <v>1280</v>
      </c>
      <c r="C497" s="13" t="s">
        <v>1266</v>
      </c>
      <c r="D497" s="16" t="s">
        <v>1281</v>
      </c>
      <c r="E497" s="13"/>
      <c r="F497" s="10" t="str">
        <f t="shared" si="15"/>
        <v>渋川市</v>
      </c>
    </row>
    <row r="498" spans="1:6" x14ac:dyDescent="0.15">
      <c r="A498" s="11" t="str">
        <f t="shared" si="14"/>
        <v>群馬県藤岡市</v>
      </c>
      <c r="B498" s="15" t="s">
        <v>1282</v>
      </c>
      <c r="C498" s="13" t="s">
        <v>1266</v>
      </c>
      <c r="D498" s="16" t="s">
        <v>1283</v>
      </c>
      <c r="E498" s="13"/>
      <c r="F498" s="10" t="str">
        <f t="shared" si="15"/>
        <v>藤岡市</v>
      </c>
    </row>
    <row r="499" spans="1:6" x14ac:dyDescent="0.15">
      <c r="A499" s="11" t="str">
        <f t="shared" si="14"/>
        <v>群馬県富岡市</v>
      </c>
      <c r="B499" s="15" t="s">
        <v>1284</v>
      </c>
      <c r="C499" s="13" t="s">
        <v>1266</v>
      </c>
      <c r="D499" s="16" t="s">
        <v>1285</v>
      </c>
      <c r="E499" s="13"/>
      <c r="F499" s="10" t="str">
        <f t="shared" si="15"/>
        <v>富岡市</v>
      </c>
    </row>
    <row r="500" spans="1:6" x14ac:dyDescent="0.15">
      <c r="A500" s="11" t="str">
        <f t="shared" si="14"/>
        <v>群馬県安中市</v>
      </c>
      <c r="B500" s="15" t="s">
        <v>1286</v>
      </c>
      <c r="C500" s="13" t="s">
        <v>1266</v>
      </c>
      <c r="D500" s="16" t="s">
        <v>1287</v>
      </c>
      <c r="E500" s="13"/>
      <c r="F500" s="10" t="str">
        <f t="shared" si="15"/>
        <v>安中市</v>
      </c>
    </row>
    <row r="501" spans="1:6" x14ac:dyDescent="0.15">
      <c r="A501" s="11" t="str">
        <f t="shared" si="14"/>
        <v>群馬県みどり市</v>
      </c>
      <c r="B501" s="15" t="s">
        <v>1288</v>
      </c>
      <c r="C501" s="13" t="s">
        <v>1266</v>
      </c>
      <c r="D501" s="16" t="s">
        <v>1289</v>
      </c>
      <c r="E501" s="13"/>
      <c r="F501" s="10" t="str">
        <f t="shared" si="15"/>
        <v>みどり市</v>
      </c>
    </row>
    <row r="502" spans="1:6" x14ac:dyDescent="0.15">
      <c r="A502" s="11" t="str">
        <f t="shared" si="14"/>
        <v>群馬県北群馬郡榛東村</v>
      </c>
      <c r="B502" s="15" t="s">
        <v>1290</v>
      </c>
      <c r="C502" s="13" t="s">
        <v>1266</v>
      </c>
      <c r="D502" s="16" t="s">
        <v>1291</v>
      </c>
      <c r="E502" s="13" t="s">
        <v>1292</v>
      </c>
      <c r="F502" s="10" t="str">
        <f t="shared" si="15"/>
        <v>北群馬郡榛東村</v>
      </c>
    </row>
    <row r="503" spans="1:6" x14ac:dyDescent="0.15">
      <c r="A503" s="11" t="str">
        <f t="shared" si="14"/>
        <v>群馬県北群馬郡吉岡町</v>
      </c>
      <c r="B503" s="15" t="s">
        <v>1293</v>
      </c>
      <c r="C503" s="13" t="s">
        <v>1266</v>
      </c>
      <c r="D503" s="16" t="s">
        <v>1291</v>
      </c>
      <c r="E503" s="13" t="s">
        <v>1294</v>
      </c>
      <c r="F503" s="10" t="str">
        <f t="shared" si="15"/>
        <v>北群馬郡吉岡町</v>
      </c>
    </row>
    <row r="504" spans="1:6" x14ac:dyDescent="0.15">
      <c r="A504" s="11" t="str">
        <f t="shared" si="14"/>
        <v>群馬県多野郡上野村</v>
      </c>
      <c r="B504" s="15" t="s">
        <v>1295</v>
      </c>
      <c r="C504" s="13" t="s">
        <v>1266</v>
      </c>
      <c r="D504" s="16" t="s">
        <v>1296</v>
      </c>
      <c r="E504" s="13" t="s">
        <v>1297</v>
      </c>
      <c r="F504" s="10" t="str">
        <f t="shared" si="15"/>
        <v>多野郡上野村</v>
      </c>
    </row>
    <row r="505" spans="1:6" x14ac:dyDescent="0.15">
      <c r="A505" s="11" t="str">
        <f t="shared" si="14"/>
        <v>群馬県多野郡神流町</v>
      </c>
      <c r="B505" s="15" t="s">
        <v>1298</v>
      </c>
      <c r="C505" s="13" t="s">
        <v>1266</v>
      </c>
      <c r="D505" s="16" t="s">
        <v>1296</v>
      </c>
      <c r="E505" s="13" t="s">
        <v>1299</v>
      </c>
      <c r="F505" s="10" t="str">
        <f t="shared" si="15"/>
        <v>多野郡神流町</v>
      </c>
    </row>
    <row r="506" spans="1:6" x14ac:dyDescent="0.15">
      <c r="A506" s="11" t="str">
        <f t="shared" si="14"/>
        <v>群馬県甘楽郡下仁田町</v>
      </c>
      <c r="B506" s="15" t="s">
        <v>1300</v>
      </c>
      <c r="C506" s="13" t="s">
        <v>1266</v>
      </c>
      <c r="D506" s="16" t="s">
        <v>1301</v>
      </c>
      <c r="E506" s="13" t="s">
        <v>1302</v>
      </c>
      <c r="F506" s="10" t="str">
        <f t="shared" si="15"/>
        <v>甘楽郡下仁田町</v>
      </c>
    </row>
    <row r="507" spans="1:6" x14ac:dyDescent="0.15">
      <c r="A507" s="11" t="str">
        <f t="shared" si="14"/>
        <v>群馬県甘楽郡南牧村</v>
      </c>
      <c r="B507" s="15" t="s">
        <v>1303</v>
      </c>
      <c r="C507" s="13" t="s">
        <v>1266</v>
      </c>
      <c r="D507" s="16" t="s">
        <v>1301</v>
      </c>
      <c r="E507" s="13" t="s">
        <v>1304</v>
      </c>
      <c r="F507" s="10" t="str">
        <f t="shared" si="15"/>
        <v>甘楽郡南牧村</v>
      </c>
    </row>
    <row r="508" spans="1:6" x14ac:dyDescent="0.15">
      <c r="A508" s="11" t="str">
        <f t="shared" si="14"/>
        <v>群馬県甘楽郡甘楽町</v>
      </c>
      <c r="B508" s="15" t="s">
        <v>1305</v>
      </c>
      <c r="C508" s="13" t="s">
        <v>1266</v>
      </c>
      <c r="D508" s="16" t="s">
        <v>1301</v>
      </c>
      <c r="E508" s="13" t="s">
        <v>1306</v>
      </c>
      <c r="F508" s="10" t="str">
        <f t="shared" si="15"/>
        <v>甘楽郡甘楽町</v>
      </c>
    </row>
    <row r="509" spans="1:6" x14ac:dyDescent="0.15">
      <c r="A509" s="11" t="str">
        <f t="shared" si="14"/>
        <v>群馬県吾妻郡中之条町</v>
      </c>
      <c r="B509" s="15" t="s">
        <v>1307</v>
      </c>
      <c r="C509" s="13" t="s">
        <v>1266</v>
      </c>
      <c r="D509" s="16" t="s">
        <v>1308</v>
      </c>
      <c r="E509" s="13" t="s">
        <v>1309</v>
      </c>
      <c r="F509" s="10" t="str">
        <f t="shared" si="15"/>
        <v>吾妻郡中之条町</v>
      </c>
    </row>
    <row r="510" spans="1:6" x14ac:dyDescent="0.15">
      <c r="A510" s="11" t="str">
        <f t="shared" si="14"/>
        <v>群馬県吾妻郡長野原町</v>
      </c>
      <c r="B510" s="15" t="s">
        <v>1310</v>
      </c>
      <c r="C510" s="13" t="s">
        <v>1266</v>
      </c>
      <c r="D510" s="16" t="s">
        <v>1308</v>
      </c>
      <c r="E510" s="13" t="s">
        <v>1311</v>
      </c>
      <c r="F510" s="10" t="str">
        <f t="shared" si="15"/>
        <v>吾妻郡長野原町</v>
      </c>
    </row>
    <row r="511" spans="1:6" x14ac:dyDescent="0.15">
      <c r="A511" s="11" t="str">
        <f t="shared" si="14"/>
        <v>群馬県吾妻郡嬬恋村</v>
      </c>
      <c r="B511" s="15" t="s">
        <v>1312</v>
      </c>
      <c r="C511" s="13" t="s">
        <v>1266</v>
      </c>
      <c r="D511" s="16" t="s">
        <v>1308</v>
      </c>
      <c r="E511" s="13" t="s">
        <v>1313</v>
      </c>
      <c r="F511" s="10" t="str">
        <f t="shared" si="15"/>
        <v>吾妻郡嬬恋村</v>
      </c>
    </row>
    <row r="512" spans="1:6" x14ac:dyDescent="0.15">
      <c r="A512" s="11" t="str">
        <f t="shared" si="14"/>
        <v>群馬県吾妻郡草津町</v>
      </c>
      <c r="B512" s="15" t="s">
        <v>1314</v>
      </c>
      <c r="C512" s="13" t="s">
        <v>1266</v>
      </c>
      <c r="D512" s="16" t="s">
        <v>1308</v>
      </c>
      <c r="E512" s="13" t="s">
        <v>1315</v>
      </c>
      <c r="F512" s="10" t="str">
        <f t="shared" si="15"/>
        <v>吾妻郡草津町</v>
      </c>
    </row>
    <row r="513" spans="1:6" x14ac:dyDescent="0.15">
      <c r="A513" s="11" t="str">
        <f t="shared" si="14"/>
        <v>群馬県吾妻郡高山村</v>
      </c>
      <c r="B513" s="15" t="s">
        <v>1316</v>
      </c>
      <c r="C513" s="13" t="s">
        <v>1266</v>
      </c>
      <c r="D513" s="16" t="s">
        <v>1308</v>
      </c>
      <c r="E513" s="13" t="s">
        <v>1317</v>
      </c>
      <c r="F513" s="10" t="str">
        <f t="shared" si="15"/>
        <v>吾妻郡高山村</v>
      </c>
    </row>
    <row r="514" spans="1:6" x14ac:dyDescent="0.15">
      <c r="A514" s="11" t="str">
        <f t="shared" ref="A514:A577" si="16">C514&amp;D514&amp;E514</f>
        <v>群馬県吾妻郡東吾妻町</v>
      </c>
      <c r="B514" s="15" t="s">
        <v>1318</v>
      </c>
      <c r="C514" s="13" t="s">
        <v>1266</v>
      </c>
      <c r="D514" s="16" t="s">
        <v>1308</v>
      </c>
      <c r="E514" s="13" t="s">
        <v>1319</v>
      </c>
      <c r="F514" s="10" t="str">
        <f t="shared" si="15"/>
        <v>吾妻郡東吾妻町</v>
      </c>
    </row>
    <row r="515" spans="1:6" x14ac:dyDescent="0.15">
      <c r="A515" s="11" t="str">
        <f t="shared" si="16"/>
        <v>群馬県利根郡片品村</v>
      </c>
      <c r="B515" s="15" t="s">
        <v>1320</v>
      </c>
      <c r="C515" s="13" t="s">
        <v>1266</v>
      </c>
      <c r="D515" s="16" t="s">
        <v>1321</v>
      </c>
      <c r="E515" s="13" t="s">
        <v>1322</v>
      </c>
      <c r="F515" s="10" t="str">
        <f t="shared" ref="F515:F578" si="17">D515&amp;E515</f>
        <v>利根郡片品村</v>
      </c>
    </row>
    <row r="516" spans="1:6" x14ac:dyDescent="0.15">
      <c r="A516" s="11" t="str">
        <f t="shared" si="16"/>
        <v>群馬県利根郡川場村</v>
      </c>
      <c r="B516" s="15" t="s">
        <v>1323</v>
      </c>
      <c r="C516" s="13" t="s">
        <v>1266</v>
      </c>
      <c r="D516" s="16" t="s">
        <v>1321</v>
      </c>
      <c r="E516" s="13" t="s">
        <v>1324</v>
      </c>
      <c r="F516" s="10" t="str">
        <f t="shared" si="17"/>
        <v>利根郡川場村</v>
      </c>
    </row>
    <row r="517" spans="1:6" x14ac:dyDescent="0.15">
      <c r="A517" s="11" t="str">
        <f t="shared" si="16"/>
        <v>群馬県利根郡昭和村</v>
      </c>
      <c r="B517" s="15" t="s">
        <v>1325</v>
      </c>
      <c r="C517" s="13" t="s">
        <v>1266</v>
      </c>
      <c r="D517" s="16" t="s">
        <v>1321</v>
      </c>
      <c r="E517" s="13" t="s">
        <v>1054</v>
      </c>
      <c r="F517" s="10" t="str">
        <f t="shared" si="17"/>
        <v>利根郡昭和村</v>
      </c>
    </row>
    <row r="518" spans="1:6" x14ac:dyDescent="0.15">
      <c r="A518" s="11" t="str">
        <f t="shared" si="16"/>
        <v>群馬県利根郡みなかみ町</v>
      </c>
      <c r="B518" s="15" t="s">
        <v>1326</v>
      </c>
      <c r="C518" s="13" t="s">
        <v>1266</v>
      </c>
      <c r="D518" s="16" t="s">
        <v>1321</v>
      </c>
      <c r="E518" s="13" t="s">
        <v>1327</v>
      </c>
      <c r="F518" s="10" t="str">
        <f t="shared" si="17"/>
        <v>利根郡みなかみ町</v>
      </c>
    </row>
    <row r="519" spans="1:6" x14ac:dyDescent="0.15">
      <c r="A519" s="11" t="str">
        <f t="shared" si="16"/>
        <v>群馬県佐波郡玉村町</v>
      </c>
      <c r="B519" s="15" t="s">
        <v>1328</v>
      </c>
      <c r="C519" s="13" t="s">
        <v>1266</v>
      </c>
      <c r="D519" s="16" t="s">
        <v>1329</v>
      </c>
      <c r="E519" s="13" t="s">
        <v>1330</v>
      </c>
      <c r="F519" s="10" t="str">
        <f t="shared" si="17"/>
        <v>佐波郡玉村町</v>
      </c>
    </row>
    <row r="520" spans="1:6" x14ac:dyDescent="0.15">
      <c r="A520" s="11" t="str">
        <f t="shared" si="16"/>
        <v>群馬県邑楽郡板倉町</v>
      </c>
      <c r="B520" s="15" t="s">
        <v>1331</v>
      </c>
      <c r="C520" s="13" t="s">
        <v>1266</v>
      </c>
      <c r="D520" s="16" t="s">
        <v>1332</v>
      </c>
      <c r="E520" s="13" t="s">
        <v>1333</v>
      </c>
      <c r="F520" s="10" t="str">
        <f t="shared" si="17"/>
        <v>邑楽郡板倉町</v>
      </c>
    </row>
    <row r="521" spans="1:6" x14ac:dyDescent="0.15">
      <c r="A521" s="11" t="str">
        <f t="shared" si="16"/>
        <v>群馬県邑楽郡明和町</v>
      </c>
      <c r="B521" s="15" t="s">
        <v>1334</v>
      </c>
      <c r="C521" s="13" t="s">
        <v>1266</v>
      </c>
      <c r="D521" s="16" t="s">
        <v>1332</v>
      </c>
      <c r="E521" s="13" t="s">
        <v>1335</v>
      </c>
      <c r="F521" s="10" t="str">
        <f t="shared" si="17"/>
        <v>邑楽郡明和町</v>
      </c>
    </row>
    <row r="522" spans="1:6" x14ac:dyDescent="0.15">
      <c r="A522" s="11" t="str">
        <f t="shared" si="16"/>
        <v>群馬県邑楽郡千代田町</v>
      </c>
      <c r="B522" s="15" t="s">
        <v>1336</v>
      </c>
      <c r="C522" s="13" t="s">
        <v>1266</v>
      </c>
      <c r="D522" s="16" t="s">
        <v>1332</v>
      </c>
      <c r="E522" s="13" t="s">
        <v>1337</v>
      </c>
      <c r="F522" s="10" t="str">
        <f t="shared" si="17"/>
        <v>邑楽郡千代田町</v>
      </c>
    </row>
    <row r="523" spans="1:6" x14ac:dyDescent="0.15">
      <c r="A523" s="11" t="str">
        <f t="shared" si="16"/>
        <v>群馬県邑楽郡大泉町</v>
      </c>
      <c r="B523" s="15" t="s">
        <v>1338</v>
      </c>
      <c r="C523" s="13" t="s">
        <v>1266</v>
      </c>
      <c r="D523" s="16" t="s">
        <v>1332</v>
      </c>
      <c r="E523" s="13" t="s">
        <v>1339</v>
      </c>
      <c r="F523" s="10" t="str">
        <f t="shared" si="17"/>
        <v>邑楽郡大泉町</v>
      </c>
    </row>
    <row r="524" spans="1:6" x14ac:dyDescent="0.15">
      <c r="A524" s="11" t="str">
        <f t="shared" si="16"/>
        <v>群馬県邑楽郡邑楽町</v>
      </c>
      <c r="B524" s="15" t="s">
        <v>1340</v>
      </c>
      <c r="C524" s="13" t="s">
        <v>1266</v>
      </c>
      <c r="D524" s="16" t="s">
        <v>1332</v>
      </c>
      <c r="E524" s="13" t="s">
        <v>1341</v>
      </c>
      <c r="F524" s="10" t="str">
        <f t="shared" si="17"/>
        <v>邑楽郡邑楽町</v>
      </c>
    </row>
    <row r="525" spans="1:6" x14ac:dyDescent="0.15">
      <c r="A525" s="11" t="str">
        <f t="shared" si="16"/>
        <v>埼玉県さいたま市西区</v>
      </c>
      <c r="B525" s="17" t="s">
        <v>1342</v>
      </c>
      <c r="C525" s="13" t="s">
        <v>1343</v>
      </c>
      <c r="D525" s="14" t="s">
        <v>1344</v>
      </c>
      <c r="E525" s="11" t="s">
        <v>178</v>
      </c>
      <c r="F525" s="10" t="str">
        <f t="shared" si="17"/>
        <v>さいたま市西区</v>
      </c>
    </row>
    <row r="526" spans="1:6" x14ac:dyDescent="0.15">
      <c r="A526" s="11" t="str">
        <f t="shared" si="16"/>
        <v>埼玉県さいたま市北区</v>
      </c>
      <c r="B526" s="17" t="s">
        <v>1345</v>
      </c>
      <c r="C526" s="13" t="s">
        <v>1343</v>
      </c>
      <c r="D526" s="14" t="s">
        <v>1344</v>
      </c>
      <c r="E526" s="11" t="s">
        <v>173</v>
      </c>
      <c r="F526" s="10" t="str">
        <f t="shared" si="17"/>
        <v>さいたま市北区</v>
      </c>
    </row>
    <row r="527" spans="1:6" x14ac:dyDescent="0.15">
      <c r="A527" s="11" t="str">
        <f t="shared" si="16"/>
        <v>埼玉県さいたま市大宮区</v>
      </c>
      <c r="B527" s="17" t="s">
        <v>1346</v>
      </c>
      <c r="C527" s="13" t="s">
        <v>1343</v>
      </c>
      <c r="D527" s="14" t="s">
        <v>1344</v>
      </c>
      <c r="E527" s="11" t="s">
        <v>1347</v>
      </c>
      <c r="F527" s="10" t="str">
        <f t="shared" si="17"/>
        <v>さいたま市大宮区</v>
      </c>
    </row>
    <row r="528" spans="1:6" x14ac:dyDescent="0.15">
      <c r="A528" s="11" t="str">
        <f t="shared" si="16"/>
        <v>埼玉県さいたま市見沼区</v>
      </c>
      <c r="B528" s="17" t="s">
        <v>1348</v>
      </c>
      <c r="C528" s="13" t="s">
        <v>1343</v>
      </c>
      <c r="D528" s="14" t="s">
        <v>1344</v>
      </c>
      <c r="E528" s="11" t="s">
        <v>1349</v>
      </c>
      <c r="F528" s="10" t="str">
        <f t="shared" si="17"/>
        <v>さいたま市見沼区</v>
      </c>
    </row>
    <row r="529" spans="1:6" x14ac:dyDescent="0.15">
      <c r="A529" s="11" t="str">
        <f t="shared" si="16"/>
        <v>埼玉県さいたま市中央区</v>
      </c>
      <c r="B529" s="17" t="s">
        <v>1350</v>
      </c>
      <c r="C529" s="13" t="s">
        <v>1343</v>
      </c>
      <c r="D529" s="14" t="s">
        <v>1344</v>
      </c>
      <c r="E529" s="11" t="s">
        <v>172</v>
      </c>
      <c r="F529" s="10" t="str">
        <f t="shared" si="17"/>
        <v>さいたま市中央区</v>
      </c>
    </row>
    <row r="530" spans="1:6" x14ac:dyDescent="0.15">
      <c r="A530" s="11" t="str">
        <f t="shared" si="16"/>
        <v>埼玉県さいたま市桜区</v>
      </c>
      <c r="B530" s="17" t="s">
        <v>1351</v>
      </c>
      <c r="C530" s="13" t="s">
        <v>1343</v>
      </c>
      <c r="D530" s="14" t="s">
        <v>1344</v>
      </c>
      <c r="E530" s="11" t="s">
        <v>1352</v>
      </c>
      <c r="F530" s="10" t="str">
        <f t="shared" si="17"/>
        <v>さいたま市桜区</v>
      </c>
    </row>
    <row r="531" spans="1:6" x14ac:dyDescent="0.15">
      <c r="A531" s="11" t="str">
        <f t="shared" si="16"/>
        <v>埼玉県さいたま市浦和区</v>
      </c>
      <c r="B531" s="17" t="s">
        <v>1353</v>
      </c>
      <c r="C531" s="13" t="s">
        <v>1343</v>
      </c>
      <c r="D531" s="14" t="s">
        <v>1344</v>
      </c>
      <c r="E531" s="11" t="s">
        <v>1354</v>
      </c>
      <c r="F531" s="10" t="str">
        <f t="shared" si="17"/>
        <v>さいたま市浦和区</v>
      </c>
    </row>
    <row r="532" spans="1:6" x14ac:dyDescent="0.15">
      <c r="A532" s="11" t="str">
        <f t="shared" si="16"/>
        <v>埼玉県さいたま市南区</v>
      </c>
      <c r="B532" s="17" t="s">
        <v>1355</v>
      </c>
      <c r="C532" s="13" t="s">
        <v>1343</v>
      </c>
      <c r="D532" s="14" t="s">
        <v>1344</v>
      </c>
      <c r="E532" s="11" t="s">
        <v>177</v>
      </c>
      <c r="F532" s="10" t="str">
        <f t="shared" si="17"/>
        <v>さいたま市南区</v>
      </c>
    </row>
    <row r="533" spans="1:6" x14ac:dyDescent="0.15">
      <c r="A533" s="11" t="str">
        <f t="shared" si="16"/>
        <v>埼玉県さいたま市緑区</v>
      </c>
      <c r="B533" s="17" t="s">
        <v>1356</v>
      </c>
      <c r="C533" s="13" t="s">
        <v>1343</v>
      </c>
      <c r="D533" s="14" t="s">
        <v>1344</v>
      </c>
      <c r="E533" s="11" t="s">
        <v>1357</v>
      </c>
      <c r="F533" s="10" t="str">
        <f t="shared" si="17"/>
        <v>さいたま市緑区</v>
      </c>
    </row>
    <row r="534" spans="1:6" x14ac:dyDescent="0.15">
      <c r="A534" s="11" t="str">
        <f t="shared" si="16"/>
        <v>埼玉県さいたま市岩槻区</v>
      </c>
      <c r="B534" s="17" t="s">
        <v>1358</v>
      </c>
      <c r="C534" s="13" t="s">
        <v>1343</v>
      </c>
      <c r="D534" s="14" t="s">
        <v>1344</v>
      </c>
      <c r="E534" s="11" t="s">
        <v>1359</v>
      </c>
      <c r="F534" s="10" t="str">
        <f t="shared" si="17"/>
        <v>さいたま市岩槻区</v>
      </c>
    </row>
    <row r="535" spans="1:6" x14ac:dyDescent="0.15">
      <c r="A535" s="11" t="str">
        <f t="shared" si="16"/>
        <v>埼玉県川越市</v>
      </c>
      <c r="B535" s="15" t="s">
        <v>1360</v>
      </c>
      <c r="C535" s="13" t="s">
        <v>1343</v>
      </c>
      <c r="D535" s="16" t="s">
        <v>1361</v>
      </c>
      <c r="E535" s="13"/>
      <c r="F535" s="10" t="str">
        <f t="shared" si="17"/>
        <v>川越市</v>
      </c>
    </row>
    <row r="536" spans="1:6" x14ac:dyDescent="0.15">
      <c r="A536" s="11" t="str">
        <f t="shared" si="16"/>
        <v>埼玉県熊谷市</v>
      </c>
      <c r="B536" s="15" t="s">
        <v>1362</v>
      </c>
      <c r="C536" s="13" t="s">
        <v>1343</v>
      </c>
      <c r="D536" s="16" t="s">
        <v>1363</v>
      </c>
      <c r="E536" s="13"/>
      <c r="F536" s="10" t="str">
        <f t="shared" si="17"/>
        <v>熊谷市</v>
      </c>
    </row>
    <row r="537" spans="1:6" x14ac:dyDescent="0.15">
      <c r="A537" s="11" t="str">
        <f t="shared" si="16"/>
        <v>埼玉県川口市</v>
      </c>
      <c r="B537" s="15" t="s">
        <v>1364</v>
      </c>
      <c r="C537" s="13" t="s">
        <v>1343</v>
      </c>
      <c r="D537" s="16" t="s">
        <v>1365</v>
      </c>
      <c r="E537" s="13"/>
      <c r="F537" s="10" t="str">
        <f t="shared" si="17"/>
        <v>川口市</v>
      </c>
    </row>
    <row r="538" spans="1:6" x14ac:dyDescent="0.15">
      <c r="A538" s="11" t="str">
        <f t="shared" si="16"/>
        <v>埼玉県行田市</v>
      </c>
      <c r="B538" s="15" t="s">
        <v>1366</v>
      </c>
      <c r="C538" s="13" t="s">
        <v>1343</v>
      </c>
      <c r="D538" s="16" t="s">
        <v>1367</v>
      </c>
      <c r="E538" s="13"/>
      <c r="F538" s="10" t="str">
        <f t="shared" si="17"/>
        <v>行田市</v>
      </c>
    </row>
    <row r="539" spans="1:6" x14ac:dyDescent="0.15">
      <c r="A539" s="11" t="str">
        <f t="shared" si="16"/>
        <v>埼玉県秩父市</v>
      </c>
      <c r="B539" s="15" t="s">
        <v>1368</v>
      </c>
      <c r="C539" s="13" t="s">
        <v>1343</v>
      </c>
      <c r="D539" s="16" t="s">
        <v>1369</v>
      </c>
      <c r="E539" s="13"/>
      <c r="F539" s="10" t="str">
        <f t="shared" si="17"/>
        <v>秩父市</v>
      </c>
    </row>
    <row r="540" spans="1:6" x14ac:dyDescent="0.15">
      <c r="A540" s="11" t="str">
        <f t="shared" si="16"/>
        <v>埼玉県所沢市</v>
      </c>
      <c r="B540" s="15" t="s">
        <v>1370</v>
      </c>
      <c r="C540" s="13" t="s">
        <v>1343</v>
      </c>
      <c r="D540" s="16" t="s">
        <v>1371</v>
      </c>
      <c r="E540" s="13"/>
      <c r="F540" s="10" t="str">
        <f t="shared" si="17"/>
        <v>所沢市</v>
      </c>
    </row>
    <row r="541" spans="1:6" x14ac:dyDescent="0.15">
      <c r="A541" s="11" t="str">
        <f t="shared" si="16"/>
        <v>埼玉県飯能市</v>
      </c>
      <c r="B541" s="15" t="s">
        <v>1372</v>
      </c>
      <c r="C541" s="13" t="s">
        <v>1343</v>
      </c>
      <c r="D541" s="16" t="s">
        <v>1373</v>
      </c>
      <c r="E541" s="13"/>
      <c r="F541" s="10" t="str">
        <f t="shared" si="17"/>
        <v>飯能市</v>
      </c>
    </row>
    <row r="542" spans="1:6" x14ac:dyDescent="0.15">
      <c r="A542" s="11" t="str">
        <f t="shared" si="16"/>
        <v>埼玉県加須市</v>
      </c>
      <c r="B542" s="15" t="s">
        <v>1374</v>
      </c>
      <c r="C542" s="13" t="s">
        <v>1343</v>
      </c>
      <c r="D542" s="16" t="s">
        <v>1375</v>
      </c>
      <c r="E542" s="13"/>
      <c r="F542" s="10" t="str">
        <f t="shared" si="17"/>
        <v>加須市</v>
      </c>
    </row>
    <row r="543" spans="1:6" x14ac:dyDescent="0.15">
      <c r="A543" s="11" t="str">
        <f t="shared" si="16"/>
        <v>埼玉県本庄市</v>
      </c>
      <c r="B543" s="15" t="s">
        <v>1376</v>
      </c>
      <c r="C543" s="13" t="s">
        <v>1343</v>
      </c>
      <c r="D543" s="16" t="s">
        <v>1377</v>
      </c>
      <c r="E543" s="13"/>
      <c r="F543" s="10" t="str">
        <f t="shared" si="17"/>
        <v>本庄市</v>
      </c>
    </row>
    <row r="544" spans="1:6" x14ac:dyDescent="0.15">
      <c r="A544" s="11" t="str">
        <f t="shared" si="16"/>
        <v>埼玉県東松山市</v>
      </c>
      <c r="B544" s="15" t="s">
        <v>1378</v>
      </c>
      <c r="C544" s="13" t="s">
        <v>1343</v>
      </c>
      <c r="D544" s="16" t="s">
        <v>1379</v>
      </c>
      <c r="E544" s="13"/>
      <c r="F544" s="10" t="str">
        <f t="shared" si="17"/>
        <v>東松山市</v>
      </c>
    </row>
    <row r="545" spans="1:6" x14ac:dyDescent="0.15">
      <c r="A545" s="11" t="str">
        <f t="shared" si="16"/>
        <v>埼玉県春日部市</v>
      </c>
      <c r="B545" s="15" t="s">
        <v>1380</v>
      </c>
      <c r="C545" s="13" t="s">
        <v>1343</v>
      </c>
      <c r="D545" s="16" t="s">
        <v>1381</v>
      </c>
      <c r="E545" s="13"/>
      <c r="F545" s="10" t="str">
        <f t="shared" si="17"/>
        <v>春日部市</v>
      </c>
    </row>
    <row r="546" spans="1:6" x14ac:dyDescent="0.15">
      <c r="A546" s="11" t="str">
        <f t="shared" si="16"/>
        <v>埼玉県狭山市</v>
      </c>
      <c r="B546" s="15" t="s">
        <v>1382</v>
      </c>
      <c r="C546" s="13" t="s">
        <v>1343</v>
      </c>
      <c r="D546" s="16" t="s">
        <v>1383</v>
      </c>
      <c r="E546" s="13"/>
      <c r="F546" s="10" t="str">
        <f t="shared" si="17"/>
        <v>狭山市</v>
      </c>
    </row>
    <row r="547" spans="1:6" x14ac:dyDescent="0.15">
      <c r="A547" s="11" t="str">
        <f t="shared" si="16"/>
        <v>埼玉県羽生市</v>
      </c>
      <c r="B547" s="15" t="s">
        <v>1384</v>
      </c>
      <c r="C547" s="13" t="s">
        <v>1343</v>
      </c>
      <c r="D547" s="16" t="s">
        <v>1385</v>
      </c>
      <c r="E547" s="13"/>
      <c r="F547" s="10" t="str">
        <f t="shared" si="17"/>
        <v>羽生市</v>
      </c>
    </row>
    <row r="548" spans="1:6" x14ac:dyDescent="0.15">
      <c r="A548" s="11" t="str">
        <f t="shared" si="16"/>
        <v>埼玉県鴻巣市</v>
      </c>
      <c r="B548" s="15" t="s">
        <v>1386</v>
      </c>
      <c r="C548" s="13" t="s">
        <v>1343</v>
      </c>
      <c r="D548" s="16" t="s">
        <v>1387</v>
      </c>
      <c r="E548" s="13"/>
      <c r="F548" s="10" t="str">
        <f t="shared" si="17"/>
        <v>鴻巣市</v>
      </c>
    </row>
    <row r="549" spans="1:6" x14ac:dyDescent="0.15">
      <c r="A549" s="11" t="str">
        <f t="shared" si="16"/>
        <v>埼玉県深谷市</v>
      </c>
      <c r="B549" s="15" t="s">
        <v>1388</v>
      </c>
      <c r="C549" s="13" t="s">
        <v>1343</v>
      </c>
      <c r="D549" s="16" t="s">
        <v>1389</v>
      </c>
      <c r="E549" s="13"/>
      <c r="F549" s="10" t="str">
        <f t="shared" si="17"/>
        <v>深谷市</v>
      </c>
    </row>
    <row r="550" spans="1:6" x14ac:dyDescent="0.15">
      <c r="A550" s="11" t="str">
        <f t="shared" si="16"/>
        <v>埼玉県上尾市</v>
      </c>
      <c r="B550" s="15" t="s">
        <v>1390</v>
      </c>
      <c r="C550" s="13" t="s">
        <v>1343</v>
      </c>
      <c r="D550" s="16" t="s">
        <v>1391</v>
      </c>
      <c r="E550" s="13"/>
      <c r="F550" s="10" t="str">
        <f t="shared" si="17"/>
        <v>上尾市</v>
      </c>
    </row>
    <row r="551" spans="1:6" x14ac:dyDescent="0.15">
      <c r="A551" s="11" t="str">
        <f t="shared" si="16"/>
        <v>埼玉県草加市</v>
      </c>
      <c r="B551" s="15" t="s">
        <v>1392</v>
      </c>
      <c r="C551" s="13" t="s">
        <v>1343</v>
      </c>
      <c r="D551" s="16" t="s">
        <v>1393</v>
      </c>
      <c r="E551" s="13"/>
      <c r="F551" s="10" t="str">
        <f t="shared" si="17"/>
        <v>草加市</v>
      </c>
    </row>
    <row r="552" spans="1:6" x14ac:dyDescent="0.15">
      <c r="A552" s="11" t="str">
        <f t="shared" si="16"/>
        <v>埼玉県越谷市</v>
      </c>
      <c r="B552" s="15" t="s">
        <v>1394</v>
      </c>
      <c r="C552" s="13" t="s">
        <v>1343</v>
      </c>
      <c r="D552" s="16" t="s">
        <v>1395</v>
      </c>
      <c r="E552" s="13"/>
      <c r="F552" s="10" t="str">
        <f t="shared" si="17"/>
        <v>越谷市</v>
      </c>
    </row>
    <row r="553" spans="1:6" x14ac:dyDescent="0.15">
      <c r="A553" s="11" t="str">
        <f t="shared" si="16"/>
        <v>埼玉県蕨市</v>
      </c>
      <c r="B553" s="15" t="s">
        <v>1396</v>
      </c>
      <c r="C553" s="13" t="s">
        <v>1343</v>
      </c>
      <c r="D553" s="16" t="s">
        <v>1397</v>
      </c>
      <c r="E553" s="13"/>
      <c r="F553" s="10" t="str">
        <f t="shared" si="17"/>
        <v>蕨市</v>
      </c>
    </row>
    <row r="554" spans="1:6" x14ac:dyDescent="0.15">
      <c r="A554" s="11" t="str">
        <f t="shared" si="16"/>
        <v>埼玉県戸田市</v>
      </c>
      <c r="B554" s="15" t="s">
        <v>1398</v>
      </c>
      <c r="C554" s="13" t="s">
        <v>1343</v>
      </c>
      <c r="D554" s="16" t="s">
        <v>1399</v>
      </c>
      <c r="E554" s="13"/>
      <c r="F554" s="10" t="str">
        <f t="shared" si="17"/>
        <v>戸田市</v>
      </c>
    </row>
    <row r="555" spans="1:6" x14ac:dyDescent="0.15">
      <c r="A555" s="11" t="str">
        <f t="shared" si="16"/>
        <v>埼玉県入間市</v>
      </c>
      <c r="B555" s="15" t="s">
        <v>1400</v>
      </c>
      <c r="C555" s="13" t="s">
        <v>1343</v>
      </c>
      <c r="D555" s="16" t="s">
        <v>1401</v>
      </c>
      <c r="E555" s="13"/>
      <c r="F555" s="10" t="str">
        <f t="shared" si="17"/>
        <v>入間市</v>
      </c>
    </row>
    <row r="556" spans="1:6" x14ac:dyDescent="0.15">
      <c r="A556" s="11" t="str">
        <f t="shared" si="16"/>
        <v>埼玉県朝霞市</v>
      </c>
      <c r="B556" s="15" t="s">
        <v>1402</v>
      </c>
      <c r="C556" s="13" t="s">
        <v>1343</v>
      </c>
      <c r="D556" s="16" t="s">
        <v>1403</v>
      </c>
      <c r="E556" s="13"/>
      <c r="F556" s="10" t="str">
        <f t="shared" si="17"/>
        <v>朝霞市</v>
      </c>
    </row>
    <row r="557" spans="1:6" x14ac:dyDescent="0.15">
      <c r="A557" s="11" t="str">
        <f t="shared" si="16"/>
        <v>埼玉県志木市</v>
      </c>
      <c r="B557" s="15" t="s">
        <v>1404</v>
      </c>
      <c r="C557" s="13" t="s">
        <v>1343</v>
      </c>
      <c r="D557" s="16" t="s">
        <v>1405</v>
      </c>
      <c r="E557" s="13"/>
      <c r="F557" s="10" t="str">
        <f t="shared" si="17"/>
        <v>志木市</v>
      </c>
    </row>
    <row r="558" spans="1:6" x14ac:dyDescent="0.15">
      <c r="A558" s="11" t="str">
        <f t="shared" si="16"/>
        <v>埼玉県和光市</v>
      </c>
      <c r="B558" s="15" t="s">
        <v>1406</v>
      </c>
      <c r="C558" s="13" t="s">
        <v>1343</v>
      </c>
      <c r="D558" s="16" t="s">
        <v>1407</v>
      </c>
      <c r="E558" s="13"/>
      <c r="F558" s="10" t="str">
        <f t="shared" si="17"/>
        <v>和光市</v>
      </c>
    </row>
    <row r="559" spans="1:6" x14ac:dyDescent="0.15">
      <c r="A559" s="11" t="str">
        <f t="shared" si="16"/>
        <v>埼玉県新座市</v>
      </c>
      <c r="B559" s="15" t="s">
        <v>1408</v>
      </c>
      <c r="C559" s="13" t="s">
        <v>1343</v>
      </c>
      <c r="D559" s="16" t="s">
        <v>1409</v>
      </c>
      <c r="E559" s="13"/>
      <c r="F559" s="10" t="str">
        <f t="shared" si="17"/>
        <v>新座市</v>
      </c>
    </row>
    <row r="560" spans="1:6" x14ac:dyDescent="0.15">
      <c r="A560" s="11" t="str">
        <f t="shared" si="16"/>
        <v>埼玉県桶川市</v>
      </c>
      <c r="B560" s="15" t="s">
        <v>1410</v>
      </c>
      <c r="C560" s="13" t="s">
        <v>1343</v>
      </c>
      <c r="D560" s="16" t="s">
        <v>1411</v>
      </c>
      <c r="E560" s="13"/>
      <c r="F560" s="10" t="str">
        <f t="shared" si="17"/>
        <v>桶川市</v>
      </c>
    </row>
    <row r="561" spans="1:6" x14ac:dyDescent="0.15">
      <c r="A561" s="11" t="str">
        <f t="shared" si="16"/>
        <v>埼玉県久喜市</v>
      </c>
      <c r="B561" s="15" t="s">
        <v>1412</v>
      </c>
      <c r="C561" s="13" t="s">
        <v>1343</v>
      </c>
      <c r="D561" s="16" t="s">
        <v>1413</v>
      </c>
      <c r="E561" s="13"/>
      <c r="F561" s="10" t="str">
        <f t="shared" si="17"/>
        <v>久喜市</v>
      </c>
    </row>
    <row r="562" spans="1:6" x14ac:dyDescent="0.15">
      <c r="A562" s="11" t="str">
        <f t="shared" si="16"/>
        <v>埼玉県北本市</v>
      </c>
      <c r="B562" s="15" t="s">
        <v>1414</v>
      </c>
      <c r="C562" s="13" t="s">
        <v>1343</v>
      </c>
      <c r="D562" s="16" t="s">
        <v>1415</v>
      </c>
      <c r="E562" s="13"/>
      <c r="F562" s="10" t="str">
        <f t="shared" si="17"/>
        <v>北本市</v>
      </c>
    </row>
    <row r="563" spans="1:6" x14ac:dyDescent="0.15">
      <c r="A563" s="11" t="str">
        <f t="shared" si="16"/>
        <v>埼玉県八潮市</v>
      </c>
      <c r="B563" s="15" t="s">
        <v>1416</v>
      </c>
      <c r="C563" s="13" t="s">
        <v>1343</v>
      </c>
      <c r="D563" s="16" t="s">
        <v>1417</v>
      </c>
      <c r="E563" s="13"/>
      <c r="F563" s="10" t="str">
        <f t="shared" si="17"/>
        <v>八潮市</v>
      </c>
    </row>
    <row r="564" spans="1:6" x14ac:dyDescent="0.15">
      <c r="A564" s="11" t="str">
        <f t="shared" si="16"/>
        <v>埼玉県富士見市</v>
      </c>
      <c r="B564" s="15" t="s">
        <v>1418</v>
      </c>
      <c r="C564" s="13" t="s">
        <v>1343</v>
      </c>
      <c r="D564" s="16" t="s">
        <v>1419</v>
      </c>
      <c r="E564" s="13"/>
      <c r="F564" s="10" t="str">
        <f t="shared" si="17"/>
        <v>富士見市</v>
      </c>
    </row>
    <row r="565" spans="1:6" x14ac:dyDescent="0.15">
      <c r="A565" s="11" t="str">
        <f t="shared" si="16"/>
        <v>埼玉県三郷市</v>
      </c>
      <c r="B565" s="15" t="s">
        <v>1420</v>
      </c>
      <c r="C565" s="13" t="s">
        <v>1343</v>
      </c>
      <c r="D565" s="16" t="s">
        <v>1421</v>
      </c>
      <c r="E565" s="13"/>
      <c r="F565" s="10" t="str">
        <f t="shared" si="17"/>
        <v>三郷市</v>
      </c>
    </row>
    <row r="566" spans="1:6" x14ac:dyDescent="0.15">
      <c r="A566" s="11" t="str">
        <f t="shared" si="16"/>
        <v>埼玉県蓮田市</v>
      </c>
      <c r="B566" s="15" t="s">
        <v>1422</v>
      </c>
      <c r="C566" s="13" t="s">
        <v>1343</v>
      </c>
      <c r="D566" s="16" t="s">
        <v>1423</v>
      </c>
      <c r="E566" s="13"/>
      <c r="F566" s="10" t="str">
        <f t="shared" si="17"/>
        <v>蓮田市</v>
      </c>
    </row>
    <row r="567" spans="1:6" x14ac:dyDescent="0.15">
      <c r="A567" s="11" t="str">
        <f t="shared" si="16"/>
        <v>埼玉県坂戸市</v>
      </c>
      <c r="B567" s="15" t="s">
        <v>1424</v>
      </c>
      <c r="C567" s="13" t="s">
        <v>1343</v>
      </c>
      <c r="D567" s="16" t="s">
        <v>1425</v>
      </c>
      <c r="E567" s="13"/>
      <c r="F567" s="10" t="str">
        <f t="shared" si="17"/>
        <v>坂戸市</v>
      </c>
    </row>
    <row r="568" spans="1:6" x14ac:dyDescent="0.15">
      <c r="A568" s="11" t="str">
        <f t="shared" si="16"/>
        <v>埼玉県幸手市</v>
      </c>
      <c r="B568" s="15" t="s">
        <v>1426</v>
      </c>
      <c r="C568" s="13" t="s">
        <v>1343</v>
      </c>
      <c r="D568" s="16" t="s">
        <v>1427</v>
      </c>
      <c r="E568" s="13"/>
      <c r="F568" s="10" t="str">
        <f t="shared" si="17"/>
        <v>幸手市</v>
      </c>
    </row>
    <row r="569" spans="1:6" x14ac:dyDescent="0.15">
      <c r="A569" s="11" t="str">
        <f t="shared" si="16"/>
        <v>埼玉県鶴ヶ島市</v>
      </c>
      <c r="B569" s="15" t="s">
        <v>1428</v>
      </c>
      <c r="C569" s="13" t="s">
        <v>1343</v>
      </c>
      <c r="D569" s="16" t="s">
        <v>1429</v>
      </c>
      <c r="E569" s="13"/>
      <c r="F569" s="10" t="str">
        <f t="shared" si="17"/>
        <v>鶴ヶ島市</v>
      </c>
    </row>
    <row r="570" spans="1:6" x14ac:dyDescent="0.15">
      <c r="A570" s="11" t="str">
        <f t="shared" si="16"/>
        <v>埼玉県日高市</v>
      </c>
      <c r="B570" s="15" t="s">
        <v>1430</v>
      </c>
      <c r="C570" s="13" t="s">
        <v>1343</v>
      </c>
      <c r="D570" s="16" t="s">
        <v>1431</v>
      </c>
      <c r="E570" s="13"/>
      <c r="F570" s="10" t="str">
        <f t="shared" si="17"/>
        <v>日高市</v>
      </c>
    </row>
    <row r="571" spans="1:6" x14ac:dyDescent="0.15">
      <c r="A571" s="11" t="str">
        <f t="shared" si="16"/>
        <v>埼玉県吉川市</v>
      </c>
      <c r="B571" s="15" t="s">
        <v>1432</v>
      </c>
      <c r="C571" s="13" t="s">
        <v>1343</v>
      </c>
      <c r="D571" s="16" t="s">
        <v>1433</v>
      </c>
      <c r="E571" s="13"/>
      <c r="F571" s="10" t="str">
        <f t="shared" si="17"/>
        <v>吉川市</v>
      </c>
    </row>
    <row r="572" spans="1:6" x14ac:dyDescent="0.15">
      <c r="A572" s="11" t="str">
        <f t="shared" si="16"/>
        <v>埼玉県ふじみ野市</v>
      </c>
      <c r="B572" s="15" t="s">
        <v>1434</v>
      </c>
      <c r="C572" s="13" t="s">
        <v>1343</v>
      </c>
      <c r="D572" s="16" t="s">
        <v>1435</v>
      </c>
      <c r="E572" s="13"/>
      <c r="F572" s="10" t="str">
        <f t="shared" si="17"/>
        <v>ふじみ野市</v>
      </c>
    </row>
    <row r="573" spans="1:6" x14ac:dyDescent="0.15">
      <c r="A573" s="11" t="str">
        <f t="shared" si="16"/>
        <v>埼玉県白岡市</v>
      </c>
      <c r="B573" s="15" t="s">
        <v>4470</v>
      </c>
      <c r="C573" s="13" t="s">
        <v>4471</v>
      </c>
      <c r="D573" s="16" t="s">
        <v>1436</v>
      </c>
      <c r="E573" s="13"/>
      <c r="F573" s="10" t="str">
        <f t="shared" si="17"/>
        <v>白岡市</v>
      </c>
    </row>
    <row r="574" spans="1:6" x14ac:dyDescent="0.15">
      <c r="A574" s="11" t="str">
        <f t="shared" si="16"/>
        <v>埼玉県北足立郡伊奈町</v>
      </c>
      <c r="B574" s="15" t="s">
        <v>1437</v>
      </c>
      <c r="C574" s="13" t="s">
        <v>4472</v>
      </c>
      <c r="D574" s="16" t="s">
        <v>1438</v>
      </c>
      <c r="E574" s="13" t="s">
        <v>1439</v>
      </c>
      <c r="F574" s="10" t="str">
        <f t="shared" si="17"/>
        <v>北足立郡伊奈町</v>
      </c>
    </row>
    <row r="575" spans="1:6" x14ac:dyDescent="0.15">
      <c r="A575" s="11" t="str">
        <f t="shared" si="16"/>
        <v>埼玉県入間郡三芳町</v>
      </c>
      <c r="B575" s="15" t="s">
        <v>1440</v>
      </c>
      <c r="C575" s="13" t="s">
        <v>1343</v>
      </c>
      <c r="D575" s="16" t="s">
        <v>1441</v>
      </c>
      <c r="E575" s="13" t="s">
        <v>1442</v>
      </c>
      <c r="F575" s="10" t="str">
        <f t="shared" si="17"/>
        <v>入間郡三芳町</v>
      </c>
    </row>
    <row r="576" spans="1:6" x14ac:dyDescent="0.15">
      <c r="A576" s="11" t="str">
        <f t="shared" si="16"/>
        <v>埼玉県入間郡毛呂山町</v>
      </c>
      <c r="B576" s="15" t="s">
        <v>1443</v>
      </c>
      <c r="C576" s="13" t="s">
        <v>1343</v>
      </c>
      <c r="D576" s="16" t="s">
        <v>1441</v>
      </c>
      <c r="E576" s="13" t="s">
        <v>1444</v>
      </c>
      <c r="F576" s="10" t="str">
        <f t="shared" si="17"/>
        <v>入間郡毛呂山町</v>
      </c>
    </row>
    <row r="577" spans="1:6" x14ac:dyDescent="0.15">
      <c r="A577" s="11" t="str">
        <f t="shared" si="16"/>
        <v>埼玉県入間郡越生町</v>
      </c>
      <c r="B577" s="15" t="s">
        <v>1445</v>
      </c>
      <c r="C577" s="13" t="s">
        <v>1343</v>
      </c>
      <c r="D577" s="16" t="s">
        <v>1441</v>
      </c>
      <c r="E577" s="13" t="s">
        <v>1446</v>
      </c>
      <c r="F577" s="10" t="str">
        <f t="shared" si="17"/>
        <v>入間郡越生町</v>
      </c>
    </row>
    <row r="578" spans="1:6" x14ac:dyDescent="0.15">
      <c r="A578" s="11" t="str">
        <f t="shared" ref="A578:A641" si="18">C578&amp;D578&amp;E578</f>
        <v>埼玉県比企郡滑川町</v>
      </c>
      <c r="B578" s="15" t="s">
        <v>1447</v>
      </c>
      <c r="C578" s="13" t="s">
        <v>1343</v>
      </c>
      <c r="D578" s="16" t="s">
        <v>1448</v>
      </c>
      <c r="E578" s="13" t="s">
        <v>1449</v>
      </c>
      <c r="F578" s="10" t="str">
        <f t="shared" si="17"/>
        <v>比企郡滑川町</v>
      </c>
    </row>
    <row r="579" spans="1:6" x14ac:dyDescent="0.15">
      <c r="A579" s="11" t="str">
        <f t="shared" si="18"/>
        <v>埼玉県比企郡嵐山町</v>
      </c>
      <c r="B579" s="15" t="s">
        <v>1450</v>
      </c>
      <c r="C579" s="13" t="s">
        <v>1343</v>
      </c>
      <c r="D579" s="16" t="s">
        <v>1448</v>
      </c>
      <c r="E579" s="13" t="s">
        <v>1451</v>
      </c>
      <c r="F579" s="10" t="str">
        <f t="shared" ref="F579:F642" si="19">D579&amp;E579</f>
        <v>比企郡嵐山町</v>
      </c>
    </row>
    <row r="580" spans="1:6" x14ac:dyDescent="0.15">
      <c r="A580" s="11" t="str">
        <f t="shared" si="18"/>
        <v>埼玉県比企郡小川町</v>
      </c>
      <c r="B580" s="15" t="s">
        <v>1452</v>
      </c>
      <c r="C580" s="13" t="s">
        <v>1343</v>
      </c>
      <c r="D580" s="16" t="s">
        <v>1448</v>
      </c>
      <c r="E580" s="13" t="s">
        <v>1453</v>
      </c>
      <c r="F580" s="10" t="str">
        <f t="shared" si="19"/>
        <v>比企郡小川町</v>
      </c>
    </row>
    <row r="581" spans="1:6" x14ac:dyDescent="0.15">
      <c r="A581" s="11" t="str">
        <f t="shared" si="18"/>
        <v>埼玉県比企郡川島町</v>
      </c>
      <c r="B581" s="15" t="s">
        <v>1454</v>
      </c>
      <c r="C581" s="13" t="s">
        <v>1343</v>
      </c>
      <c r="D581" s="16" t="s">
        <v>1448</v>
      </c>
      <c r="E581" s="13" t="s">
        <v>1455</v>
      </c>
      <c r="F581" s="10" t="str">
        <f t="shared" si="19"/>
        <v>比企郡川島町</v>
      </c>
    </row>
    <row r="582" spans="1:6" x14ac:dyDescent="0.15">
      <c r="A582" s="11" t="str">
        <f t="shared" si="18"/>
        <v>埼玉県比企郡吉見町</v>
      </c>
      <c r="B582" s="15" t="s">
        <v>1456</v>
      </c>
      <c r="C582" s="13" t="s">
        <v>1343</v>
      </c>
      <c r="D582" s="16" t="s">
        <v>1448</v>
      </c>
      <c r="E582" s="13" t="s">
        <v>1457</v>
      </c>
      <c r="F582" s="10" t="str">
        <f t="shared" si="19"/>
        <v>比企郡吉見町</v>
      </c>
    </row>
    <row r="583" spans="1:6" x14ac:dyDescent="0.15">
      <c r="A583" s="11" t="str">
        <f t="shared" si="18"/>
        <v>埼玉県比企郡鳩山町</v>
      </c>
      <c r="B583" s="15" t="s">
        <v>1458</v>
      </c>
      <c r="C583" s="13" t="s">
        <v>1343</v>
      </c>
      <c r="D583" s="16" t="s">
        <v>1448</v>
      </c>
      <c r="E583" s="13" t="s">
        <v>1459</v>
      </c>
      <c r="F583" s="10" t="str">
        <f t="shared" si="19"/>
        <v>比企郡鳩山町</v>
      </c>
    </row>
    <row r="584" spans="1:6" x14ac:dyDescent="0.15">
      <c r="A584" s="11" t="str">
        <f t="shared" si="18"/>
        <v>埼玉県比企郡ときがわ町</v>
      </c>
      <c r="B584" s="15" t="s">
        <v>1460</v>
      </c>
      <c r="C584" s="13" t="s">
        <v>1343</v>
      </c>
      <c r="D584" s="16" t="s">
        <v>1448</v>
      </c>
      <c r="E584" s="13" t="s">
        <v>1461</v>
      </c>
      <c r="F584" s="10" t="str">
        <f t="shared" si="19"/>
        <v>比企郡ときがわ町</v>
      </c>
    </row>
    <row r="585" spans="1:6" x14ac:dyDescent="0.15">
      <c r="A585" s="11" t="str">
        <f t="shared" si="18"/>
        <v>埼玉県秩父郡横瀬町</v>
      </c>
      <c r="B585" s="15" t="s">
        <v>1462</v>
      </c>
      <c r="C585" s="13" t="s">
        <v>1343</v>
      </c>
      <c r="D585" s="16" t="s">
        <v>1463</v>
      </c>
      <c r="E585" s="13" t="s">
        <v>1464</v>
      </c>
      <c r="F585" s="10" t="str">
        <f t="shared" si="19"/>
        <v>秩父郡横瀬町</v>
      </c>
    </row>
    <row r="586" spans="1:6" x14ac:dyDescent="0.15">
      <c r="A586" s="11" t="str">
        <f t="shared" si="18"/>
        <v>埼玉県秩父郡皆野町</v>
      </c>
      <c r="B586" s="15" t="s">
        <v>1465</v>
      </c>
      <c r="C586" s="13" t="s">
        <v>1343</v>
      </c>
      <c r="D586" s="16" t="s">
        <v>1463</v>
      </c>
      <c r="E586" s="13" t="s">
        <v>1466</v>
      </c>
      <c r="F586" s="10" t="str">
        <f t="shared" si="19"/>
        <v>秩父郡皆野町</v>
      </c>
    </row>
    <row r="587" spans="1:6" x14ac:dyDescent="0.15">
      <c r="A587" s="11" t="str">
        <f t="shared" si="18"/>
        <v>埼玉県秩父郡長瀞町</v>
      </c>
      <c r="B587" s="15" t="s">
        <v>1467</v>
      </c>
      <c r="C587" s="13" t="s">
        <v>1343</v>
      </c>
      <c r="D587" s="16" t="s">
        <v>1463</v>
      </c>
      <c r="E587" s="13" t="s">
        <v>1468</v>
      </c>
      <c r="F587" s="10" t="str">
        <f t="shared" si="19"/>
        <v>秩父郡長瀞町</v>
      </c>
    </row>
    <row r="588" spans="1:6" x14ac:dyDescent="0.15">
      <c r="A588" s="11" t="str">
        <f t="shared" si="18"/>
        <v>埼玉県秩父郡小鹿野町</v>
      </c>
      <c r="B588" s="15" t="s">
        <v>1469</v>
      </c>
      <c r="C588" s="13" t="s">
        <v>1343</v>
      </c>
      <c r="D588" s="16" t="s">
        <v>1463</v>
      </c>
      <c r="E588" s="13" t="s">
        <v>1470</v>
      </c>
      <c r="F588" s="10" t="str">
        <f t="shared" si="19"/>
        <v>秩父郡小鹿野町</v>
      </c>
    </row>
    <row r="589" spans="1:6" x14ac:dyDescent="0.15">
      <c r="A589" s="11" t="str">
        <f t="shared" si="18"/>
        <v>埼玉県秩父郡東秩父村</v>
      </c>
      <c r="B589" s="15" t="s">
        <v>1471</v>
      </c>
      <c r="C589" s="13" t="s">
        <v>1343</v>
      </c>
      <c r="D589" s="16" t="s">
        <v>1463</v>
      </c>
      <c r="E589" s="13" t="s">
        <v>1472</v>
      </c>
      <c r="F589" s="10" t="str">
        <f t="shared" si="19"/>
        <v>秩父郡東秩父村</v>
      </c>
    </row>
    <row r="590" spans="1:6" x14ac:dyDescent="0.15">
      <c r="A590" s="11" t="str">
        <f t="shared" si="18"/>
        <v>埼玉県児玉郡美里町</v>
      </c>
      <c r="B590" s="15" t="s">
        <v>1473</v>
      </c>
      <c r="C590" s="13" t="s">
        <v>1343</v>
      </c>
      <c r="D590" s="16" t="s">
        <v>1474</v>
      </c>
      <c r="E590" s="13" t="s">
        <v>840</v>
      </c>
      <c r="F590" s="10" t="str">
        <f t="shared" si="19"/>
        <v>児玉郡美里町</v>
      </c>
    </row>
    <row r="591" spans="1:6" x14ac:dyDescent="0.15">
      <c r="A591" s="11" t="str">
        <f t="shared" si="18"/>
        <v>埼玉県児玉郡神川町</v>
      </c>
      <c r="B591" s="15" t="s">
        <v>1475</v>
      </c>
      <c r="C591" s="13" t="s">
        <v>1343</v>
      </c>
      <c r="D591" s="16" t="s">
        <v>1474</v>
      </c>
      <c r="E591" s="13" t="s">
        <v>1476</v>
      </c>
      <c r="F591" s="10" t="str">
        <f t="shared" si="19"/>
        <v>児玉郡神川町</v>
      </c>
    </row>
    <row r="592" spans="1:6" x14ac:dyDescent="0.15">
      <c r="A592" s="11" t="str">
        <f t="shared" si="18"/>
        <v>埼玉県児玉郡上里町</v>
      </c>
      <c r="B592" s="15" t="s">
        <v>1477</v>
      </c>
      <c r="C592" s="13" t="s">
        <v>1343</v>
      </c>
      <c r="D592" s="16" t="s">
        <v>1474</v>
      </c>
      <c r="E592" s="13" t="s">
        <v>1478</v>
      </c>
      <c r="F592" s="10" t="str">
        <f t="shared" si="19"/>
        <v>児玉郡上里町</v>
      </c>
    </row>
    <row r="593" spans="1:6" x14ac:dyDescent="0.15">
      <c r="A593" s="11" t="str">
        <f t="shared" si="18"/>
        <v>埼玉県大里郡寄居町</v>
      </c>
      <c r="B593" s="15" t="s">
        <v>1479</v>
      </c>
      <c r="C593" s="13" t="s">
        <v>1343</v>
      </c>
      <c r="D593" s="16" t="s">
        <v>1480</v>
      </c>
      <c r="E593" s="13" t="s">
        <v>1481</v>
      </c>
      <c r="F593" s="10" t="str">
        <f t="shared" si="19"/>
        <v>大里郡寄居町</v>
      </c>
    </row>
    <row r="594" spans="1:6" x14ac:dyDescent="0.15">
      <c r="A594" s="11" t="str">
        <f t="shared" si="18"/>
        <v>埼玉県南埼玉郡宮代町</v>
      </c>
      <c r="B594" s="15" t="s">
        <v>1482</v>
      </c>
      <c r="C594" s="13" t="s">
        <v>1343</v>
      </c>
      <c r="D594" s="16" t="s">
        <v>1483</v>
      </c>
      <c r="E594" s="13" t="s">
        <v>1484</v>
      </c>
      <c r="F594" s="10" t="str">
        <f t="shared" si="19"/>
        <v>南埼玉郡宮代町</v>
      </c>
    </row>
    <row r="595" spans="1:6" x14ac:dyDescent="0.15">
      <c r="A595" s="11" t="str">
        <f t="shared" si="18"/>
        <v>埼玉県北葛飾郡杉戸町</v>
      </c>
      <c r="B595" s="15" t="s">
        <v>1485</v>
      </c>
      <c r="C595" s="13" t="s">
        <v>1343</v>
      </c>
      <c r="D595" s="16" t="s">
        <v>1486</v>
      </c>
      <c r="E595" s="13" t="s">
        <v>1487</v>
      </c>
      <c r="F595" s="10" t="str">
        <f t="shared" si="19"/>
        <v>北葛飾郡杉戸町</v>
      </c>
    </row>
    <row r="596" spans="1:6" x14ac:dyDescent="0.15">
      <c r="A596" s="11" t="str">
        <f t="shared" si="18"/>
        <v>埼玉県北葛飾郡松伏町</v>
      </c>
      <c r="B596" s="15" t="s">
        <v>1488</v>
      </c>
      <c r="C596" s="13" t="s">
        <v>1343</v>
      </c>
      <c r="D596" s="16" t="s">
        <v>1486</v>
      </c>
      <c r="E596" s="13" t="s">
        <v>1489</v>
      </c>
      <c r="F596" s="10" t="str">
        <f t="shared" si="19"/>
        <v>北葛飾郡松伏町</v>
      </c>
    </row>
    <row r="597" spans="1:6" x14ac:dyDescent="0.15">
      <c r="A597" s="11" t="str">
        <f t="shared" si="18"/>
        <v>千葉県千葉市中央区</v>
      </c>
      <c r="B597" s="17" t="s">
        <v>1490</v>
      </c>
      <c r="C597" s="13" t="s">
        <v>1491</v>
      </c>
      <c r="D597" s="14" t="s">
        <v>1492</v>
      </c>
      <c r="E597" s="11" t="s">
        <v>172</v>
      </c>
      <c r="F597" s="10" t="str">
        <f t="shared" si="19"/>
        <v>千葉市中央区</v>
      </c>
    </row>
    <row r="598" spans="1:6" x14ac:dyDescent="0.15">
      <c r="A598" s="11" t="str">
        <f t="shared" si="18"/>
        <v>千葉県千葉市花見川区</v>
      </c>
      <c r="B598" s="17" t="s">
        <v>1493</v>
      </c>
      <c r="C598" s="13" t="s">
        <v>1491</v>
      </c>
      <c r="D598" s="14" t="s">
        <v>1492</v>
      </c>
      <c r="E598" s="11" t="s">
        <v>1494</v>
      </c>
      <c r="F598" s="10" t="str">
        <f t="shared" si="19"/>
        <v>千葉市花見川区</v>
      </c>
    </row>
    <row r="599" spans="1:6" x14ac:dyDescent="0.15">
      <c r="A599" s="11" t="str">
        <f t="shared" si="18"/>
        <v>千葉県千葉市稲毛区</v>
      </c>
      <c r="B599" s="17" t="s">
        <v>1495</v>
      </c>
      <c r="C599" s="13" t="s">
        <v>1491</v>
      </c>
      <c r="D599" s="14" t="s">
        <v>1492</v>
      </c>
      <c r="E599" s="11" t="s">
        <v>1496</v>
      </c>
      <c r="F599" s="10" t="str">
        <f t="shared" si="19"/>
        <v>千葉市稲毛区</v>
      </c>
    </row>
    <row r="600" spans="1:6" x14ac:dyDescent="0.15">
      <c r="A600" s="11" t="str">
        <f t="shared" si="18"/>
        <v>千葉県千葉市若葉区</v>
      </c>
      <c r="B600" s="17" t="s">
        <v>1497</v>
      </c>
      <c r="C600" s="13" t="s">
        <v>1491</v>
      </c>
      <c r="D600" s="14" t="s">
        <v>1492</v>
      </c>
      <c r="E600" s="11" t="s">
        <v>1498</v>
      </c>
      <c r="F600" s="10" t="str">
        <f t="shared" si="19"/>
        <v>千葉市若葉区</v>
      </c>
    </row>
    <row r="601" spans="1:6" x14ac:dyDescent="0.15">
      <c r="A601" s="11" t="str">
        <f t="shared" si="18"/>
        <v>千葉県千葉市緑区</v>
      </c>
      <c r="B601" s="17" t="s">
        <v>1499</v>
      </c>
      <c r="C601" s="13" t="s">
        <v>1491</v>
      </c>
      <c r="D601" s="14" t="s">
        <v>1492</v>
      </c>
      <c r="E601" s="11" t="s">
        <v>1357</v>
      </c>
      <c r="F601" s="10" t="str">
        <f t="shared" si="19"/>
        <v>千葉市緑区</v>
      </c>
    </row>
    <row r="602" spans="1:6" x14ac:dyDescent="0.15">
      <c r="A602" s="11" t="str">
        <f t="shared" si="18"/>
        <v>千葉県千葉市美浜区</v>
      </c>
      <c r="B602" s="17" t="s">
        <v>1500</v>
      </c>
      <c r="C602" s="13" t="s">
        <v>1491</v>
      </c>
      <c r="D602" s="14" t="s">
        <v>1492</v>
      </c>
      <c r="E602" s="11" t="s">
        <v>1501</v>
      </c>
      <c r="F602" s="10" t="str">
        <f t="shared" si="19"/>
        <v>千葉市美浜区</v>
      </c>
    </row>
    <row r="603" spans="1:6" x14ac:dyDescent="0.15">
      <c r="A603" s="11" t="str">
        <f t="shared" si="18"/>
        <v>千葉県銚子市</v>
      </c>
      <c r="B603" s="15" t="s">
        <v>1502</v>
      </c>
      <c r="C603" s="13" t="s">
        <v>1491</v>
      </c>
      <c r="D603" s="16" t="s">
        <v>1503</v>
      </c>
      <c r="E603" s="13"/>
      <c r="F603" s="10" t="str">
        <f t="shared" si="19"/>
        <v>銚子市</v>
      </c>
    </row>
    <row r="604" spans="1:6" x14ac:dyDescent="0.15">
      <c r="A604" s="11" t="str">
        <f t="shared" si="18"/>
        <v>千葉県市川市</v>
      </c>
      <c r="B604" s="15" t="s">
        <v>1504</v>
      </c>
      <c r="C604" s="13" t="s">
        <v>1491</v>
      </c>
      <c r="D604" s="16" t="s">
        <v>1505</v>
      </c>
      <c r="E604" s="13"/>
      <c r="F604" s="10" t="str">
        <f t="shared" si="19"/>
        <v>市川市</v>
      </c>
    </row>
    <row r="605" spans="1:6" x14ac:dyDescent="0.15">
      <c r="A605" s="11" t="str">
        <f t="shared" si="18"/>
        <v>千葉県船橋市</v>
      </c>
      <c r="B605" s="15" t="s">
        <v>1506</v>
      </c>
      <c r="C605" s="13" t="s">
        <v>1491</v>
      </c>
      <c r="D605" s="16" t="s">
        <v>1507</v>
      </c>
      <c r="E605" s="13"/>
      <c r="F605" s="10" t="str">
        <f t="shared" si="19"/>
        <v>船橋市</v>
      </c>
    </row>
    <row r="606" spans="1:6" x14ac:dyDescent="0.15">
      <c r="A606" s="11" t="str">
        <f t="shared" si="18"/>
        <v>千葉県館山市</v>
      </c>
      <c r="B606" s="15" t="s">
        <v>1508</v>
      </c>
      <c r="C606" s="13" t="s">
        <v>1491</v>
      </c>
      <c r="D606" s="16" t="s">
        <v>1509</v>
      </c>
      <c r="E606" s="13"/>
      <c r="F606" s="10" t="str">
        <f t="shared" si="19"/>
        <v>館山市</v>
      </c>
    </row>
    <row r="607" spans="1:6" x14ac:dyDescent="0.15">
      <c r="A607" s="11" t="str">
        <f t="shared" si="18"/>
        <v>千葉県木更津市</v>
      </c>
      <c r="B607" s="15" t="s">
        <v>1510</v>
      </c>
      <c r="C607" s="13" t="s">
        <v>1491</v>
      </c>
      <c r="D607" s="16" t="s">
        <v>1511</v>
      </c>
      <c r="E607" s="13"/>
      <c r="F607" s="10" t="str">
        <f t="shared" si="19"/>
        <v>木更津市</v>
      </c>
    </row>
    <row r="608" spans="1:6" x14ac:dyDescent="0.15">
      <c r="A608" s="11" t="str">
        <f t="shared" si="18"/>
        <v>千葉県松戸市</v>
      </c>
      <c r="B608" s="15" t="s">
        <v>1512</v>
      </c>
      <c r="C608" s="13" t="s">
        <v>1491</v>
      </c>
      <c r="D608" s="16" t="s">
        <v>1513</v>
      </c>
      <c r="E608" s="13"/>
      <c r="F608" s="10" t="str">
        <f t="shared" si="19"/>
        <v>松戸市</v>
      </c>
    </row>
    <row r="609" spans="1:6" x14ac:dyDescent="0.15">
      <c r="A609" s="11" t="str">
        <f t="shared" si="18"/>
        <v>千葉県野田市</v>
      </c>
      <c r="B609" s="15" t="s">
        <v>1514</v>
      </c>
      <c r="C609" s="13" t="s">
        <v>1491</v>
      </c>
      <c r="D609" s="16" t="s">
        <v>1515</v>
      </c>
      <c r="E609" s="13"/>
      <c r="F609" s="10" t="str">
        <f t="shared" si="19"/>
        <v>野田市</v>
      </c>
    </row>
    <row r="610" spans="1:6" x14ac:dyDescent="0.15">
      <c r="A610" s="11" t="str">
        <f t="shared" si="18"/>
        <v>千葉県茂原市</v>
      </c>
      <c r="B610" s="15" t="s">
        <v>1516</v>
      </c>
      <c r="C610" s="13" t="s">
        <v>1491</v>
      </c>
      <c r="D610" s="16" t="s">
        <v>1517</v>
      </c>
      <c r="E610" s="13"/>
      <c r="F610" s="10" t="str">
        <f t="shared" si="19"/>
        <v>茂原市</v>
      </c>
    </row>
    <row r="611" spans="1:6" x14ac:dyDescent="0.15">
      <c r="A611" s="11" t="str">
        <f t="shared" si="18"/>
        <v>千葉県成田市</v>
      </c>
      <c r="B611" s="15" t="s">
        <v>1518</v>
      </c>
      <c r="C611" s="13" t="s">
        <v>1491</v>
      </c>
      <c r="D611" s="16" t="s">
        <v>1519</v>
      </c>
      <c r="E611" s="13"/>
      <c r="F611" s="10" t="str">
        <f t="shared" si="19"/>
        <v>成田市</v>
      </c>
    </row>
    <row r="612" spans="1:6" x14ac:dyDescent="0.15">
      <c r="A612" s="11" t="str">
        <f t="shared" si="18"/>
        <v>千葉県佐倉市</v>
      </c>
      <c r="B612" s="15" t="s">
        <v>1520</v>
      </c>
      <c r="C612" s="13" t="s">
        <v>1491</v>
      </c>
      <c r="D612" s="16" t="s">
        <v>1521</v>
      </c>
      <c r="E612" s="13"/>
      <c r="F612" s="10" t="str">
        <f t="shared" si="19"/>
        <v>佐倉市</v>
      </c>
    </row>
    <row r="613" spans="1:6" x14ac:dyDescent="0.15">
      <c r="A613" s="11" t="str">
        <f t="shared" si="18"/>
        <v>千葉県東金市</v>
      </c>
      <c r="B613" s="15" t="s">
        <v>1522</v>
      </c>
      <c r="C613" s="13" t="s">
        <v>1491</v>
      </c>
      <c r="D613" s="16" t="s">
        <v>1523</v>
      </c>
      <c r="E613" s="13"/>
      <c r="F613" s="10" t="str">
        <f t="shared" si="19"/>
        <v>東金市</v>
      </c>
    </row>
    <row r="614" spans="1:6" x14ac:dyDescent="0.15">
      <c r="A614" s="11" t="str">
        <f t="shared" si="18"/>
        <v>千葉県旭市</v>
      </c>
      <c r="B614" s="15" t="s">
        <v>1524</v>
      </c>
      <c r="C614" s="13" t="s">
        <v>1491</v>
      </c>
      <c r="D614" s="16" t="s">
        <v>1525</v>
      </c>
      <c r="E614" s="13"/>
      <c r="F614" s="10" t="str">
        <f t="shared" si="19"/>
        <v>旭市</v>
      </c>
    </row>
    <row r="615" spans="1:6" x14ac:dyDescent="0.15">
      <c r="A615" s="11" t="str">
        <f t="shared" si="18"/>
        <v>千葉県習志野市</v>
      </c>
      <c r="B615" s="15" t="s">
        <v>1526</v>
      </c>
      <c r="C615" s="13" t="s">
        <v>1491</v>
      </c>
      <c r="D615" s="16" t="s">
        <v>1527</v>
      </c>
      <c r="E615" s="13"/>
      <c r="F615" s="10" t="str">
        <f t="shared" si="19"/>
        <v>習志野市</v>
      </c>
    </row>
    <row r="616" spans="1:6" x14ac:dyDescent="0.15">
      <c r="A616" s="11" t="str">
        <f t="shared" si="18"/>
        <v>千葉県柏市</v>
      </c>
      <c r="B616" s="15" t="s">
        <v>1528</v>
      </c>
      <c r="C616" s="13" t="s">
        <v>1491</v>
      </c>
      <c r="D616" s="16" t="s">
        <v>1529</v>
      </c>
      <c r="E616" s="13"/>
      <c r="F616" s="10" t="str">
        <f t="shared" si="19"/>
        <v>柏市</v>
      </c>
    </row>
    <row r="617" spans="1:6" x14ac:dyDescent="0.15">
      <c r="A617" s="11" t="str">
        <f t="shared" si="18"/>
        <v>千葉県勝浦市</v>
      </c>
      <c r="B617" s="15" t="s">
        <v>1530</v>
      </c>
      <c r="C617" s="13" t="s">
        <v>1491</v>
      </c>
      <c r="D617" s="16" t="s">
        <v>1531</v>
      </c>
      <c r="E617" s="13"/>
      <c r="F617" s="10" t="str">
        <f t="shared" si="19"/>
        <v>勝浦市</v>
      </c>
    </row>
    <row r="618" spans="1:6" x14ac:dyDescent="0.15">
      <c r="A618" s="11" t="str">
        <f t="shared" si="18"/>
        <v>千葉県市原市</v>
      </c>
      <c r="B618" s="15" t="s">
        <v>1532</v>
      </c>
      <c r="C618" s="13" t="s">
        <v>1491</v>
      </c>
      <c r="D618" s="16" t="s">
        <v>1533</v>
      </c>
      <c r="E618" s="13"/>
      <c r="F618" s="10" t="str">
        <f t="shared" si="19"/>
        <v>市原市</v>
      </c>
    </row>
    <row r="619" spans="1:6" x14ac:dyDescent="0.15">
      <c r="A619" s="11" t="str">
        <f t="shared" si="18"/>
        <v>千葉県流山市</v>
      </c>
      <c r="B619" s="15" t="s">
        <v>1534</v>
      </c>
      <c r="C619" s="13" t="s">
        <v>1491</v>
      </c>
      <c r="D619" s="16" t="s">
        <v>1535</v>
      </c>
      <c r="E619" s="13"/>
      <c r="F619" s="10" t="str">
        <f t="shared" si="19"/>
        <v>流山市</v>
      </c>
    </row>
    <row r="620" spans="1:6" x14ac:dyDescent="0.15">
      <c r="A620" s="11" t="str">
        <f t="shared" si="18"/>
        <v>千葉県八千代市</v>
      </c>
      <c r="B620" s="15" t="s">
        <v>1536</v>
      </c>
      <c r="C620" s="13" t="s">
        <v>1491</v>
      </c>
      <c r="D620" s="16" t="s">
        <v>1537</v>
      </c>
      <c r="E620" s="13"/>
      <c r="F620" s="10" t="str">
        <f t="shared" si="19"/>
        <v>八千代市</v>
      </c>
    </row>
    <row r="621" spans="1:6" x14ac:dyDescent="0.15">
      <c r="A621" s="11" t="str">
        <f t="shared" si="18"/>
        <v>千葉県我孫子市</v>
      </c>
      <c r="B621" s="15" t="s">
        <v>1538</v>
      </c>
      <c r="C621" s="13" t="s">
        <v>1491</v>
      </c>
      <c r="D621" s="16" t="s">
        <v>1539</v>
      </c>
      <c r="E621" s="13"/>
      <c r="F621" s="10" t="str">
        <f t="shared" si="19"/>
        <v>我孫子市</v>
      </c>
    </row>
    <row r="622" spans="1:6" x14ac:dyDescent="0.15">
      <c r="A622" s="11" t="str">
        <f t="shared" si="18"/>
        <v>千葉県鴨川市</v>
      </c>
      <c r="B622" s="15" t="s">
        <v>1540</v>
      </c>
      <c r="C622" s="13" t="s">
        <v>1491</v>
      </c>
      <c r="D622" s="16" t="s">
        <v>1541</v>
      </c>
      <c r="E622" s="13"/>
      <c r="F622" s="10" t="str">
        <f t="shared" si="19"/>
        <v>鴨川市</v>
      </c>
    </row>
    <row r="623" spans="1:6" x14ac:dyDescent="0.15">
      <c r="A623" s="11" t="str">
        <f t="shared" si="18"/>
        <v>千葉県鎌ケ谷市</v>
      </c>
      <c r="B623" s="15" t="s">
        <v>1542</v>
      </c>
      <c r="C623" s="13" t="s">
        <v>1491</v>
      </c>
      <c r="D623" s="16" t="s">
        <v>1543</v>
      </c>
      <c r="E623" s="13"/>
      <c r="F623" s="10" t="str">
        <f t="shared" si="19"/>
        <v>鎌ケ谷市</v>
      </c>
    </row>
    <row r="624" spans="1:6" x14ac:dyDescent="0.15">
      <c r="A624" s="11" t="str">
        <f t="shared" si="18"/>
        <v>千葉県君津市</v>
      </c>
      <c r="B624" s="15" t="s">
        <v>1544</v>
      </c>
      <c r="C624" s="13" t="s">
        <v>1491</v>
      </c>
      <c r="D624" s="16" t="s">
        <v>1545</v>
      </c>
      <c r="E624" s="13"/>
      <c r="F624" s="10" t="str">
        <f t="shared" si="19"/>
        <v>君津市</v>
      </c>
    </row>
    <row r="625" spans="1:6" x14ac:dyDescent="0.15">
      <c r="A625" s="11" t="str">
        <f t="shared" si="18"/>
        <v>千葉県富津市</v>
      </c>
      <c r="B625" s="15" t="s">
        <v>1546</v>
      </c>
      <c r="C625" s="13" t="s">
        <v>1491</v>
      </c>
      <c r="D625" s="16" t="s">
        <v>1547</v>
      </c>
      <c r="E625" s="13"/>
      <c r="F625" s="10" t="str">
        <f t="shared" si="19"/>
        <v>富津市</v>
      </c>
    </row>
    <row r="626" spans="1:6" x14ac:dyDescent="0.15">
      <c r="A626" s="11" t="str">
        <f t="shared" si="18"/>
        <v>千葉県浦安市</v>
      </c>
      <c r="B626" s="15" t="s">
        <v>1548</v>
      </c>
      <c r="C626" s="13" t="s">
        <v>1491</v>
      </c>
      <c r="D626" s="16" t="s">
        <v>1549</v>
      </c>
      <c r="E626" s="13"/>
      <c r="F626" s="10" t="str">
        <f t="shared" si="19"/>
        <v>浦安市</v>
      </c>
    </row>
    <row r="627" spans="1:6" x14ac:dyDescent="0.15">
      <c r="A627" s="11" t="str">
        <f t="shared" si="18"/>
        <v>千葉県四街道市</v>
      </c>
      <c r="B627" s="15" t="s">
        <v>1550</v>
      </c>
      <c r="C627" s="13" t="s">
        <v>1491</v>
      </c>
      <c r="D627" s="16" t="s">
        <v>1551</v>
      </c>
      <c r="E627" s="13"/>
      <c r="F627" s="10" t="str">
        <f t="shared" si="19"/>
        <v>四街道市</v>
      </c>
    </row>
    <row r="628" spans="1:6" x14ac:dyDescent="0.15">
      <c r="A628" s="11" t="str">
        <f t="shared" si="18"/>
        <v>千葉県袖ケ浦市</v>
      </c>
      <c r="B628" s="15" t="s">
        <v>1552</v>
      </c>
      <c r="C628" s="13" t="s">
        <v>1491</v>
      </c>
      <c r="D628" s="16" t="s">
        <v>1553</v>
      </c>
      <c r="E628" s="13"/>
      <c r="F628" s="10" t="str">
        <f t="shared" si="19"/>
        <v>袖ケ浦市</v>
      </c>
    </row>
    <row r="629" spans="1:6" x14ac:dyDescent="0.15">
      <c r="A629" s="11" t="str">
        <f t="shared" si="18"/>
        <v>千葉県八街市</v>
      </c>
      <c r="B629" s="15" t="s">
        <v>1554</v>
      </c>
      <c r="C629" s="13" t="s">
        <v>1491</v>
      </c>
      <c r="D629" s="16" t="s">
        <v>1555</v>
      </c>
      <c r="E629" s="13"/>
      <c r="F629" s="10" t="str">
        <f t="shared" si="19"/>
        <v>八街市</v>
      </c>
    </row>
    <row r="630" spans="1:6" x14ac:dyDescent="0.15">
      <c r="A630" s="11" t="str">
        <f t="shared" si="18"/>
        <v>千葉県印西市</v>
      </c>
      <c r="B630" s="15" t="s">
        <v>1556</v>
      </c>
      <c r="C630" s="13" t="s">
        <v>1491</v>
      </c>
      <c r="D630" s="16" t="s">
        <v>1557</v>
      </c>
      <c r="E630" s="13"/>
      <c r="F630" s="10" t="str">
        <f t="shared" si="19"/>
        <v>印西市</v>
      </c>
    </row>
    <row r="631" spans="1:6" x14ac:dyDescent="0.15">
      <c r="A631" s="11" t="str">
        <f t="shared" si="18"/>
        <v>千葉県白井市</v>
      </c>
      <c r="B631" s="15" t="s">
        <v>1558</v>
      </c>
      <c r="C631" s="13" t="s">
        <v>1491</v>
      </c>
      <c r="D631" s="16" t="s">
        <v>1559</v>
      </c>
      <c r="E631" s="13"/>
      <c r="F631" s="10" t="str">
        <f t="shared" si="19"/>
        <v>白井市</v>
      </c>
    </row>
    <row r="632" spans="1:6" x14ac:dyDescent="0.15">
      <c r="A632" s="11" t="str">
        <f t="shared" si="18"/>
        <v>千葉県富里市</v>
      </c>
      <c r="B632" s="15" t="s">
        <v>1560</v>
      </c>
      <c r="C632" s="13" t="s">
        <v>1491</v>
      </c>
      <c r="D632" s="16" t="s">
        <v>1561</v>
      </c>
      <c r="E632" s="13"/>
      <c r="F632" s="10" t="str">
        <f t="shared" si="19"/>
        <v>富里市</v>
      </c>
    </row>
    <row r="633" spans="1:6" x14ac:dyDescent="0.15">
      <c r="A633" s="11" t="str">
        <f t="shared" si="18"/>
        <v>千葉県南房総市</v>
      </c>
      <c r="B633" s="15" t="s">
        <v>1562</v>
      </c>
      <c r="C633" s="13" t="s">
        <v>1491</v>
      </c>
      <c r="D633" s="16" t="s">
        <v>1563</v>
      </c>
      <c r="E633" s="13"/>
      <c r="F633" s="10" t="str">
        <f t="shared" si="19"/>
        <v>南房総市</v>
      </c>
    </row>
    <row r="634" spans="1:6" x14ac:dyDescent="0.15">
      <c r="A634" s="11" t="str">
        <f t="shared" si="18"/>
        <v>千葉県匝瑳市</v>
      </c>
      <c r="B634" s="15" t="s">
        <v>1564</v>
      </c>
      <c r="C634" s="13" t="s">
        <v>1491</v>
      </c>
      <c r="D634" s="16" t="s">
        <v>1565</v>
      </c>
      <c r="E634" s="13"/>
      <c r="F634" s="10" t="str">
        <f t="shared" si="19"/>
        <v>匝瑳市</v>
      </c>
    </row>
    <row r="635" spans="1:6" x14ac:dyDescent="0.15">
      <c r="A635" s="11" t="str">
        <f t="shared" si="18"/>
        <v>千葉県香取市</v>
      </c>
      <c r="B635" s="15" t="s">
        <v>1566</v>
      </c>
      <c r="C635" s="13" t="s">
        <v>1491</v>
      </c>
      <c r="D635" s="16" t="s">
        <v>1567</v>
      </c>
      <c r="E635" s="13"/>
      <c r="F635" s="10" t="str">
        <f t="shared" si="19"/>
        <v>香取市</v>
      </c>
    </row>
    <row r="636" spans="1:6" x14ac:dyDescent="0.15">
      <c r="A636" s="11" t="str">
        <f t="shared" si="18"/>
        <v>千葉県山武市</v>
      </c>
      <c r="B636" s="15" t="s">
        <v>1568</v>
      </c>
      <c r="C636" s="13" t="s">
        <v>1491</v>
      </c>
      <c r="D636" s="16" t="s">
        <v>1569</v>
      </c>
      <c r="E636" s="13"/>
      <c r="F636" s="10" t="str">
        <f t="shared" si="19"/>
        <v>山武市</v>
      </c>
    </row>
    <row r="637" spans="1:6" x14ac:dyDescent="0.15">
      <c r="A637" s="11" t="str">
        <f t="shared" si="18"/>
        <v>千葉県いすみ市</v>
      </c>
      <c r="B637" s="15" t="s">
        <v>1570</v>
      </c>
      <c r="C637" s="13" t="s">
        <v>1491</v>
      </c>
      <c r="D637" s="16" t="s">
        <v>1571</v>
      </c>
      <c r="E637" s="13"/>
      <c r="F637" s="10" t="str">
        <f t="shared" si="19"/>
        <v>いすみ市</v>
      </c>
    </row>
    <row r="638" spans="1:6" x14ac:dyDescent="0.15">
      <c r="A638" s="11" t="str">
        <f t="shared" si="18"/>
        <v>千葉県大網白里市</v>
      </c>
      <c r="B638" s="15" t="s">
        <v>4473</v>
      </c>
      <c r="C638" s="13" t="s">
        <v>1491</v>
      </c>
      <c r="D638" s="16" t="s">
        <v>1572</v>
      </c>
      <c r="E638" s="13"/>
      <c r="F638" s="10" t="str">
        <f t="shared" si="19"/>
        <v>大網白里市</v>
      </c>
    </row>
    <row r="639" spans="1:6" x14ac:dyDescent="0.15">
      <c r="A639" s="11" t="str">
        <f t="shared" si="18"/>
        <v>千葉県印旛郡酒々井町</v>
      </c>
      <c r="B639" s="15" t="s">
        <v>1573</v>
      </c>
      <c r="C639" s="13" t="s">
        <v>1491</v>
      </c>
      <c r="D639" s="16" t="s">
        <v>1574</v>
      </c>
      <c r="E639" s="13" t="s">
        <v>1575</v>
      </c>
      <c r="F639" s="10" t="str">
        <f t="shared" si="19"/>
        <v>印旛郡酒々井町</v>
      </c>
    </row>
    <row r="640" spans="1:6" x14ac:dyDescent="0.15">
      <c r="A640" s="11" t="str">
        <f t="shared" si="18"/>
        <v>千葉県印旛郡栄町</v>
      </c>
      <c r="B640" s="15" t="s">
        <v>1576</v>
      </c>
      <c r="C640" s="13" t="s">
        <v>1491</v>
      </c>
      <c r="D640" s="16" t="s">
        <v>1574</v>
      </c>
      <c r="E640" s="13" t="s">
        <v>1577</v>
      </c>
      <c r="F640" s="10" t="str">
        <f t="shared" si="19"/>
        <v>印旛郡栄町</v>
      </c>
    </row>
    <row r="641" spans="1:6" x14ac:dyDescent="0.15">
      <c r="A641" s="11" t="str">
        <f t="shared" si="18"/>
        <v>千葉県香取郡神崎町</v>
      </c>
      <c r="B641" s="15" t="s">
        <v>1578</v>
      </c>
      <c r="C641" s="13" t="s">
        <v>1491</v>
      </c>
      <c r="D641" s="16" t="s">
        <v>1579</v>
      </c>
      <c r="E641" s="13" t="s">
        <v>1580</v>
      </c>
      <c r="F641" s="10" t="str">
        <f t="shared" si="19"/>
        <v>香取郡神崎町</v>
      </c>
    </row>
    <row r="642" spans="1:6" x14ac:dyDescent="0.15">
      <c r="A642" s="11" t="str">
        <f t="shared" ref="A642:A705" si="20">C642&amp;D642&amp;E642</f>
        <v>千葉県香取郡多古町</v>
      </c>
      <c r="B642" s="15" t="s">
        <v>1581</v>
      </c>
      <c r="C642" s="13" t="s">
        <v>1491</v>
      </c>
      <c r="D642" s="16" t="s">
        <v>1579</v>
      </c>
      <c r="E642" s="13" t="s">
        <v>1582</v>
      </c>
      <c r="F642" s="10" t="str">
        <f t="shared" si="19"/>
        <v>香取郡多古町</v>
      </c>
    </row>
    <row r="643" spans="1:6" x14ac:dyDescent="0.15">
      <c r="A643" s="11" t="str">
        <f t="shared" si="20"/>
        <v>千葉県香取郡東庄町</v>
      </c>
      <c r="B643" s="15" t="s">
        <v>1583</v>
      </c>
      <c r="C643" s="13" t="s">
        <v>1491</v>
      </c>
      <c r="D643" s="16" t="s">
        <v>1579</v>
      </c>
      <c r="E643" s="13" t="s">
        <v>1584</v>
      </c>
      <c r="F643" s="10" t="str">
        <f t="shared" ref="F643:F706" si="21">D643&amp;E643</f>
        <v>香取郡東庄町</v>
      </c>
    </row>
    <row r="644" spans="1:6" x14ac:dyDescent="0.15">
      <c r="A644" s="11" t="str">
        <f t="shared" si="20"/>
        <v>千葉県山武郡九十九里町</v>
      </c>
      <c r="B644" s="15" t="s">
        <v>1585</v>
      </c>
      <c r="C644" s="13" t="s">
        <v>1491</v>
      </c>
      <c r="D644" s="16" t="s">
        <v>1586</v>
      </c>
      <c r="E644" s="13" t="s">
        <v>1587</v>
      </c>
      <c r="F644" s="10" t="str">
        <f t="shared" si="21"/>
        <v>山武郡九十九里町</v>
      </c>
    </row>
    <row r="645" spans="1:6" x14ac:dyDescent="0.15">
      <c r="A645" s="11" t="str">
        <f t="shared" si="20"/>
        <v>千葉県山武郡芝山町</v>
      </c>
      <c r="B645" s="15" t="s">
        <v>1588</v>
      </c>
      <c r="C645" s="13" t="s">
        <v>1491</v>
      </c>
      <c r="D645" s="16" t="s">
        <v>1586</v>
      </c>
      <c r="E645" s="13" t="s">
        <v>1589</v>
      </c>
      <c r="F645" s="10" t="str">
        <f t="shared" si="21"/>
        <v>山武郡芝山町</v>
      </c>
    </row>
    <row r="646" spans="1:6" x14ac:dyDescent="0.15">
      <c r="A646" s="11" t="str">
        <f t="shared" si="20"/>
        <v>千葉県山武郡横芝光町</v>
      </c>
      <c r="B646" s="15" t="s">
        <v>1590</v>
      </c>
      <c r="C646" s="13" t="s">
        <v>1491</v>
      </c>
      <c r="D646" s="16" t="s">
        <v>1586</v>
      </c>
      <c r="E646" s="13" t="s">
        <v>1591</v>
      </c>
      <c r="F646" s="10" t="str">
        <f t="shared" si="21"/>
        <v>山武郡横芝光町</v>
      </c>
    </row>
    <row r="647" spans="1:6" x14ac:dyDescent="0.15">
      <c r="A647" s="11" t="str">
        <f t="shared" si="20"/>
        <v>千葉県長生郡一宮町</v>
      </c>
      <c r="B647" s="15" t="s">
        <v>1592</v>
      </c>
      <c r="C647" s="13" t="s">
        <v>1491</v>
      </c>
      <c r="D647" s="16" t="s">
        <v>1593</v>
      </c>
      <c r="E647" s="13" t="s">
        <v>1594</v>
      </c>
      <c r="F647" s="10" t="str">
        <f t="shared" si="21"/>
        <v>長生郡一宮町</v>
      </c>
    </row>
    <row r="648" spans="1:6" x14ac:dyDescent="0.15">
      <c r="A648" s="11" t="str">
        <f t="shared" si="20"/>
        <v>千葉県長生郡睦沢町</v>
      </c>
      <c r="B648" s="15" t="s">
        <v>1595</v>
      </c>
      <c r="C648" s="13" t="s">
        <v>1491</v>
      </c>
      <c r="D648" s="16" t="s">
        <v>1593</v>
      </c>
      <c r="E648" s="13" t="s">
        <v>1596</v>
      </c>
      <c r="F648" s="10" t="str">
        <f t="shared" si="21"/>
        <v>長生郡睦沢町</v>
      </c>
    </row>
    <row r="649" spans="1:6" x14ac:dyDescent="0.15">
      <c r="A649" s="11" t="str">
        <f t="shared" si="20"/>
        <v>千葉県長生郡長生村</v>
      </c>
      <c r="B649" s="15" t="s">
        <v>1597</v>
      </c>
      <c r="C649" s="13" t="s">
        <v>1491</v>
      </c>
      <c r="D649" s="16" t="s">
        <v>1593</v>
      </c>
      <c r="E649" s="13" t="s">
        <v>1598</v>
      </c>
      <c r="F649" s="10" t="str">
        <f t="shared" si="21"/>
        <v>長生郡長生村</v>
      </c>
    </row>
    <row r="650" spans="1:6" x14ac:dyDescent="0.15">
      <c r="A650" s="11" t="str">
        <f t="shared" si="20"/>
        <v>千葉県長生郡白子町</v>
      </c>
      <c r="B650" s="15" t="s">
        <v>1599</v>
      </c>
      <c r="C650" s="13" t="s">
        <v>1491</v>
      </c>
      <c r="D650" s="16" t="s">
        <v>1593</v>
      </c>
      <c r="E650" s="13" t="s">
        <v>1600</v>
      </c>
      <c r="F650" s="10" t="str">
        <f t="shared" si="21"/>
        <v>長生郡白子町</v>
      </c>
    </row>
    <row r="651" spans="1:6" x14ac:dyDescent="0.15">
      <c r="A651" s="11" t="str">
        <f t="shared" si="20"/>
        <v>千葉県長生郡長柄町</v>
      </c>
      <c r="B651" s="15" t="s">
        <v>1601</v>
      </c>
      <c r="C651" s="13" t="s">
        <v>1491</v>
      </c>
      <c r="D651" s="16" t="s">
        <v>1593</v>
      </c>
      <c r="E651" s="13" t="s">
        <v>1602</v>
      </c>
      <c r="F651" s="10" t="str">
        <f t="shared" si="21"/>
        <v>長生郡長柄町</v>
      </c>
    </row>
    <row r="652" spans="1:6" x14ac:dyDescent="0.15">
      <c r="A652" s="11" t="str">
        <f t="shared" si="20"/>
        <v>千葉県長生郡長南町</v>
      </c>
      <c r="B652" s="15" t="s">
        <v>1603</v>
      </c>
      <c r="C652" s="13" t="s">
        <v>1491</v>
      </c>
      <c r="D652" s="16" t="s">
        <v>1593</v>
      </c>
      <c r="E652" s="13" t="s">
        <v>1604</v>
      </c>
      <c r="F652" s="10" t="str">
        <f t="shared" si="21"/>
        <v>長生郡長南町</v>
      </c>
    </row>
    <row r="653" spans="1:6" x14ac:dyDescent="0.15">
      <c r="A653" s="11" t="str">
        <f t="shared" si="20"/>
        <v>千葉県夷隅郡大多喜町</v>
      </c>
      <c r="B653" s="15" t="s">
        <v>1605</v>
      </c>
      <c r="C653" s="13" t="s">
        <v>1491</v>
      </c>
      <c r="D653" s="16" t="s">
        <v>1606</v>
      </c>
      <c r="E653" s="13" t="s">
        <v>1607</v>
      </c>
      <c r="F653" s="10" t="str">
        <f t="shared" si="21"/>
        <v>夷隅郡大多喜町</v>
      </c>
    </row>
    <row r="654" spans="1:6" x14ac:dyDescent="0.15">
      <c r="A654" s="11" t="str">
        <f t="shared" si="20"/>
        <v>千葉県夷隅郡御宿町</v>
      </c>
      <c r="B654" s="15" t="s">
        <v>1608</v>
      </c>
      <c r="C654" s="13" t="s">
        <v>1491</v>
      </c>
      <c r="D654" s="16" t="s">
        <v>1606</v>
      </c>
      <c r="E654" s="13" t="s">
        <v>1609</v>
      </c>
      <c r="F654" s="10" t="str">
        <f t="shared" si="21"/>
        <v>夷隅郡御宿町</v>
      </c>
    </row>
    <row r="655" spans="1:6" x14ac:dyDescent="0.15">
      <c r="A655" s="11" t="str">
        <f t="shared" si="20"/>
        <v>千葉県安房郡鋸南町</v>
      </c>
      <c r="B655" s="15" t="s">
        <v>1610</v>
      </c>
      <c r="C655" s="13" t="s">
        <v>1491</v>
      </c>
      <c r="D655" s="16" t="s">
        <v>1611</v>
      </c>
      <c r="E655" s="13" t="s">
        <v>1612</v>
      </c>
      <c r="F655" s="10" t="str">
        <f t="shared" si="21"/>
        <v>安房郡鋸南町</v>
      </c>
    </row>
    <row r="656" spans="1:6" x14ac:dyDescent="0.15">
      <c r="A656" s="11" t="str">
        <f t="shared" si="20"/>
        <v>東京都千代田区</v>
      </c>
      <c r="B656" s="15" t="s">
        <v>1613</v>
      </c>
      <c r="C656" s="13" t="s">
        <v>1614</v>
      </c>
      <c r="D656" s="16" t="s">
        <v>1615</v>
      </c>
      <c r="E656" s="13"/>
      <c r="F656" s="10" t="str">
        <f t="shared" si="21"/>
        <v>千代田区</v>
      </c>
    </row>
    <row r="657" spans="1:6" x14ac:dyDescent="0.15">
      <c r="A657" s="11" t="str">
        <f t="shared" si="20"/>
        <v>東京都中央区</v>
      </c>
      <c r="B657" s="15" t="s">
        <v>1616</v>
      </c>
      <c r="C657" s="13" t="s">
        <v>1614</v>
      </c>
      <c r="D657" s="16" t="s">
        <v>172</v>
      </c>
      <c r="E657" s="13"/>
      <c r="F657" s="10" t="str">
        <f t="shared" si="21"/>
        <v>中央区</v>
      </c>
    </row>
    <row r="658" spans="1:6" x14ac:dyDescent="0.15">
      <c r="A658" s="11" t="str">
        <f t="shared" si="20"/>
        <v>東京都港区</v>
      </c>
      <c r="B658" s="15" t="s">
        <v>1617</v>
      </c>
      <c r="C658" s="13" t="s">
        <v>1614</v>
      </c>
      <c r="D658" s="16" t="s">
        <v>1618</v>
      </c>
      <c r="E658" s="13"/>
      <c r="F658" s="10" t="str">
        <f t="shared" si="21"/>
        <v>港区</v>
      </c>
    </row>
    <row r="659" spans="1:6" x14ac:dyDescent="0.15">
      <c r="A659" s="11" t="str">
        <f t="shared" si="20"/>
        <v>東京都新宿区</v>
      </c>
      <c r="B659" s="15" t="s">
        <v>1619</v>
      </c>
      <c r="C659" s="13" t="s">
        <v>1614</v>
      </c>
      <c r="D659" s="16" t="s">
        <v>1620</v>
      </c>
      <c r="E659" s="13"/>
      <c r="F659" s="10" t="str">
        <f t="shared" si="21"/>
        <v>新宿区</v>
      </c>
    </row>
    <row r="660" spans="1:6" x14ac:dyDescent="0.15">
      <c r="A660" s="11" t="str">
        <f t="shared" si="20"/>
        <v>東京都文京区</v>
      </c>
      <c r="B660" s="15" t="s">
        <v>1621</v>
      </c>
      <c r="C660" s="13" t="s">
        <v>1614</v>
      </c>
      <c r="D660" s="16" t="s">
        <v>1622</v>
      </c>
      <c r="E660" s="13"/>
      <c r="F660" s="10" t="str">
        <f t="shared" si="21"/>
        <v>文京区</v>
      </c>
    </row>
    <row r="661" spans="1:6" x14ac:dyDescent="0.15">
      <c r="A661" s="11" t="str">
        <f t="shared" si="20"/>
        <v>東京都台東区</v>
      </c>
      <c r="B661" s="15" t="s">
        <v>1623</v>
      </c>
      <c r="C661" s="13" t="s">
        <v>1614</v>
      </c>
      <c r="D661" s="16" t="s">
        <v>1624</v>
      </c>
      <c r="E661" s="13"/>
      <c r="F661" s="10" t="str">
        <f t="shared" si="21"/>
        <v>台東区</v>
      </c>
    </row>
    <row r="662" spans="1:6" x14ac:dyDescent="0.15">
      <c r="A662" s="11" t="str">
        <f t="shared" si="20"/>
        <v>東京都墨田区</v>
      </c>
      <c r="B662" s="15" t="s">
        <v>1625</v>
      </c>
      <c r="C662" s="13" t="s">
        <v>1614</v>
      </c>
      <c r="D662" s="16" t="s">
        <v>1626</v>
      </c>
      <c r="E662" s="13"/>
      <c r="F662" s="10" t="str">
        <f t="shared" si="21"/>
        <v>墨田区</v>
      </c>
    </row>
    <row r="663" spans="1:6" x14ac:dyDescent="0.15">
      <c r="A663" s="11" t="str">
        <f t="shared" si="20"/>
        <v>東京都江東区</v>
      </c>
      <c r="B663" s="15" t="s">
        <v>1627</v>
      </c>
      <c r="C663" s="13" t="s">
        <v>1614</v>
      </c>
      <c r="D663" s="16" t="s">
        <v>1628</v>
      </c>
      <c r="E663" s="13"/>
      <c r="F663" s="10" t="str">
        <f t="shared" si="21"/>
        <v>江東区</v>
      </c>
    </row>
    <row r="664" spans="1:6" x14ac:dyDescent="0.15">
      <c r="A664" s="11" t="str">
        <f t="shared" si="20"/>
        <v>東京都品川区</v>
      </c>
      <c r="B664" s="15" t="s">
        <v>1629</v>
      </c>
      <c r="C664" s="13" t="s">
        <v>1614</v>
      </c>
      <c r="D664" s="16" t="s">
        <v>1630</v>
      </c>
      <c r="E664" s="13"/>
      <c r="F664" s="10" t="str">
        <f t="shared" si="21"/>
        <v>品川区</v>
      </c>
    </row>
    <row r="665" spans="1:6" x14ac:dyDescent="0.15">
      <c r="A665" s="11" t="str">
        <f t="shared" si="20"/>
        <v>東京都目黒区</v>
      </c>
      <c r="B665" s="15" t="s">
        <v>1631</v>
      </c>
      <c r="C665" s="13" t="s">
        <v>1614</v>
      </c>
      <c r="D665" s="16" t="s">
        <v>1632</v>
      </c>
      <c r="E665" s="13"/>
      <c r="F665" s="10" t="str">
        <f t="shared" si="21"/>
        <v>目黒区</v>
      </c>
    </row>
    <row r="666" spans="1:6" x14ac:dyDescent="0.15">
      <c r="A666" s="11" t="str">
        <f t="shared" si="20"/>
        <v>東京都大田区</v>
      </c>
      <c r="B666" s="15" t="s">
        <v>1633</v>
      </c>
      <c r="C666" s="13" t="s">
        <v>1614</v>
      </c>
      <c r="D666" s="16" t="s">
        <v>1634</v>
      </c>
      <c r="E666" s="13"/>
      <c r="F666" s="10" t="str">
        <f t="shared" si="21"/>
        <v>大田区</v>
      </c>
    </row>
    <row r="667" spans="1:6" x14ac:dyDescent="0.15">
      <c r="A667" s="11" t="str">
        <f t="shared" si="20"/>
        <v>東京都世田谷区</v>
      </c>
      <c r="B667" s="15" t="s">
        <v>1635</v>
      </c>
      <c r="C667" s="13" t="s">
        <v>1614</v>
      </c>
      <c r="D667" s="16" t="s">
        <v>1636</v>
      </c>
      <c r="E667" s="13"/>
      <c r="F667" s="10" t="str">
        <f t="shared" si="21"/>
        <v>世田谷区</v>
      </c>
    </row>
    <row r="668" spans="1:6" x14ac:dyDescent="0.15">
      <c r="A668" s="11" t="str">
        <f t="shared" si="20"/>
        <v>東京都渋谷区</v>
      </c>
      <c r="B668" s="15" t="s">
        <v>1637</v>
      </c>
      <c r="C668" s="13" t="s">
        <v>1614</v>
      </c>
      <c r="D668" s="16" t="s">
        <v>1638</v>
      </c>
      <c r="E668" s="13"/>
      <c r="F668" s="10" t="str">
        <f t="shared" si="21"/>
        <v>渋谷区</v>
      </c>
    </row>
    <row r="669" spans="1:6" x14ac:dyDescent="0.15">
      <c r="A669" s="11" t="str">
        <f t="shared" si="20"/>
        <v>東京都中野区</v>
      </c>
      <c r="B669" s="15" t="s">
        <v>1639</v>
      </c>
      <c r="C669" s="13" t="s">
        <v>1614</v>
      </c>
      <c r="D669" s="16" t="s">
        <v>1640</v>
      </c>
      <c r="E669" s="13"/>
      <c r="F669" s="10" t="str">
        <f t="shared" si="21"/>
        <v>中野区</v>
      </c>
    </row>
    <row r="670" spans="1:6" x14ac:dyDescent="0.15">
      <c r="A670" s="11" t="str">
        <f t="shared" si="20"/>
        <v>東京都杉並区</v>
      </c>
      <c r="B670" s="15" t="s">
        <v>1641</v>
      </c>
      <c r="C670" s="13" t="s">
        <v>1614</v>
      </c>
      <c r="D670" s="16" t="s">
        <v>1642</v>
      </c>
      <c r="E670" s="13"/>
      <c r="F670" s="10" t="str">
        <f t="shared" si="21"/>
        <v>杉並区</v>
      </c>
    </row>
    <row r="671" spans="1:6" x14ac:dyDescent="0.15">
      <c r="A671" s="11" t="str">
        <f t="shared" si="20"/>
        <v>東京都豊島区</v>
      </c>
      <c r="B671" s="15" t="s">
        <v>1643</v>
      </c>
      <c r="C671" s="13" t="s">
        <v>1614</v>
      </c>
      <c r="D671" s="16" t="s">
        <v>1644</v>
      </c>
      <c r="E671" s="13"/>
      <c r="F671" s="10" t="str">
        <f t="shared" si="21"/>
        <v>豊島区</v>
      </c>
    </row>
    <row r="672" spans="1:6" x14ac:dyDescent="0.15">
      <c r="A672" s="11" t="str">
        <f t="shared" si="20"/>
        <v>東京都北区</v>
      </c>
      <c r="B672" s="15" t="s">
        <v>1645</v>
      </c>
      <c r="C672" s="13" t="s">
        <v>1614</v>
      </c>
      <c r="D672" s="16" t="s">
        <v>173</v>
      </c>
      <c r="E672" s="13"/>
      <c r="F672" s="10" t="str">
        <f t="shared" si="21"/>
        <v>北区</v>
      </c>
    </row>
    <row r="673" spans="1:6" x14ac:dyDescent="0.15">
      <c r="A673" s="11" t="str">
        <f t="shared" si="20"/>
        <v>東京都荒川区</v>
      </c>
      <c r="B673" s="15" t="s">
        <v>1646</v>
      </c>
      <c r="C673" s="13" t="s">
        <v>1614</v>
      </c>
      <c r="D673" s="16" t="s">
        <v>1647</v>
      </c>
      <c r="E673" s="13"/>
      <c r="F673" s="10" t="str">
        <f t="shared" si="21"/>
        <v>荒川区</v>
      </c>
    </row>
    <row r="674" spans="1:6" x14ac:dyDescent="0.15">
      <c r="A674" s="11" t="str">
        <f t="shared" si="20"/>
        <v>東京都板橋区</v>
      </c>
      <c r="B674" s="15" t="s">
        <v>1648</v>
      </c>
      <c r="C674" s="13" t="s">
        <v>1614</v>
      </c>
      <c r="D674" s="16" t="s">
        <v>1649</v>
      </c>
      <c r="E674" s="13"/>
      <c r="F674" s="10" t="str">
        <f t="shared" si="21"/>
        <v>板橋区</v>
      </c>
    </row>
    <row r="675" spans="1:6" x14ac:dyDescent="0.15">
      <c r="A675" s="11" t="str">
        <f t="shared" si="20"/>
        <v>東京都練馬区</v>
      </c>
      <c r="B675" s="15" t="s">
        <v>1650</v>
      </c>
      <c r="C675" s="13" t="s">
        <v>1614</v>
      </c>
      <c r="D675" s="16" t="s">
        <v>1651</v>
      </c>
      <c r="E675" s="13"/>
      <c r="F675" s="10" t="str">
        <f t="shared" si="21"/>
        <v>練馬区</v>
      </c>
    </row>
    <row r="676" spans="1:6" x14ac:dyDescent="0.15">
      <c r="A676" s="11" t="str">
        <f t="shared" si="20"/>
        <v>東京都足立区</v>
      </c>
      <c r="B676" s="15" t="s">
        <v>1652</v>
      </c>
      <c r="C676" s="13" t="s">
        <v>1614</v>
      </c>
      <c r="D676" s="16" t="s">
        <v>1653</v>
      </c>
      <c r="E676" s="13"/>
      <c r="F676" s="10" t="str">
        <f t="shared" si="21"/>
        <v>足立区</v>
      </c>
    </row>
    <row r="677" spans="1:6" x14ac:dyDescent="0.15">
      <c r="A677" s="11" t="str">
        <f t="shared" si="20"/>
        <v>東京都葛飾区</v>
      </c>
      <c r="B677" s="15" t="s">
        <v>1654</v>
      </c>
      <c r="C677" s="13" t="s">
        <v>1614</v>
      </c>
      <c r="D677" s="16" t="s">
        <v>1655</v>
      </c>
      <c r="E677" s="13"/>
      <c r="F677" s="10" t="str">
        <f t="shared" si="21"/>
        <v>葛飾区</v>
      </c>
    </row>
    <row r="678" spans="1:6" x14ac:dyDescent="0.15">
      <c r="A678" s="11" t="str">
        <f t="shared" si="20"/>
        <v>東京都江戸川区</v>
      </c>
      <c r="B678" s="15" t="s">
        <v>1656</v>
      </c>
      <c r="C678" s="13" t="s">
        <v>1614</v>
      </c>
      <c r="D678" s="16" t="s">
        <v>1657</v>
      </c>
      <c r="E678" s="13"/>
      <c r="F678" s="10" t="str">
        <f t="shared" si="21"/>
        <v>江戸川区</v>
      </c>
    </row>
    <row r="679" spans="1:6" x14ac:dyDescent="0.15">
      <c r="A679" s="11" t="str">
        <f t="shared" si="20"/>
        <v>東京都八王子市</v>
      </c>
      <c r="B679" s="15" t="s">
        <v>1658</v>
      </c>
      <c r="C679" s="13" t="s">
        <v>1614</v>
      </c>
      <c r="D679" s="16" t="s">
        <v>1659</v>
      </c>
      <c r="E679" s="13"/>
      <c r="F679" s="10" t="str">
        <f t="shared" si="21"/>
        <v>八王子市</v>
      </c>
    </row>
    <row r="680" spans="1:6" x14ac:dyDescent="0.15">
      <c r="A680" s="11" t="str">
        <f t="shared" si="20"/>
        <v>東京都立川市</v>
      </c>
      <c r="B680" s="15" t="s">
        <v>1660</v>
      </c>
      <c r="C680" s="13" t="s">
        <v>1614</v>
      </c>
      <c r="D680" s="16" t="s">
        <v>1661</v>
      </c>
      <c r="E680" s="13"/>
      <c r="F680" s="10" t="str">
        <f t="shared" si="21"/>
        <v>立川市</v>
      </c>
    </row>
    <row r="681" spans="1:6" x14ac:dyDescent="0.15">
      <c r="A681" s="11" t="str">
        <f t="shared" si="20"/>
        <v>東京都武蔵野市</v>
      </c>
      <c r="B681" s="15" t="s">
        <v>1662</v>
      </c>
      <c r="C681" s="13" t="s">
        <v>1614</v>
      </c>
      <c r="D681" s="16" t="s">
        <v>1663</v>
      </c>
      <c r="E681" s="13"/>
      <c r="F681" s="10" t="str">
        <f t="shared" si="21"/>
        <v>武蔵野市</v>
      </c>
    </row>
    <row r="682" spans="1:6" x14ac:dyDescent="0.15">
      <c r="A682" s="11" t="str">
        <f t="shared" si="20"/>
        <v>東京都三鷹市</v>
      </c>
      <c r="B682" s="15" t="s">
        <v>1664</v>
      </c>
      <c r="C682" s="13" t="s">
        <v>1614</v>
      </c>
      <c r="D682" s="16" t="s">
        <v>1665</v>
      </c>
      <c r="E682" s="13"/>
      <c r="F682" s="10" t="str">
        <f t="shared" si="21"/>
        <v>三鷹市</v>
      </c>
    </row>
    <row r="683" spans="1:6" x14ac:dyDescent="0.15">
      <c r="A683" s="11" t="str">
        <f t="shared" si="20"/>
        <v>東京都青梅市</v>
      </c>
      <c r="B683" s="15" t="s">
        <v>1666</v>
      </c>
      <c r="C683" s="13" t="s">
        <v>1614</v>
      </c>
      <c r="D683" s="16" t="s">
        <v>1667</v>
      </c>
      <c r="E683" s="13"/>
      <c r="F683" s="10" t="str">
        <f t="shared" si="21"/>
        <v>青梅市</v>
      </c>
    </row>
    <row r="684" spans="1:6" x14ac:dyDescent="0.15">
      <c r="A684" s="11" t="str">
        <f t="shared" si="20"/>
        <v>東京都府中市</v>
      </c>
      <c r="B684" s="15" t="s">
        <v>1668</v>
      </c>
      <c r="C684" s="13" t="s">
        <v>1614</v>
      </c>
      <c r="D684" s="16" t="s">
        <v>1669</v>
      </c>
      <c r="E684" s="13"/>
      <c r="F684" s="10" t="str">
        <f t="shared" si="21"/>
        <v>府中市</v>
      </c>
    </row>
    <row r="685" spans="1:6" x14ac:dyDescent="0.15">
      <c r="A685" s="11" t="str">
        <f t="shared" si="20"/>
        <v>東京都昭島市</v>
      </c>
      <c r="B685" s="15" t="s">
        <v>1670</v>
      </c>
      <c r="C685" s="13" t="s">
        <v>1614</v>
      </c>
      <c r="D685" s="16" t="s">
        <v>1671</v>
      </c>
      <c r="E685" s="13"/>
      <c r="F685" s="10" t="str">
        <f t="shared" si="21"/>
        <v>昭島市</v>
      </c>
    </row>
    <row r="686" spans="1:6" x14ac:dyDescent="0.15">
      <c r="A686" s="11" t="str">
        <f t="shared" si="20"/>
        <v>東京都調布市</v>
      </c>
      <c r="B686" s="15" t="s">
        <v>1672</v>
      </c>
      <c r="C686" s="13" t="s">
        <v>1614</v>
      </c>
      <c r="D686" s="16" t="s">
        <v>1673</v>
      </c>
      <c r="E686" s="13"/>
      <c r="F686" s="10" t="str">
        <f t="shared" si="21"/>
        <v>調布市</v>
      </c>
    </row>
    <row r="687" spans="1:6" x14ac:dyDescent="0.15">
      <c r="A687" s="11" t="str">
        <f t="shared" si="20"/>
        <v>東京都町田市</v>
      </c>
      <c r="B687" s="15" t="s">
        <v>1674</v>
      </c>
      <c r="C687" s="13" t="s">
        <v>1614</v>
      </c>
      <c r="D687" s="16" t="s">
        <v>1675</v>
      </c>
      <c r="E687" s="13"/>
      <c r="F687" s="10" t="str">
        <f t="shared" si="21"/>
        <v>町田市</v>
      </c>
    </row>
    <row r="688" spans="1:6" x14ac:dyDescent="0.15">
      <c r="A688" s="11" t="str">
        <f t="shared" si="20"/>
        <v>東京都小金井市</v>
      </c>
      <c r="B688" s="15" t="s">
        <v>1676</v>
      </c>
      <c r="C688" s="13" t="s">
        <v>1614</v>
      </c>
      <c r="D688" s="16" t="s">
        <v>1677</v>
      </c>
      <c r="E688" s="13"/>
      <c r="F688" s="10" t="str">
        <f t="shared" si="21"/>
        <v>小金井市</v>
      </c>
    </row>
    <row r="689" spans="1:6" x14ac:dyDescent="0.15">
      <c r="A689" s="11" t="str">
        <f t="shared" si="20"/>
        <v>東京都小平市</v>
      </c>
      <c r="B689" s="15" t="s">
        <v>1678</v>
      </c>
      <c r="C689" s="13" t="s">
        <v>1614</v>
      </c>
      <c r="D689" s="16" t="s">
        <v>1679</v>
      </c>
      <c r="E689" s="13"/>
      <c r="F689" s="10" t="str">
        <f t="shared" si="21"/>
        <v>小平市</v>
      </c>
    </row>
    <row r="690" spans="1:6" x14ac:dyDescent="0.15">
      <c r="A690" s="11" t="str">
        <f t="shared" si="20"/>
        <v>東京都日野市</v>
      </c>
      <c r="B690" s="15" t="s">
        <v>1680</v>
      </c>
      <c r="C690" s="13" t="s">
        <v>1614</v>
      </c>
      <c r="D690" s="16" t="s">
        <v>1681</v>
      </c>
      <c r="E690" s="13"/>
      <c r="F690" s="10" t="str">
        <f t="shared" si="21"/>
        <v>日野市</v>
      </c>
    </row>
    <row r="691" spans="1:6" x14ac:dyDescent="0.15">
      <c r="A691" s="11" t="str">
        <f t="shared" si="20"/>
        <v>東京都東村山市</v>
      </c>
      <c r="B691" s="15" t="s">
        <v>1682</v>
      </c>
      <c r="C691" s="13" t="s">
        <v>1614</v>
      </c>
      <c r="D691" s="16" t="s">
        <v>1683</v>
      </c>
      <c r="E691" s="13"/>
      <c r="F691" s="10" t="str">
        <f t="shared" si="21"/>
        <v>東村山市</v>
      </c>
    </row>
    <row r="692" spans="1:6" x14ac:dyDescent="0.15">
      <c r="A692" s="11" t="str">
        <f t="shared" si="20"/>
        <v>東京都国分寺市</v>
      </c>
      <c r="B692" s="15" t="s">
        <v>1684</v>
      </c>
      <c r="C692" s="13" t="s">
        <v>1614</v>
      </c>
      <c r="D692" s="16" t="s">
        <v>1685</v>
      </c>
      <c r="E692" s="13"/>
      <c r="F692" s="10" t="str">
        <f t="shared" si="21"/>
        <v>国分寺市</v>
      </c>
    </row>
    <row r="693" spans="1:6" x14ac:dyDescent="0.15">
      <c r="A693" s="11" t="str">
        <f t="shared" si="20"/>
        <v>東京都国立市</v>
      </c>
      <c r="B693" s="15" t="s">
        <v>1686</v>
      </c>
      <c r="C693" s="13" t="s">
        <v>1614</v>
      </c>
      <c r="D693" s="16" t="s">
        <v>1687</v>
      </c>
      <c r="E693" s="13"/>
      <c r="F693" s="10" t="str">
        <f t="shared" si="21"/>
        <v>国立市</v>
      </c>
    </row>
    <row r="694" spans="1:6" x14ac:dyDescent="0.15">
      <c r="A694" s="11" t="str">
        <f t="shared" si="20"/>
        <v>東京都福生市</v>
      </c>
      <c r="B694" s="15" t="s">
        <v>1688</v>
      </c>
      <c r="C694" s="13" t="s">
        <v>1614</v>
      </c>
      <c r="D694" s="16" t="s">
        <v>1689</v>
      </c>
      <c r="E694" s="13"/>
      <c r="F694" s="10" t="str">
        <f t="shared" si="21"/>
        <v>福生市</v>
      </c>
    </row>
    <row r="695" spans="1:6" x14ac:dyDescent="0.15">
      <c r="A695" s="11" t="str">
        <f t="shared" si="20"/>
        <v>東京都狛江市</v>
      </c>
      <c r="B695" s="15" t="s">
        <v>1690</v>
      </c>
      <c r="C695" s="13" t="s">
        <v>1614</v>
      </c>
      <c r="D695" s="16" t="s">
        <v>1691</v>
      </c>
      <c r="E695" s="13"/>
      <c r="F695" s="10" t="str">
        <f t="shared" si="21"/>
        <v>狛江市</v>
      </c>
    </row>
    <row r="696" spans="1:6" x14ac:dyDescent="0.15">
      <c r="A696" s="11" t="str">
        <f t="shared" si="20"/>
        <v>東京都東大和市</v>
      </c>
      <c r="B696" s="15" t="s">
        <v>1692</v>
      </c>
      <c r="C696" s="13" t="s">
        <v>1614</v>
      </c>
      <c r="D696" s="16" t="s">
        <v>1693</v>
      </c>
      <c r="E696" s="13"/>
      <c r="F696" s="10" t="str">
        <f t="shared" si="21"/>
        <v>東大和市</v>
      </c>
    </row>
    <row r="697" spans="1:6" x14ac:dyDescent="0.15">
      <c r="A697" s="11" t="str">
        <f t="shared" si="20"/>
        <v>東京都清瀬市</v>
      </c>
      <c r="B697" s="15" t="s">
        <v>1694</v>
      </c>
      <c r="C697" s="13" t="s">
        <v>1614</v>
      </c>
      <c r="D697" s="16" t="s">
        <v>1695</v>
      </c>
      <c r="E697" s="13"/>
      <c r="F697" s="10" t="str">
        <f t="shared" si="21"/>
        <v>清瀬市</v>
      </c>
    </row>
    <row r="698" spans="1:6" x14ac:dyDescent="0.15">
      <c r="A698" s="11" t="str">
        <f t="shared" si="20"/>
        <v>東京都東久留米市</v>
      </c>
      <c r="B698" s="15" t="s">
        <v>1696</v>
      </c>
      <c r="C698" s="13" t="s">
        <v>1614</v>
      </c>
      <c r="D698" s="16" t="s">
        <v>1697</v>
      </c>
      <c r="E698" s="13"/>
      <c r="F698" s="10" t="str">
        <f t="shared" si="21"/>
        <v>東久留米市</v>
      </c>
    </row>
    <row r="699" spans="1:6" x14ac:dyDescent="0.15">
      <c r="A699" s="11" t="str">
        <f t="shared" si="20"/>
        <v>東京都武蔵村山市</v>
      </c>
      <c r="B699" s="15" t="s">
        <v>1698</v>
      </c>
      <c r="C699" s="13" t="s">
        <v>1614</v>
      </c>
      <c r="D699" s="16" t="s">
        <v>1699</v>
      </c>
      <c r="E699" s="13"/>
      <c r="F699" s="10" t="str">
        <f t="shared" si="21"/>
        <v>武蔵村山市</v>
      </c>
    </row>
    <row r="700" spans="1:6" x14ac:dyDescent="0.15">
      <c r="A700" s="11" t="str">
        <f t="shared" si="20"/>
        <v>東京都多摩市</v>
      </c>
      <c r="B700" s="15" t="s">
        <v>1700</v>
      </c>
      <c r="C700" s="13" t="s">
        <v>1614</v>
      </c>
      <c r="D700" s="16" t="s">
        <v>1701</v>
      </c>
      <c r="E700" s="13"/>
      <c r="F700" s="10" t="str">
        <f t="shared" si="21"/>
        <v>多摩市</v>
      </c>
    </row>
    <row r="701" spans="1:6" x14ac:dyDescent="0.15">
      <c r="A701" s="11" t="str">
        <f t="shared" si="20"/>
        <v>東京都稲城市</v>
      </c>
      <c r="B701" s="15" t="s">
        <v>1702</v>
      </c>
      <c r="C701" s="13" t="s">
        <v>1614</v>
      </c>
      <c r="D701" s="16" t="s">
        <v>1703</v>
      </c>
      <c r="E701" s="13"/>
      <c r="F701" s="10" t="str">
        <f t="shared" si="21"/>
        <v>稲城市</v>
      </c>
    </row>
    <row r="702" spans="1:6" x14ac:dyDescent="0.15">
      <c r="A702" s="11" t="str">
        <f t="shared" si="20"/>
        <v>東京都羽村市</v>
      </c>
      <c r="B702" s="15" t="s">
        <v>1704</v>
      </c>
      <c r="C702" s="13" t="s">
        <v>1614</v>
      </c>
      <c r="D702" s="16" t="s">
        <v>1705</v>
      </c>
      <c r="E702" s="13"/>
      <c r="F702" s="10" t="str">
        <f t="shared" si="21"/>
        <v>羽村市</v>
      </c>
    </row>
    <row r="703" spans="1:6" x14ac:dyDescent="0.15">
      <c r="A703" s="11" t="str">
        <f t="shared" si="20"/>
        <v>東京都あきる野市</v>
      </c>
      <c r="B703" s="15" t="s">
        <v>1706</v>
      </c>
      <c r="C703" s="13" t="s">
        <v>1614</v>
      </c>
      <c r="D703" s="16" t="s">
        <v>1707</v>
      </c>
      <c r="E703" s="13"/>
      <c r="F703" s="10" t="str">
        <f t="shared" si="21"/>
        <v>あきる野市</v>
      </c>
    </row>
    <row r="704" spans="1:6" x14ac:dyDescent="0.15">
      <c r="A704" s="11" t="str">
        <f t="shared" si="20"/>
        <v>東京都西東京市</v>
      </c>
      <c r="B704" s="15" t="s">
        <v>1708</v>
      </c>
      <c r="C704" s="13" t="s">
        <v>1614</v>
      </c>
      <c r="D704" s="16" t="s">
        <v>1709</v>
      </c>
      <c r="E704" s="13"/>
      <c r="F704" s="10" t="str">
        <f t="shared" si="21"/>
        <v>西東京市</v>
      </c>
    </row>
    <row r="705" spans="1:6" x14ac:dyDescent="0.15">
      <c r="A705" s="11" t="str">
        <f t="shared" si="20"/>
        <v>東京都西多摩郡瑞穂町</v>
      </c>
      <c r="B705" s="15" t="s">
        <v>1710</v>
      </c>
      <c r="C705" s="13" t="s">
        <v>1614</v>
      </c>
      <c r="D705" s="16" t="s">
        <v>1711</v>
      </c>
      <c r="E705" s="13" t="s">
        <v>1712</v>
      </c>
      <c r="F705" s="10" t="str">
        <f t="shared" si="21"/>
        <v>西多摩郡瑞穂町</v>
      </c>
    </row>
    <row r="706" spans="1:6" x14ac:dyDescent="0.15">
      <c r="A706" s="11" t="str">
        <f t="shared" ref="A706:A769" si="22">C706&amp;D706&amp;E706</f>
        <v>東京都西多摩郡日の出町</v>
      </c>
      <c r="B706" s="15" t="s">
        <v>1713</v>
      </c>
      <c r="C706" s="13" t="s">
        <v>1614</v>
      </c>
      <c r="D706" s="16" t="s">
        <v>1711</v>
      </c>
      <c r="E706" s="13" t="s">
        <v>1714</v>
      </c>
      <c r="F706" s="10" t="str">
        <f t="shared" si="21"/>
        <v>西多摩郡日の出町</v>
      </c>
    </row>
    <row r="707" spans="1:6" x14ac:dyDescent="0.15">
      <c r="A707" s="11" t="str">
        <f t="shared" si="22"/>
        <v>東京都西多摩郡檜原村</v>
      </c>
      <c r="B707" s="15" t="s">
        <v>1715</v>
      </c>
      <c r="C707" s="13" t="s">
        <v>1614</v>
      </c>
      <c r="D707" s="16" t="s">
        <v>1711</v>
      </c>
      <c r="E707" s="13" t="s">
        <v>1716</v>
      </c>
      <c r="F707" s="10" t="str">
        <f t="shared" ref="F707:F770" si="23">D707&amp;E707</f>
        <v>西多摩郡檜原村</v>
      </c>
    </row>
    <row r="708" spans="1:6" x14ac:dyDescent="0.15">
      <c r="A708" s="11" t="str">
        <f t="shared" si="22"/>
        <v>東京都西多摩郡奥多摩町</v>
      </c>
      <c r="B708" s="15" t="s">
        <v>1717</v>
      </c>
      <c r="C708" s="13" t="s">
        <v>1614</v>
      </c>
      <c r="D708" s="16" t="s">
        <v>1711</v>
      </c>
      <c r="E708" s="13" t="s">
        <v>1718</v>
      </c>
      <c r="F708" s="10" t="str">
        <f t="shared" si="23"/>
        <v>西多摩郡奥多摩町</v>
      </c>
    </row>
    <row r="709" spans="1:6" x14ac:dyDescent="0.15">
      <c r="A709" s="11" t="str">
        <f t="shared" si="22"/>
        <v>東京都大島町</v>
      </c>
      <c r="B709" s="15" t="s">
        <v>1719</v>
      </c>
      <c r="C709" s="13" t="s">
        <v>1614</v>
      </c>
      <c r="D709" s="16"/>
      <c r="E709" s="13" t="s">
        <v>1720</v>
      </c>
      <c r="F709" s="10" t="str">
        <f t="shared" si="23"/>
        <v>大島町</v>
      </c>
    </row>
    <row r="710" spans="1:6" x14ac:dyDescent="0.15">
      <c r="A710" s="11" t="str">
        <f t="shared" si="22"/>
        <v>東京都利島村</v>
      </c>
      <c r="B710" s="15" t="s">
        <v>1721</v>
      </c>
      <c r="C710" s="13" t="s">
        <v>1614</v>
      </c>
      <c r="D710" s="16"/>
      <c r="E710" s="13" t="s">
        <v>1722</v>
      </c>
      <c r="F710" s="10" t="str">
        <f t="shared" si="23"/>
        <v>利島村</v>
      </c>
    </row>
    <row r="711" spans="1:6" x14ac:dyDescent="0.15">
      <c r="A711" s="11" t="str">
        <f t="shared" si="22"/>
        <v>東京都新島村</v>
      </c>
      <c r="B711" s="15" t="s">
        <v>1723</v>
      </c>
      <c r="C711" s="13" t="s">
        <v>1614</v>
      </c>
      <c r="D711" s="16"/>
      <c r="E711" s="13" t="s">
        <v>1724</v>
      </c>
      <c r="F711" s="10" t="str">
        <f t="shared" si="23"/>
        <v>新島村</v>
      </c>
    </row>
    <row r="712" spans="1:6" x14ac:dyDescent="0.15">
      <c r="A712" s="11" t="str">
        <f t="shared" si="22"/>
        <v>東京都神津島村</v>
      </c>
      <c r="B712" s="15" t="s">
        <v>1725</v>
      </c>
      <c r="C712" s="13" t="s">
        <v>1614</v>
      </c>
      <c r="D712" s="16"/>
      <c r="E712" s="13" t="s">
        <v>1726</v>
      </c>
      <c r="F712" s="10" t="str">
        <f t="shared" si="23"/>
        <v>神津島村</v>
      </c>
    </row>
    <row r="713" spans="1:6" x14ac:dyDescent="0.15">
      <c r="A713" s="11" t="str">
        <f t="shared" si="22"/>
        <v>東京都三宅村</v>
      </c>
      <c r="B713" s="15" t="s">
        <v>1727</v>
      </c>
      <c r="C713" s="13" t="s">
        <v>1614</v>
      </c>
      <c r="D713" s="16"/>
      <c r="E713" s="13" t="s">
        <v>1728</v>
      </c>
      <c r="F713" s="10" t="str">
        <f t="shared" si="23"/>
        <v>三宅村</v>
      </c>
    </row>
    <row r="714" spans="1:6" x14ac:dyDescent="0.15">
      <c r="A714" s="11" t="str">
        <f t="shared" si="22"/>
        <v>東京都御蔵島村</v>
      </c>
      <c r="B714" s="15" t="s">
        <v>1729</v>
      </c>
      <c r="C714" s="13" t="s">
        <v>1614</v>
      </c>
      <c r="D714" s="16"/>
      <c r="E714" s="13" t="s">
        <v>1730</v>
      </c>
      <c r="F714" s="10" t="str">
        <f t="shared" si="23"/>
        <v>御蔵島村</v>
      </c>
    </row>
    <row r="715" spans="1:6" x14ac:dyDescent="0.15">
      <c r="A715" s="11" t="str">
        <f t="shared" si="22"/>
        <v>東京都八丈町</v>
      </c>
      <c r="B715" s="15" t="s">
        <v>1731</v>
      </c>
      <c r="C715" s="13" t="s">
        <v>1614</v>
      </c>
      <c r="D715" s="16"/>
      <c r="E715" s="13" t="s">
        <v>1732</v>
      </c>
      <c r="F715" s="10" t="str">
        <f t="shared" si="23"/>
        <v>八丈町</v>
      </c>
    </row>
    <row r="716" spans="1:6" x14ac:dyDescent="0.15">
      <c r="A716" s="11" t="str">
        <f t="shared" si="22"/>
        <v>東京都青ヶ島村</v>
      </c>
      <c r="B716" s="15" t="s">
        <v>1733</v>
      </c>
      <c r="C716" s="13" t="s">
        <v>1614</v>
      </c>
      <c r="D716" s="16"/>
      <c r="E716" s="13" t="s">
        <v>1734</v>
      </c>
      <c r="F716" s="10" t="str">
        <f t="shared" si="23"/>
        <v>青ヶ島村</v>
      </c>
    </row>
    <row r="717" spans="1:6" x14ac:dyDescent="0.15">
      <c r="A717" s="11" t="str">
        <f t="shared" si="22"/>
        <v>東京都小笠原村</v>
      </c>
      <c r="B717" s="15" t="s">
        <v>1735</v>
      </c>
      <c r="C717" s="13" t="s">
        <v>1614</v>
      </c>
      <c r="D717" s="16"/>
      <c r="E717" s="13" t="s">
        <v>1736</v>
      </c>
      <c r="F717" s="10" t="str">
        <f t="shared" si="23"/>
        <v>小笠原村</v>
      </c>
    </row>
    <row r="718" spans="1:6" x14ac:dyDescent="0.15">
      <c r="A718" s="11" t="str">
        <f t="shared" si="22"/>
        <v>神奈川県横浜市鶴見区</v>
      </c>
      <c r="B718" s="17" t="s">
        <v>1737</v>
      </c>
      <c r="C718" s="18" t="s">
        <v>1738</v>
      </c>
      <c r="D718" s="14" t="s">
        <v>1739</v>
      </c>
      <c r="E718" s="11" t="s">
        <v>1740</v>
      </c>
      <c r="F718" s="10" t="str">
        <f t="shared" si="23"/>
        <v>横浜市鶴見区</v>
      </c>
    </row>
    <row r="719" spans="1:6" x14ac:dyDescent="0.15">
      <c r="A719" s="11" t="str">
        <f t="shared" si="22"/>
        <v>神奈川県横浜市神奈川区</v>
      </c>
      <c r="B719" s="17" t="s">
        <v>1741</v>
      </c>
      <c r="C719" s="18" t="s">
        <v>1738</v>
      </c>
      <c r="D719" s="14" t="s">
        <v>1739</v>
      </c>
      <c r="E719" s="11" t="s">
        <v>1742</v>
      </c>
      <c r="F719" s="10" t="str">
        <f t="shared" si="23"/>
        <v>横浜市神奈川区</v>
      </c>
    </row>
    <row r="720" spans="1:6" x14ac:dyDescent="0.15">
      <c r="A720" s="11" t="str">
        <f t="shared" si="22"/>
        <v>神奈川県横浜市西区</v>
      </c>
      <c r="B720" s="17" t="s">
        <v>1743</v>
      </c>
      <c r="C720" s="18" t="s">
        <v>1738</v>
      </c>
      <c r="D720" s="14" t="s">
        <v>1739</v>
      </c>
      <c r="E720" s="11" t="s">
        <v>178</v>
      </c>
      <c r="F720" s="10" t="str">
        <f t="shared" si="23"/>
        <v>横浜市西区</v>
      </c>
    </row>
    <row r="721" spans="1:6" x14ac:dyDescent="0.15">
      <c r="A721" s="11" t="str">
        <f t="shared" si="22"/>
        <v>神奈川県横浜市中区</v>
      </c>
      <c r="B721" s="17" t="s">
        <v>1744</v>
      </c>
      <c r="C721" s="18" t="s">
        <v>1738</v>
      </c>
      <c r="D721" s="14" t="s">
        <v>1739</v>
      </c>
      <c r="E721" s="11" t="s">
        <v>1745</v>
      </c>
      <c r="F721" s="10" t="str">
        <f t="shared" si="23"/>
        <v>横浜市中区</v>
      </c>
    </row>
    <row r="722" spans="1:6" x14ac:dyDescent="0.15">
      <c r="A722" s="11" t="str">
        <f t="shared" si="22"/>
        <v>神奈川県横浜市南区</v>
      </c>
      <c r="B722" s="17" t="s">
        <v>1746</v>
      </c>
      <c r="C722" s="18" t="s">
        <v>1738</v>
      </c>
      <c r="D722" s="14" t="s">
        <v>1739</v>
      </c>
      <c r="E722" s="11" t="s">
        <v>177</v>
      </c>
      <c r="F722" s="10" t="str">
        <f t="shared" si="23"/>
        <v>横浜市南区</v>
      </c>
    </row>
    <row r="723" spans="1:6" x14ac:dyDescent="0.15">
      <c r="A723" s="11" t="str">
        <f t="shared" si="22"/>
        <v>神奈川県横浜市保土ケ谷区</v>
      </c>
      <c r="B723" s="17" t="s">
        <v>1747</v>
      </c>
      <c r="C723" s="18" t="s">
        <v>1738</v>
      </c>
      <c r="D723" s="14" t="s">
        <v>1739</v>
      </c>
      <c r="E723" s="11" t="s">
        <v>1748</v>
      </c>
      <c r="F723" s="10" t="str">
        <f t="shared" si="23"/>
        <v>横浜市保土ケ谷区</v>
      </c>
    </row>
    <row r="724" spans="1:6" x14ac:dyDescent="0.15">
      <c r="A724" s="11" t="str">
        <f t="shared" si="22"/>
        <v>神奈川県横浜市磯子区</v>
      </c>
      <c r="B724" s="17" t="s">
        <v>1749</v>
      </c>
      <c r="C724" s="18" t="s">
        <v>1738</v>
      </c>
      <c r="D724" s="14" t="s">
        <v>1739</v>
      </c>
      <c r="E724" s="11" t="s">
        <v>1750</v>
      </c>
      <c r="F724" s="10" t="str">
        <f t="shared" si="23"/>
        <v>横浜市磯子区</v>
      </c>
    </row>
    <row r="725" spans="1:6" x14ac:dyDescent="0.15">
      <c r="A725" s="11" t="str">
        <f t="shared" si="22"/>
        <v>神奈川県横浜市金沢区</v>
      </c>
      <c r="B725" s="17" t="s">
        <v>1751</v>
      </c>
      <c r="C725" s="18" t="s">
        <v>1738</v>
      </c>
      <c r="D725" s="14" t="s">
        <v>1739</v>
      </c>
      <c r="E725" s="11" t="s">
        <v>1752</v>
      </c>
      <c r="F725" s="10" t="str">
        <f t="shared" si="23"/>
        <v>横浜市金沢区</v>
      </c>
    </row>
    <row r="726" spans="1:6" x14ac:dyDescent="0.15">
      <c r="A726" s="11" t="str">
        <f t="shared" si="22"/>
        <v>神奈川県横浜市港北区</v>
      </c>
      <c r="B726" s="17" t="s">
        <v>1753</v>
      </c>
      <c r="C726" s="18" t="s">
        <v>1738</v>
      </c>
      <c r="D726" s="14" t="s">
        <v>1739</v>
      </c>
      <c r="E726" s="11" t="s">
        <v>1754</v>
      </c>
      <c r="F726" s="10" t="str">
        <f t="shared" si="23"/>
        <v>横浜市港北区</v>
      </c>
    </row>
    <row r="727" spans="1:6" x14ac:dyDescent="0.15">
      <c r="A727" s="11" t="str">
        <f t="shared" si="22"/>
        <v>神奈川県横浜市戸塚区</v>
      </c>
      <c r="B727" s="17" t="s">
        <v>1755</v>
      </c>
      <c r="C727" s="18" t="s">
        <v>1738</v>
      </c>
      <c r="D727" s="14" t="s">
        <v>1739</v>
      </c>
      <c r="E727" s="11" t="s">
        <v>1756</v>
      </c>
      <c r="F727" s="10" t="str">
        <f t="shared" si="23"/>
        <v>横浜市戸塚区</v>
      </c>
    </row>
    <row r="728" spans="1:6" x14ac:dyDescent="0.15">
      <c r="A728" s="11" t="str">
        <f t="shared" si="22"/>
        <v>神奈川県横浜市港南区</v>
      </c>
      <c r="B728" s="17" t="s">
        <v>1757</v>
      </c>
      <c r="C728" s="18" t="s">
        <v>1738</v>
      </c>
      <c r="D728" s="14" t="s">
        <v>1739</v>
      </c>
      <c r="E728" s="11" t="s">
        <v>1758</v>
      </c>
      <c r="F728" s="10" t="str">
        <f t="shared" si="23"/>
        <v>横浜市港南区</v>
      </c>
    </row>
    <row r="729" spans="1:6" x14ac:dyDescent="0.15">
      <c r="A729" s="11" t="str">
        <f t="shared" si="22"/>
        <v>神奈川県横浜市旭区</v>
      </c>
      <c r="B729" s="17" t="s">
        <v>1759</v>
      </c>
      <c r="C729" s="18" t="s">
        <v>1738</v>
      </c>
      <c r="D729" s="14" t="s">
        <v>1739</v>
      </c>
      <c r="E729" s="11" t="s">
        <v>1760</v>
      </c>
      <c r="F729" s="10" t="str">
        <f t="shared" si="23"/>
        <v>横浜市旭区</v>
      </c>
    </row>
    <row r="730" spans="1:6" x14ac:dyDescent="0.15">
      <c r="A730" s="11" t="str">
        <f t="shared" si="22"/>
        <v>神奈川県横浜市緑区</v>
      </c>
      <c r="B730" s="17" t="s">
        <v>1761</v>
      </c>
      <c r="C730" s="18" t="s">
        <v>1738</v>
      </c>
      <c r="D730" s="14" t="s">
        <v>1739</v>
      </c>
      <c r="E730" s="11" t="s">
        <v>1357</v>
      </c>
      <c r="F730" s="10" t="str">
        <f t="shared" si="23"/>
        <v>横浜市緑区</v>
      </c>
    </row>
    <row r="731" spans="1:6" x14ac:dyDescent="0.15">
      <c r="A731" s="11" t="str">
        <f t="shared" si="22"/>
        <v>神奈川県横浜市瀬谷区</v>
      </c>
      <c r="B731" s="17" t="s">
        <v>1762</v>
      </c>
      <c r="C731" s="18" t="s">
        <v>1738</v>
      </c>
      <c r="D731" s="14" t="s">
        <v>1739</v>
      </c>
      <c r="E731" s="11" t="s">
        <v>1763</v>
      </c>
      <c r="F731" s="10" t="str">
        <f t="shared" si="23"/>
        <v>横浜市瀬谷区</v>
      </c>
    </row>
    <row r="732" spans="1:6" x14ac:dyDescent="0.15">
      <c r="A732" s="11" t="str">
        <f t="shared" si="22"/>
        <v>神奈川県横浜市栄区</v>
      </c>
      <c r="B732" s="17" t="s">
        <v>1764</v>
      </c>
      <c r="C732" s="18" t="s">
        <v>1738</v>
      </c>
      <c r="D732" s="14" t="s">
        <v>1739</v>
      </c>
      <c r="E732" s="11" t="s">
        <v>1765</v>
      </c>
      <c r="F732" s="10" t="str">
        <f t="shared" si="23"/>
        <v>横浜市栄区</v>
      </c>
    </row>
    <row r="733" spans="1:6" x14ac:dyDescent="0.15">
      <c r="A733" s="11" t="str">
        <f t="shared" si="22"/>
        <v>神奈川県横浜市泉区</v>
      </c>
      <c r="B733" s="17" t="s">
        <v>1766</v>
      </c>
      <c r="C733" s="18" t="s">
        <v>1738</v>
      </c>
      <c r="D733" s="14" t="s">
        <v>1739</v>
      </c>
      <c r="E733" s="11" t="s">
        <v>769</v>
      </c>
      <c r="F733" s="10" t="str">
        <f t="shared" si="23"/>
        <v>横浜市泉区</v>
      </c>
    </row>
    <row r="734" spans="1:6" x14ac:dyDescent="0.15">
      <c r="A734" s="11" t="str">
        <f t="shared" si="22"/>
        <v>神奈川県横浜市青葉区</v>
      </c>
      <c r="B734" s="17" t="s">
        <v>1767</v>
      </c>
      <c r="C734" s="18" t="s">
        <v>1738</v>
      </c>
      <c r="D734" s="14" t="s">
        <v>1739</v>
      </c>
      <c r="E734" s="11" t="s">
        <v>765</v>
      </c>
      <c r="F734" s="10" t="str">
        <f t="shared" si="23"/>
        <v>横浜市青葉区</v>
      </c>
    </row>
    <row r="735" spans="1:6" x14ac:dyDescent="0.15">
      <c r="A735" s="11" t="str">
        <f t="shared" si="22"/>
        <v>神奈川県横浜市都筑区</v>
      </c>
      <c r="B735" s="17" t="s">
        <v>1768</v>
      </c>
      <c r="C735" s="18" t="s">
        <v>1738</v>
      </c>
      <c r="D735" s="14" t="s">
        <v>1739</v>
      </c>
      <c r="E735" s="11" t="s">
        <v>1769</v>
      </c>
      <c r="F735" s="10" t="str">
        <f t="shared" si="23"/>
        <v>横浜市都筑区</v>
      </c>
    </row>
    <row r="736" spans="1:6" x14ac:dyDescent="0.15">
      <c r="A736" s="11" t="str">
        <f t="shared" si="22"/>
        <v>神奈川県川崎市川崎区</v>
      </c>
      <c r="B736" s="17" t="s">
        <v>1770</v>
      </c>
      <c r="C736" s="18" t="s">
        <v>1738</v>
      </c>
      <c r="D736" s="14" t="s">
        <v>1771</v>
      </c>
      <c r="E736" s="11" t="s">
        <v>1772</v>
      </c>
      <c r="F736" s="10" t="str">
        <f t="shared" si="23"/>
        <v>川崎市川崎区</v>
      </c>
    </row>
    <row r="737" spans="1:6" x14ac:dyDescent="0.15">
      <c r="A737" s="11" t="str">
        <f t="shared" si="22"/>
        <v>神奈川県川崎市幸区</v>
      </c>
      <c r="B737" s="17" t="s">
        <v>1773</v>
      </c>
      <c r="C737" s="18" t="s">
        <v>1738</v>
      </c>
      <c r="D737" s="14" t="s">
        <v>1771</v>
      </c>
      <c r="E737" s="11" t="s">
        <v>1774</v>
      </c>
      <c r="F737" s="10" t="str">
        <f t="shared" si="23"/>
        <v>川崎市幸区</v>
      </c>
    </row>
    <row r="738" spans="1:6" x14ac:dyDescent="0.15">
      <c r="A738" s="11" t="str">
        <f t="shared" si="22"/>
        <v>神奈川県川崎市中原区</v>
      </c>
      <c r="B738" s="17" t="s">
        <v>1775</v>
      </c>
      <c r="C738" s="18" t="s">
        <v>1738</v>
      </c>
      <c r="D738" s="14" t="s">
        <v>1771</v>
      </c>
      <c r="E738" s="11" t="s">
        <v>1776</v>
      </c>
      <c r="F738" s="10" t="str">
        <f t="shared" si="23"/>
        <v>川崎市中原区</v>
      </c>
    </row>
    <row r="739" spans="1:6" x14ac:dyDescent="0.15">
      <c r="A739" s="11" t="str">
        <f t="shared" si="22"/>
        <v>神奈川県川崎市高津区</v>
      </c>
      <c r="B739" s="17" t="s">
        <v>1777</v>
      </c>
      <c r="C739" s="18" t="s">
        <v>1738</v>
      </c>
      <c r="D739" s="14" t="s">
        <v>1771</v>
      </c>
      <c r="E739" s="11" t="s">
        <v>1778</v>
      </c>
      <c r="F739" s="10" t="str">
        <f t="shared" si="23"/>
        <v>川崎市高津区</v>
      </c>
    </row>
    <row r="740" spans="1:6" x14ac:dyDescent="0.15">
      <c r="A740" s="11" t="str">
        <f t="shared" si="22"/>
        <v>神奈川県川崎市多摩区</v>
      </c>
      <c r="B740" s="17" t="s">
        <v>1779</v>
      </c>
      <c r="C740" s="18" t="s">
        <v>1738</v>
      </c>
      <c r="D740" s="14" t="s">
        <v>1771</v>
      </c>
      <c r="E740" s="11" t="s">
        <v>1780</v>
      </c>
      <c r="F740" s="10" t="str">
        <f t="shared" si="23"/>
        <v>川崎市多摩区</v>
      </c>
    </row>
    <row r="741" spans="1:6" x14ac:dyDescent="0.15">
      <c r="A741" s="11" t="str">
        <f t="shared" si="22"/>
        <v>神奈川県川崎市宮前区</v>
      </c>
      <c r="B741" s="17" t="s">
        <v>1781</v>
      </c>
      <c r="C741" s="18" t="s">
        <v>1738</v>
      </c>
      <c r="D741" s="14" t="s">
        <v>1771</v>
      </c>
      <c r="E741" s="11" t="s">
        <v>1782</v>
      </c>
      <c r="F741" s="10" t="str">
        <f t="shared" si="23"/>
        <v>川崎市宮前区</v>
      </c>
    </row>
    <row r="742" spans="1:6" x14ac:dyDescent="0.15">
      <c r="A742" s="11" t="str">
        <f t="shared" si="22"/>
        <v>神奈川県川崎市麻生区</v>
      </c>
      <c r="B742" s="17" t="s">
        <v>1783</v>
      </c>
      <c r="C742" s="18" t="s">
        <v>1738</v>
      </c>
      <c r="D742" s="14" t="s">
        <v>1771</v>
      </c>
      <c r="E742" s="11" t="s">
        <v>1784</v>
      </c>
      <c r="F742" s="10" t="str">
        <f t="shared" si="23"/>
        <v>川崎市麻生区</v>
      </c>
    </row>
    <row r="743" spans="1:6" x14ac:dyDescent="0.15">
      <c r="A743" s="11" t="str">
        <f t="shared" si="22"/>
        <v>神奈川県相模原市緑区</v>
      </c>
      <c r="B743" s="17" t="s">
        <v>1785</v>
      </c>
      <c r="C743" s="18" t="s">
        <v>1738</v>
      </c>
      <c r="D743" s="14" t="s">
        <v>1786</v>
      </c>
      <c r="E743" s="11" t="s">
        <v>1357</v>
      </c>
      <c r="F743" s="10" t="str">
        <f t="shared" si="23"/>
        <v>相模原市緑区</v>
      </c>
    </row>
    <row r="744" spans="1:6" x14ac:dyDescent="0.15">
      <c r="A744" s="11" t="str">
        <f t="shared" si="22"/>
        <v>神奈川県相模原市中央区</v>
      </c>
      <c r="B744" s="17" t="s">
        <v>1787</v>
      </c>
      <c r="C744" s="18" t="s">
        <v>1738</v>
      </c>
      <c r="D744" s="14" t="s">
        <v>1786</v>
      </c>
      <c r="E744" s="11" t="s">
        <v>172</v>
      </c>
      <c r="F744" s="10" t="str">
        <f t="shared" si="23"/>
        <v>相模原市中央区</v>
      </c>
    </row>
    <row r="745" spans="1:6" x14ac:dyDescent="0.15">
      <c r="A745" s="11" t="str">
        <f t="shared" si="22"/>
        <v>神奈川県相模原市南区</v>
      </c>
      <c r="B745" s="17" t="s">
        <v>1788</v>
      </c>
      <c r="C745" s="18" t="s">
        <v>1738</v>
      </c>
      <c r="D745" s="14" t="s">
        <v>1786</v>
      </c>
      <c r="E745" s="11" t="s">
        <v>177</v>
      </c>
      <c r="F745" s="10" t="str">
        <f t="shared" si="23"/>
        <v>相模原市南区</v>
      </c>
    </row>
    <row r="746" spans="1:6" x14ac:dyDescent="0.15">
      <c r="A746" s="11" t="str">
        <f t="shared" si="22"/>
        <v>神奈川県横須賀市</v>
      </c>
      <c r="B746" s="15" t="s">
        <v>1789</v>
      </c>
      <c r="C746" s="13" t="s">
        <v>1738</v>
      </c>
      <c r="D746" s="16" t="s">
        <v>1790</v>
      </c>
      <c r="E746" s="13"/>
      <c r="F746" s="10" t="str">
        <f t="shared" si="23"/>
        <v>横須賀市</v>
      </c>
    </row>
    <row r="747" spans="1:6" x14ac:dyDescent="0.15">
      <c r="A747" s="11" t="str">
        <f t="shared" si="22"/>
        <v>神奈川県平塚市</v>
      </c>
      <c r="B747" s="15" t="s">
        <v>1791</v>
      </c>
      <c r="C747" s="13" t="s">
        <v>1738</v>
      </c>
      <c r="D747" s="16" t="s">
        <v>1792</v>
      </c>
      <c r="E747" s="13"/>
      <c r="F747" s="10" t="str">
        <f t="shared" si="23"/>
        <v>平塚市</v>
      </c>
    </row>
    <row r="748" spans="1:6" x14ac:dyDescent="0.15">
      <c r="A748" s="11" t="str">
        <f t="shared" si="22"/>
        <v>神奈川県鎌倉市</v>
      </c>
      <c r="B748" s="15" t="s">
        <v>1793</v>
      </c>
      <c r="C748" s="13" t="s">
        <v>1738</v>
      </c>
      <c r="D748" s="16" t="s">
        <v>1794</v>
      </c>
      <c r="E748" s="13"/>
      <c r="F748" s="10" t="str">
        <f t="shared" si="23"/>
        <v>鎌倉市</v>
      </c>
    </row>
    <row r="749" spans="1:6" x14ac:dyDescent="0.15">
      <c r="A749" s="11" t="str">
        <f t="shared" si="22"/>
        <v>神奈川県藤沢市</v>
      </c>
      <c r="B749" s="15" t="s">
        <v>1795</v>
      </c>
      <c r="C749" s="13" t="s">
        <v>1738</v>
      </c>
      <c r="D749" s="16" t="s">
        <v>1796</v>
      </c>
      <c r="E749" s="13"/>
      <c r="F749" s="10" t="str">
        <f t="shared" si="23"/>
        <v>藤沢市</v>
      </c>
    </row>
    <row r="750" spans="1:6" x14ac:dyDescent="0.15">
      <c r="A750" s="11" t="str">
        <f t="shared" si="22"/>
        <v>神奈川県小田原市</v>
      </c>
      <c r="B750" s="15" t="s">
        <v>1797</v>
      </c>
      <c r="C750" s="13" t="s">
        <v>1738</v>
      </c>
      <c r="D750" s="16" t="s">
        <v>1798</v>
      </c>
      <c r="E750" s="13"/>
      <c r="F750" s="10" t="str">
        <f t="shared" si="23"/>
        <v>小田原市</v>
      </c>
    </row>
    <row r="751" spans="1:6" x14ac:dyDescent="0.15">
      <c r="A751" s="11" t="str">
        <f t="shared" si="22"/>
        <v>神奈川県茅ヶ崎市</v>
      </c>
      <c r="B751" s="15" t="s">
        <v>1799</v>
      </c>
      <c r="C751" s="13" t="s">
        <v>1738</v>
      </c>
      <c r="D751" s="16" t="s">
        <v>1800</v>
      </c>
      <c r="E751" s="13"/>
      <c r="F751" s="10" t="str">
        <f t="shared" si="23"/>
        <v>茅ヶ崎市</v>
      </c>
    </row>
    <row r="752" spans="1:6" x14ac:dyDescent="0.15">
      <c r="A752" s="11" t="str">
        <f t="shared" si="22"/>
        <v>神奈川県逗子市</v>
      </c>
      <c r="B752" s="15" t="s">
        <v>1801</v>
      </c>
      <c r="C752" s="13" t="s">
        <v>1738</v>
      </c>
      <c r="D752" s="16" t="s">
        <v>1802</v>
      </c>
      <c r="E752" s="13"/>
      <c r="F752" s="10" t="str">
        <f t="shared" si="23"/>
        <v>逗子市</v>
      </c>
    </row>
    <row r="753" spans="1:6" x14ac:dyDescent="0.15">
      <c r="A753" s="11" t="str">
        <f t="shared" si="22"/>
        <v>神奈川県三浦市</v>
      </c>
      <c r="B753" s="15" t="s">
        <v>1803</v>
      </c>
      <c r="C753" s="13" t="s">
        <v>1738</v>
      </c>
      <c r="D753" s="16" t="s">
        <v>1804</v>
      </c>
      <c r="E753" s="13"/>
      <c r="F753" s="10" t="str">
        <f t="shared" si="23"/>
        <v>三浦市</v>
      </c>
    </row>
    <row r="754" spans="1:6" x14ac:dyDescent="0.15">
      <c r="A754" s="11" t="str">
        <f t="shared" si="22"/>
        <v>神奈川県秦野市</v>
      </c>
      <c r="B754" s="15" t="s">
        <v>1805</v>
      </c>
      <c r="C754" s="13" t="s">
        <v>1738</v>
      </c>
      <c r="D754" s="16" t="s">
        <v>1806</v>
      </c>
      <c r="E754" s="13"/>
      <c r="F754" s="10" t="str">
        <f t="shared" si="23"/>
        <v>秦野市</v>
      </c>
    </row>
    <row r="755" spans="1:6" x14ac:dyDescent="0.15">
      <c r="A755" s="11" t="str">
        <f t="shared" si="22"/>
        <v>神奈川県厚木市</v>
      </c>
      <c r="B755" s="15" t="s">
        <v>1807</v>
      </c>
      <c r="C755" s="13" t="s">
        <v>1738</v>
      </c>
      <c r="D755" s="16" t="s">
        <v>1808</v>
      </c>
      <c r="E755" s="13"/>
      <c r="F755" s="10" t="str">
        <f t="shared" si="23"/>
        <v>厚木市</v>
      </c>
    </row>
    <row r="756" spans="1:6" x14ac:dyDescent="0.15">
      <c r="A756" s="11" t="str">
        <f t="shared" si="22"/>
        <v>神奈川県大和市</v>
      </c>
      <c r="B756" s="15" t="s">
        <v>1809</v>
      </c>
      <c r="C756" s="13" t="s">
        <v>1738</v>
      </c>
      <c r="D756" s="16" t="s">
        <v>1810</v>
      </c>
      <c r="E756" s="13"/>
      <c r="F756" s="10" t="str">
        <f t="shared" si="23"/>
        <v>大和市</v>
      </c>
    </row>
    <row r="757" spans="1:6" x14ac:dyDescent="0.15">
      <c r="A757" s="11" t="str">
        <f t="shared" si="22"/>
        <v>神奈川県伊勢原市</v>
      </c>
      <c r="B757" s="15" t="s">
        <v>1811</v>
      </c>
      <c r="C757" s="13" t="s">
        <v>1738</v>
      </c>
      <c r="D757" s="16" t="s">
        <v>1812</v>
      </c>
      <c r="E757" s="13"/>
      <c r="F757" s="10" t="str">
        <f t="shared" si="23"/>
        <v>伊勢原市</v>
      </c>
    </row>
    <row r="758" spans="1:6" x14ac:dyDescent="0.15">
      <c r="A758" s="11" t="str">
        <f t="shared" si="22"/>
        <v>神奈川県海老名市</v>
      </c>
      <c r="B758" s="15" t="s">
        <v>1813</v>
      </c>
      <c r="C758" s="13" t="s">
        <v>1738</v>
      </c>
      <c r="D758" s="16" t="s">
        <v>1814</v>
      </c>
      <c r="E758" s="13"/>
      <c r="F758" s="10" t="str">
        <f t="shared" si="23"/>
        <v>海老名市</v>
      </c>
    </row>
    <row r="759" spans="1:6" x14ac:dyDescent="0.15">
      <c r="A759" s="11" t="str">
        <f t="shared" si="22"/>
        <v>神奈川県座間市</v>
      </c>
      <c r="B759" s="15" t="s">
        <v>1815</v>
      </c>
      <c r="C759" s="13" t="s">
        <v>1738</v>
      </c>
      <c r="D759" s="16" t="s">
        <v>1816</v>
      </c>
      <c r="E759" s="13"/>
      <c r="F759" s="10" t="str">
        <f t="shared" si="23"/>
        <v>座間市</v>
      </c>
    </row>
    <row r="760" spans="1:6" x14ac:dyDescent="0.15">
      <c r="A760" s="11" t="str">
        <f t="shared" si="22"/>
        <v>神奈川県南足柄市</v>
      </c>
      <c r="B760" s="15" t="s">
        <v>1817</v>
      </c>
      <c r="C760" s="13" t="s">
        <v>1738</v>
      </c>
      <c r="D760" s="16" t="s">
        <v>1818</v>
      </c>
      <c r="E760" s="13"/>
      <c r="F760" s="10" t="str">
        <f t="shared" si="23"/>
        <v>南足柄市</v>
      </c>
    </row>
    <row r="761" spans="1:6" x14ac:dyDescent="0.15">
      <c r="A761" s="11" t="str">
        <f t="shared" si="22"/>
        <v>神奈川県綾瀬市</v>
      </c>
      <c r="B761" s="15" t="s">
        <v>1819</v>
      </c>
      <c r="C761" s="13" t="s">
        <v>1738</v>
      </c>
      <c r="D761" s="16" t="s">
        <v>1820</v>
      </c>
      <c r="E761" s="13"/>
      <c r="F761" s="10" t="str">
        <f t="shared" si="23"/>
        <v>綾瀬市</v>
      </c>
    </row>
    <row r="762" spans="1:6" x14ac:dyDescent="0.15">
      <c r="A762" s="11" t="str">
        <f t="shared" si="22"/>
        <v>神奈川県三浦郡葉山町</v>
      </c>
      <c r="B762" s="15" t="s">
        <v>1821</v>
      </c>
      <c r="C762" s="13" t="s">
        <v>1738</v>
      </c>
      <c r="D762" s="16" t="s">
        <v>1822</v>
      </c>
      <c r="E762" s="13" t="s">
        <v>1823</v>
      </c>
      <c r="F762" s="10" t="str">
        <f t="shared" si="23"/>
        <v>三浦郡葉山町</v>
      </c>
    </row>
    <row r="763" spans="1:6" x14ac:dyDescent="0.15">
      <c r="A763" s="11" t="str">
        <f t="shared" si="22"/>
        <v>神奈川県高座郡寒川町</v>
      </c>
      <c r="B763" s="15" t="s">
        <v>1824</v>
      </c>
      <c r="C763" s="13" t="s">
        <v>1738</v>
      </c>
      <c r="D763" s="16" t="s">
        <v>1825</v>
      </c>
      <c r="E763" s="13" t="s">
        <v>1826</v>
      </c>
      <c r="F763" s="10" t="str">
        <f t="shared" si="23"/>
        <v>高座郡寒川町</v>
      </c>
    </row>
    <row r="764" spans="1:6" x14ac:dyDescent="0.15">
      <c r="A764" s="11" t="str">
        <f t="shared" si="22"/>
        <v>神奈川県中郡大磯町</v>
      </c>
      <c r="B764" s="15" t="s">
        <v>1827</v>
      </c>
      <c r="C764" s="13" t="s">
        <v>1738</v>
      </c>
      <c r="D764" s="16" t="s">
        <v>1828</v>
      </c>
      <c r="E764" s="13" t="s">
        <v>1829</v>
      </c>
      <c r="F764" s="10" t="str">
        <f t="shared" si="23"/>
        <v>中郡大磯町</v>
      </c>
    </row>
    <row r="765" spans="1:6" x14ac:dyDescent="0.15">
      <c r="A765" s="11" t="str">
        <f t="shared" si="22"/>
        <v>神奈川県中郡二宮町</v>
      </c>
      <c r="B765" s="15" t="s">
        <v>1830</v>
      </c>
      <c r="C765" s="13" t="s">
        <v>1738</v>
      </c>
      <c r="D765" s="16" t="s">
        <v>1828</v>
      </c>
      <c r="E765" s="13" t="s">
        <v>1831</v>
      </c>
      <c r="F765" s="10" t="str">
        <f t="shared" si="23"/>
        <v>中郡二宮町</v>
      </c>
    </row>
    <row r="766" spans="1:6" x14ac:dyDescent="0.15">
      <c r="A766" s="11" t="str">
        <f t="shared" si="22"/>
        <v>神奈川県足柄上郡中井町</v>
      </c>
      <c r="B766" s="15" t="s">
        <v>1832</v>
      </c>
      <c r="C766" s="13" t="s">
        <v>1738</v>
      </c>
      <c r="D766" s="16" t="s">
        <v>1833</v>
      </c>
      <c r="E766" s="13" t="s">
        <v>1834</v>
      </c>
      <c r="F766" s="10" t="str">
        <f t="shared" si="23"/>
        <v>足柄上郡中井町</v>
      </c>
    </row>
    <row r="767" spans="1:6" x14ac:dyDescent="0.15">
      <c r="A767" s="11" t="str">
        <f t="shared" si="22"/>
        <v>神奈川県足柄上郡大井町</v>
      </c>
      <c r="B767" s="15" t="s">
        <v>1835</v>
      </c>
      <c r="C767" s="13" t="s">
        <v>1738</v>
      </c>
      <c r="D767" s="16" t="s">
        <v>1833</v>
      </c>
      <c r="E767" s="13" t="s">
        <v>1836</v>
      </c>
      <c r="F767" s="10" t="str">
        <f t="shared" si="23"/>
        <v>足柄上郡大井町</v>
      </c>
    </row>
    <row r="768" spans="1:6" x14ac:dyDescent="0.15">
      <c r="A768" s="11" t="str">
        <f t="shared" si="22"/>
        <v>神奈川県足柄上郡松田町</v>
      </c>
      <c r="B768" s="15" t="s">
        <v>1837</v>
      </c>
      <c r="C768" s="13" t="s">
        <v>1738</v>
      </c>
      <c r="D768" s="16" t="s">
        <v>1833</v>
      </c>
      <c r="E768" s="13" t="s">
        <v>1838</v>
      </c>
      <c r="F768" s="10" t="str">
        <f t="shared" si="23"/>
        <v>足柄上郡松田町</v>
      </c>
    </row>
    <row r="769" spans="1:6" x14ac:dyDescent="0.15">
      <c r="A769" s="11" t="str">
        <f t="shared" si="22"/>
        <v>神奈川県足柄上郡山北町</v>
      </c>
      <c r="B769" s="15" t="s">
        <v>1839</v>
      </c>
      <c r="C769" s="13" t="s">
        <v>1738</v>
      </c>
      <c r="D769" s="16" t="s">
        <v>1833</v>
      </c>
      <c r="E769" s="13" t="s">
        <v>1840</v>
      </c>
      <c r="F769" s="10" t="str">
        <f t="shared" si="23"/>
        <v>足柄上郡山北町</v>
      </c>
    </row>
    <row r="770" spans="1:6" x14ac:dyDescent="0.15">
      <c r="A770" s="11" t="str">
        <f t="shared" ref="A770:A833" si="24">C770&amp;D770&amp;E770</f>
        <v>神奈川県足柄上郡開成町</v>
      </c>
      <c r="B770" s="15" t="s">
        <v>1841</v>
      </c>
      <c r="C770" s="13" t="s">
        <v>1738</v>
      </c>
      <c r="D770" s="16" t="s">
        <v>1833</v>
      </c>
      <c r="E770" s="13" t="s">
        <v>1842</v>
      </c>
      <c r="F770" s="10" t="str">
        <f t="shared" si="23"/>
        <v>足柄上郡開成町</v>
      </c>
    </row>
    <row r="771" spans="1:6" x14ac:dyDescent="0.15">
      <c r="A771" s="11" t="str">
        <f t="shared" si="24"/>
        <v>神奈川県足柄下郡箱根町</v>
      </c>
      <c r="B771" s="15" t="s">
        <v>1843</v>
      </c>
      <c r="C771" s="13" t="s">
        <v>1738</v>
      </c>
      <c r="D771" s="16" t="s">
        <v>1844</v>
      </c>
      <c r="E771" s="13" t="s">
        <v>1845</v>
      </c>
      <c r="F771" s="10" t="str">
        <f t="shared" ref="F771:F834" si="25">D771&amp;E771</f>
        <v>足柄下郡箱根町</v>
      </c>
    </row>
    <row r="772" spans="1:6" x14ac:dyDescent="0.15">
      <c r="A772" s="11" t="str">
        <f t="shared" si="24"/>
        <v>神奈川県足柄下郡真鶴町</v>
      </c>
      <c r="B772" s="15" t="s">
        <v>1846</v>
      </c>
      <c r="C772" s="13" t="s">
        <v>1738</v>
      </c>
      <c r="D772" s="16" t="s">
        <v>1844</v>
      </c>
      <c r="E772" s="13" t="s">
        <v>1847</v>
      </c>
      <c r="F772" s="10" t="str">
        <f t="shared" si="25"/>
        <v>足柄下郡真鶴町</v>
      </c>
    </row>
    <row r="773" spans="1:6" x14ac:dyDescent="0.15">
      <c r="A773" s="11" t="str">
        <f t="shared" si="24"/>
        <v>神奈川県足柄下郡湯河原町</v>
      </c>
      <c r="B773" s="15" t="s">
        <v>1848</v>
      </c>
      <c r="C773" s="13" t="s">
        <v>1738</v>
      </c>
      <c r="D773" s="16" t="s">
        <v>1844</v>
      </c>
      <c r="E773" s="13" t="s">
        <v>1849</v>
      </c>
      <c r="F773" s="10" t="str">
        <f t="shared" si="25"/>
        <v>足柄下郡湯河原町</v>
      </c>
    </row>
    <row r="774" spans="1:6" x14ac:dyDescent="0.15">
      <c r="A774" s="11" t="str">
        <f t="shared" si="24"/>
        <v>神奈川県愛甲郡愛川町</v>
      </c>
      <c r="B774" s="15" t="s">
        <v>1850</v>
      </c>
      <c r="C774" s="13" t="s">
        <v>1738</v>
      </c>
      <c r="D774" s="16" t="s">
        <v>1851</v>
      </c>
      <c r="E774" s="13" t="s">
        <v>1852</v>
      </c>
      <c r="F774" s="10" t="str">
        <f t="shared" si="25"/>
        <v>愛甲郡愛川町</v>
      </c>
    </row>
    <row r="775" spans="1:6" x14ac:dyDescent="0.15">
      <c r="A775" s="11" t="str">
        <f t="shared" si="24"/>
        <v>神奈川県愛甲郡清川村</v>
      </c>
      <c r="B775" s="15" t="s">
        <v>1853</v>
      </c>
      <c r="C775" s="13" t="s">
        <v>1738</v>
      </c>
      <c r="D775" s="16" t="s">
        <v>1851</v>
      </c>
      <c r="E775" s="13" t="s">
        <v>1854</v>
      </c>
      <c r="F775" s="10" t="str">
        <f t="shared" si="25"/>
        <v>愛甲郡清川村</v>
      </c>
    </row>
    <row r="776" spans="1:6" x14ac:dyDescent="0.15">
      <c r="A776" s="11" t="str">
        <f t="shared" si="24"/>
        <v>新潟県新潟市北区</v>
      </c>
      <c r="B776" s="12" t="s">
        <v>1855</v>
      </c>
      <c r="C776" s="19" t="s">
        <v>1856</v>
      </c>
      <c r="D776" s="14" t="s">
        <v>1857</v>
      </c>
      <c r="E776" s="11" t="s">
        <v>173</v>
      </c>
      <c r="F776" s="10" t="str">
        <f t="shared" si="25"/>
        <v>新潟市北区</v>
      </c>
    </row>
    <row r="777" spans="1:6" x14ac:dyDescent="0.15">
      <c r="A777" s="11" t="str">
        <f t="shared" si="24"/>
        <v>新潟県新潟市東区</v>
      </c>
      <c r="B777" s="12" t="s">
        <v>1858</v>
      </c>
      <c r="C777" s="19" t="s">
        <v>1856</v>
      </c>
      <c r="D777" s="14" t="s">
        <v>1857</v>
      </c>
      <c r="E777" s="11" t="s">
        <v>174</v>
      </c>
      <c r="F777" s="10" t="str">
        <f t="shared" si="25"/>
        <v>新潟市東区</v>
      </c>
    </row>
    <row r="778" spans="1:6" x14ac:dyDescent="0.15">
      <c r="A778" s="11" t="str">
        <f t="shared" si="24"/>
        <v>新潟県新潟市中央区</v>
      </c>
      <c r="B778" s="12" t="s">
        <v>1859</v>
      </c>
      <c r="C778" s="19" t="s">
        <v>1856</v>
      </c>
      <c r="D778" s="14" t="s">
        <v>1857</v>
      </c>
      <c r="E778" s="11" t="s">
        <v>172</v>
      </c>
      <c r="F778" s="10" t="str">
        <f t="shared" si="25"/>
        <v>新潟市中央区</v>
      </c>
    </row>
    <row r="779" spans="1:6" x14ac:dyDescent="0.15">
      <c r="A779" s="11" t="str">
        <f t="shared" si="24"/>
        <v>新潟県新潟市江南区</v>
      </c>
      <c r="B779" s="12" t="s">
        <v>1860</v>
      </c>
      <c r="C779" s="19" t="s">
        <v>1856</v>
      </c>
      <c r="D779" s="14" t="s">
        <v>1857</v>
      </c>
      <c r="E779" s="11" t="s">
        <v>1861</v>
      </c>
      <c r="F779" s="10" t="str">
        <f t="shared" si="25"/>
        <v>新潟市江南区</v>
      </c>
    </row>
    <row r="780" spans="1:6" x14ac:dyDescent="0.15">
      <c r="A780" s="11" t="str">
        <f t="shared" si="24"/>
        <v>新潟県新潟市秋葉区</v>
      </c>
      <c r="B780" s="12" t="s">
        <v>1862</v>
      </c>
      <c r="C780" s="19" t="s">
        <v>1856</v>
      </c>
      <c r="D780" s="14" t="s">
        <v>1857</v>
      </c>
      <c r="E780" s="11" t="s">
        <v>1863</v>
      </c>
      <c r="F780" s="10" t="str">
        <f t="shared" si="25"/>
        <v>新潟市秋葉区</v>
      </c>
    </row>
    <row r="781" spans="1:6" x14ac:dyDescent="0.15">
      <c r="A781" s="11" t="str">
        <f t="shared" si="24"/>
        <v>新潟県新潟市南区</v>
      </c>
      <c r="B781" s="12" t="s">
        <v>1864</v>
      </c>
      <c r="C781" s="19" t="s">
        <v>1856</v>
      </c>
      <c r="D781" s="14" t="s">
        <v>1857</v>
      </c>
      <c r="E781" s="11" t="s">
        <v>177</v>
      </c>
      <c r="F781" s="10" t="str">
        <f t="shared" si="25"/>
        <v>新潟市南区</v>
      </c>
    </row>
    <row r="782" spans="1:6" x14ac:dyDescent="0.15">
      <c r="A782" s="11" t="str">
        <f t="shared" si="24"/>
        <v>新潟県新潟市西区</v>
      </c>
      <c r="B782" s="12" t="s">
        <v>1865</v>
      </c>
      <c r="C782" s="19" t="s">
        <v>1856</v>
      </c>
      <c r="D782" s="14" t="s">
        <v>1857</v>
      </c>
      <c r="E782" s="11" t="s">
        <v>178</v>
      </c>
      <c r="F782" s="10" t="str">
        <f t="shared" si="25"/>
        <v>新潟市西区</v>
      </c>
    </row>
    <row r="783" spans="1:6" x14ac:dyDescent="0.15">
      <c r="A783" s="11" t="str">
        <f t="shared" si="24"/>
        <v>新潟県新潟市西蒲区</v>
      </c>
      <c r="B783" s="12" t="s">
        <v>1866</v>
      </c>
      <c r="C783" s="19" t="s">
        <v>1856</v>
      </c>
      <c r="D783" s="14" t="s">
        <v>1857</v>
      </c>
      <c r="E783" s="11" t="s">
        <v>1867</v>
      </c>
      <c r="F783" s="10" t="str">
        <f t="shared" si="25"/>
        <v>新潟市西蒲区</v>
      </c>
    </row>
    <row r="784" spans="1:6" x14ac:dyDescent="0.15">
      <c r="A784" s="11" t="str">
        <f t="shared" si="24"/>
        <v>新潟県長岡市</v>
      </c>
      <c r="B784" s="15" t="s">
        <v>1868</v>
      </c>
      <c r="C784" s="13" t="s">
        <v>1856</v>
      </c>
      <c r="D784" s="16" t="s">
        <v>1869</v>
      </c>
      <c r="E784" s="13"/>
      <c r="F784" s="10" t="str">
        <f t="shared" si="25"/>
        <v>長岡市</v>
      </c>
    </row>
    <row r="785" spans="1:6" x14ac:dyDescent="0.15">
      <c r="A785" s="11" t="str">
        <f t="shared" si="24"/>
        <v>新潟県三条市</v>
      </c>
      <c r="B785" s="15" t="s">
        <v>1870</v>
      </c>
      <c r="C785" s="13" t="s">
        <v>1856</v>
      </c>
      <c r="D785" s="16" t="s">
        <v>1871</v>
      </c>
      <c r="E785" s="13"/>
      <c r="F785" s="10" t="str">
        <f t="shared" si="25"/>
        <v>三条市</v>
      </c>
    </row>
    <row r="786" spans="1:6" x14ac:dyDescent="0.15">
      <c r="A786" s="11" t="str">
        <f t="shared" si="24"/>
        <v>新潟県柏崎市</v>
      </c>
      <c r="B786" s="15" t="s">
        <v>1872</v>
      </c>
      <c r="C786" s="13" t="s">
        <v>1856</v>
      </c>
      <c r="D786" s="16" t="s">
        <v>1873</v>
      </c>
      <c r="E786" s="13"/>
      <c r="F786" s="10" t="str">
        <f t="shared" si="25"/>
        <v>柏崎市</v>
      </c>
    </row>
    <row r="787" spans="1:6" x14ac:dyDescent="0.15">
      <c r="A787" s="11" t="str">
        <f t="shared" si="24"/>
        <v>新潟県新発田市</v>
      </c>
      <c r="B787" s="15" t="s">
        <v>1874</v>
      </c>
      <c r="C787" s="13" t="s">
        <v>1856</v>
      </c>
      <c r="D787" s="16" t="s">
        <v>1875</v>
      </c>
      <c r="E787" s="13"/>
      <c r="F787" s="10" t="str">
        <f t="shared" si="25"/>
        <v>新発田市</v>
      </c>
    </row>
    <row r="788" spans="1:6" x14ac:dyDescent="0.15">
      <c r="A788" s="11" t="str">
        <f t="shared" si="24"/>
        <v>新潟県小千谷市</v>
      </c>
      <c r="B788" s="15" t="s">
        <v>1876</v>
      </c>
      <c r="C788" s="13" t="s">
        <v>1856</v>
      </c>
      <c r="D788" s="16" t="s">
        <v>1877</v>
      </c>
      <c r="E788" s="13"/>
      <c r="F788" s="10" t="str">
        <f t="shared" si="25"/>
        <v>小千谷市</v>
      </c>
    </row>
    <row r="789" spans="1:6" x14ac:dyDescent="0.15">
      <c r="A789" s="11" t="str">
        <f t="shared" si="24"/>
        <v>新潟県加茂市</v>
      </c>
      <c r="B789" s="15" t="s">
        <v>1878</v>
      </c>
      <c r="C789" s="13" t="s">
        <v>1856</v>
      </c>
      <c r="D789" s="16" t="s">
        <v>1879</v>
      </c>
      <c r="E789" s="13"/>
      <c r="F789" s="10" t="str">
        <f t="shared" si="25"/>
        <v>加茂市</v>
      </c>
    </row>
    <row r="790" spans="1:6" x14ac:dyDescent="0.15">
      <c r="A790" s="11" t="str">
        <f t="shared" si="24"/>
        <v>新潟県十日町市</v>
      </c>
      <c r="B790" s="15" t="s">
        <v>1880</v>
      </c>
      <c r="C790" s="13" t="s">
        <v>1856</v>
      </c>
      <c r="D790" s="16" t="s">
        <v>1881</v>
      </c>
      <c r="E790" s="13"/>
      <c r="F790" s="10" t="str">
        <f t="shared" si="25"/>
        <v>十日町市</v>
      </c>
    </row>
    <row r="791" spans="1:6" x14ac:dyDescent="0.15">
      <c r="A791" s="11" t="str">
        <f t="shared" si="24"/>
        <v>新潟県見附市</v>
      </c>
      <c r="B791" s="15" t="s">
        <v>1882</v>
      </c>
      <c r="C791" s="13" t="s">
        <v>1856</v>
      </c>
      <c r="D791" s="16" t="s">
        <v>1883</v>
      </c>
      <c r="E791" s="13"/>
      <c r="F791" s="10" t="str">
        <f t="shared" si="25"/>
        <v>見附市</v>
      </c>
    </row>
    <row r="792" spans="1:6" x14ac:dyDescent="0.15">
      <c r="A792" s="11" t="str">
        <f t="shared" si="24"/>
        <v>新潟県村上市</v>
      </c>
      <c r="B792" s="15" t="s">
        <v>1884</v>
      </c>
      <c r="C792" s="13" t="s">
        <v>1856</v>
      </c>
      <c r="D792" s="16" t="s">
        <v>1885</v>
      </c>
      <c r="E792" s="13"/>
      <c r="F792" s="10" t="str">
        <f t="shared" si="25"/>
        <v>村上市</v>
      </c>
    </row>
    <row r="793" spans="1:6" x14ac:dyDescent="0.15">
      <c r="A793" s="11" t="str">
        <f t="shared" si="24"/>
        <v>新潟県燕市</v>
      </c>
      <c r="B793" s="15" t="s">
        <v>1886</v>
      </c>
      <c r="C793" s="13" t="s">
        <v>1856</v>
      </c>
      <c r="D793" s="16" t="s">
        <v>1887</v>
      </c>
      <c r="E793" s="13"/>
      <c r="F793" s="10" t="str">
        <f t="shared" si="25"/>
        <v>燕市</v>
      </c>
    </row>
    <row r="794" spans="1:6" x14ac:dyDescent="0.15">
      <c r="A794" s="11" t="str">
        <f t="shared" si="24"/>
        <v>新潟県糸魚川市</v>
      </c>
      <c r="B794" s="15" t="s">
        <v>1888</v>
      </c>
      <c r="C794" s="13" t="s">
        <v>1856</v>
      </c>
      <c r="D794" s="16" t="s">
        <v>1889</v>
      </c>
      <c r="E794" s="13"/>
      <c r="F794" s="10" t="str">
        <f t="shared" si="25"/>
        <v>糸魚川市</v>
      </c>
    </row>
    <row r="795" spans="1:6" x14ac:dyDescent="0.15">
      <c r="A795" s="11" t="str">
        <f t="shared" si="24"/>
        <v>新潟県妙高市</v>
      </c>
      <c r="B795" s="15" t="s">
        <v>1890</v>
      </c>
      <c r="C795" s="13" t="s">
        <v>1856</v>
      </c>
      <c r="D795" s="16" t="s">
        <v>1891</v>
      </c>
      <c r="E795" s="13"/>
      <c r="F795" s="10" t="str">
        <f t="shared" si="25"/>
        <v>妙高市</v>
      </c>
    </row>
    <row r="796" spans="1:6" x14ac:dyDescent="0.15">
      <c r="A796" s="11" t="str">
        <f t="shared" si="24"/>
        <v>新潟県五泉市</v>
      </c>
      <c r="B796" s="15" t="s">
        <v>1892</v>
      </c>
      <c r="C796" s="13" t="s">
        <v>1856</v>
      </c>
      <c r="D796" s="16" t="s">
        <v>1893</v>
      </c>
      <c r="E796" s="13"/>
      <c r="F796" s="10" t="str">
        <f t="shared" si="25"/>
        <v>五泉市</v>
      </c>
    </row>
    <row r="797" spans="1:6" x14ac:dyDescent="0.15">
      <c r="A797" s="11" t="str">
        <f t="shared" si="24"/>
        <v>新潟県上越市</v>
      </c>
      <c r="B797" s="15" t="s">
        <v>1894</v>
      </c>
      <c r="C797" s="13" t="s">
        <v>1856</v>
      </c>
      <c r="D797" s="16" t="s">
        <v>1895</v>
      </c>
      <c r="E797" s="13"/>
      <c r="F797" s="10" t="str">
        <f t="shared" si="25"/>
        <v>上越市</v>
      </c>
    </row>
    <row r="798" spans="1:6" x14ac:dyDescent="0.15">
      <c r="A798" s="11" t="str">
        <f t="shared" si="24"/>
        <v>新潟県阿賀野市</v>
      </c>
      <c r="B798" s="15" t="s">
        <v>1896</v>
      </c>
      <c r="C798" s="13" t="s">
        <v>1856</v>
      </c>
      <c r="D798" s="16" t="s">
        <v>1897</v>
      </c>
      <c r="E798" s="13"/>
      <c r="F798" s="10" t="str">
        <f t="shared" si="25"/>
        <v>阿賀野市</v>
      </c>
    </row>
    <row r="799" spans="1:6" x14ac:dyDescent="0.15">
      <c r="A799" s="11" t="str">
        <f t="shared" si="24"/>
        <v>新潟県佐渡市</v>
      </c>
      <c r="B799" s="15" t="s">
        <v>1898</v>
      </c>
      <c r="C799" s="13" t="s">
        <v>1856</v>
      </c>
      <c r="D799" s="16" t="s">
        <v>1899</v>
      </c>
      <c r="E799" s="13"/>
      <c r="F799" s="10" t="str">
        <f t="shared" si="25"/>
        <v>佐渡市</v>
      </c>
    </row>
    <row r="800" spans="1:6" x14ac:dyDescent="0.15">
      <c r="A800" s="11" t="str">
        <f t="shared" si="24"/>
        <v>新潟県魚沼市</v>
      </c>
      <c r="B800" s="15" t="s">
        <v>1900</v>
      </c>
      <c r="C800" s="13" t="s">
        <v>1856</v>
      </c>
      <c r="D800" s="16" t="s">
        <v>1901</v>
      </c>
      <c r="E800" s="13"/>
      <c r="F800" s="10" t="str">
        <f t="shared" si="25"/>
        <v>魚沼市</v>
      </c>
    </row>
    <row r="801" spans="1:6" x14ac:dyDescent="0.15">
      <c r="A801" s="11" t="str">
        <f t="shared" si="24"/>
        <v>新潟県南魚沼市</v>
      </c>
      <c r="B801" s="15" t="s">
        <v>1902</v>
      </c>
      <c r="C801" s="13" t="s">
        <v>1856</v>
      </c>
      <c r="D801" s="16" t="s">
        <v>1903</v>
      </c>
      <c r="E801" s="13"/>
      <c r="F801" s="10" t="str">
        <f t="shared" si="25"/>
        <v>南魚沼市</v>
      </c>
    </row>
    <row r="802" spans="1:6" x14ac:dyDescent="0.15">
      <c r="A802" s="11" t="str">
        <f t="shared" si="24"/>
        <v>新潟県胎内市</v>
      </c>
      <c r="B802" s="15" t="s">
        <v>1904</v>
      </c>
      <c r="C802" s="13" t="s">
        <v>1856</v>
      </c>
      <c r="D802" s="16" t="s">
        <v>1905</v>
      </c>
      <c r="E802" s="13"/>
      <c r="F802" s="10" t="str">
        <f t="shared" si="25"/>
        <v>胎内市</v>
      </c>
    </row>
    <row r="803" spans="1:6" x14ac:dyDescent="0.15">
      <c r="A803" s="11" t="str">
        <f t="shared" si="24"/>
        <v>新潟県北蒲原郡聖籠町</v>
      </c>
      <c r="B803" s="15" t="s">
        <v>1906</v>
      </c>
      <c r="C803" s="13" t="s">
        <v>1856</v>
      </c>
      <c r="D803" s="16" t="s">
        <v>1907</v>
      </c>
      <c r="E803" s="13" t="s">
        <v>1908</v>
      </c>
      <c r="F803" s="10" t="str">
        <f t="shared" si="25"/>
        <v>北蒲原郡聖籠町</v>
      </c>
    </row>
    <row r="804" spans="1:6" x14ac:dyDescent="0.15">
      <c r="A804" s="11" t="str">
        <f t="shared" si="24"/>
        <v>新潟県西蒲原郡弥彦村</v>
      </c>
      <c r="B804" s="15" t="s">
        <v>1909</v>
      </c>
      <c r="C804" s="13" t="s">
        <v>1856</v>
      </c>
      <c r="D804" s="16" t="s">
        <v>1910</v>
      </c>
      <c r="E804" s="13" t="s">
        <v>1911</v>
      </c>
      <c r="F804" s="10" t="str">
        <f t="shared" si="25"/>
        <v>西蒲原郡弥彦村</v>
      </c>
    </row>
    <row r="805" spans="1:6" x14ac:dyDescent="0.15">
      <c r="A805" s="11" t="str">
        <f t="shared" si="24"/>
        <v>新潟県南蒲原郡田上町</v>
      </c>
      <c r="B805" s="15" t="s">
        <v>1912</v>
      </c>
      <c r="C805" s="13" t="s">
        <v>1856</v>
      </c>
      <c r="D805" s="16" t="s">
        <v>1913</v>
      </c>
      <c r="E805" s="13" t="s">
        <v>1914</v>
      </c>
      <c r="F805" s="10" t="str">
        <f t="shared" si="25"/>
        <v>南蒲原郡田上町</v>
      </c>
    </row>
    <row r="806" spans="1:6" x14ac:dyDescent="0.15">
      <c r="A806" s="11" t="str">
        <f t="shared" si="24"/>
        <v>新潟県東蒲原郡阿賀町</v>
      </c>
      <c r="B806" s="15" t="s">
        <v>1915</v>
      </c>
      <c r="C806" s="13" t="s">
        <v>1856</v>
      </c>
      <c r="D806" s="16" t="s">
        <v>1916</v>
      </c>
      <c r="E806" s="13" t="s">
        <v>1917</v>
      </c>
      <c r="F806" s="10" t="str">
        <f t="shared" si="25"/>
        <v>東蒲原郡阿賀町</v>
      </c>
    </row>
    <row r="807" spans="1:6" x14ac:dyDescent="0.15">
      <c r="A807" s="11" t="str">
        <f t="shared" si="24"/>
        <v>新潟県三島郡出雲崎町</v>
      </c>
      <c r="B807" s="15" t="s">
        <v>1918</v>
      </c>
      <c r="C807" s="13" t="s">
        <v>1856</v>
      </c>
      <c r="D807" s="16" t="s">
        <v>1919</v>
      </c>
      <c r="E807" s="13" t="s">
        <v>1920</v>
      </c>
      <c r="F807" s="10" t="str">
        <f t="shared" si="25"/>
        <v>三島郡出雲崎町</v>
      </c>
    </row>
    <row r="808" spans="1:6" x14ac:dyDescent="0.15">
      <c r="A808" s="11" t="str">
        <f t="shared" si="24"/>
        <v>新潟県南魚沼郡湯沢町</v>
      </c>
      <c r="B808" s="15" t="s">
        <v>1921</v>
      </c>
      <c r="C808" s="13" t="s">
        <v>1856</v>
      </c>
      <c r="D808" s="16" t="s">
        <v>1922</v>
      </c>
      <c r="E808" s="13" t="s">
        <v>1923</v>
      </c>
      <c r="F808" s="10" t="str">
        <f t="shared" si="25"/>
        <v>南魚沼郡湯沢町</v>
      </c>
    </row>
    <row r="809" spans="1:6" x14ac:dyDescent="0.15">
      <c r="A809" s="11" t="str">
        <f t="shared" si="24"/>
        <v>新潟県中魚沼郡津南町</v>
      </c>
      <c r="B809" s="15" t="s">
        <v>1924</v>
      </c>
      <c r="C809" s="13" t="s">
        <v>1856</v>
      </c>
      <c r="D809" s="16" t="s">
        <v>1925</v>
      </c>
      <c r="E809" s="13" t="s">
        <v>1926</v>
      </c>
      <c r="F809" s="10" t="str">
        <f t="shared" si="25"/>
        <v>中魚沼郡津南町</v>
      </c>
    </row>
    <row r="810" spans="1:6" x14ac:dyDescent="0.15">
      <c r="A810" s="11" t="str">
        <f t="shared" si="24"/>
        <v>新潟県刈羽郡刈羽村</v>
      </c>
      <c r="B810" s="15" t="s">
        <v>1927</v>
      </c>
      <c r="C810" s="13" t="s">
        <v>1856</v>
      </c>
      <c r="D810" s="16" t="s">
        <v>1928</v>
      </c>
      <c r="E810" s="13" t="s">
        <v>1929</v>
      </c>
      <c r="F810" s="10" t="str">
        <f t="shared" si="25"/>
        <v>刈羽郡刈羽村</v>
      </c>
    </row>
    <row r="811" spans="1:6" x14ac:dyDescent="0.15">
      <c r="A811" s="11" t="str">
        <f t="shared" si="24"/>
        <v>新潟県岩船郡関川村</v>
      </c>
      <c r="B811" s="15" t="s">
        <v>1930</v>
      </c>
      <c r="C811" s="13" t="s">
        <v>1856</v>
      </c>
      <c r="D811" s="16" t="s">
        <v>1931</v>
      </c>
      <c r="E811" s="13" t="s">
        <v>1932</v>
      </c>
      <c r="F811" s="10" t="str">
        <f t="shared" si="25"/>
        <v>岩船郡関川村</v>
      </c>
    </row>
    <row r="812" spans="1:6" x14ac:dyDescent="0.15">
      <c r="A812" s="11" t="str">
        <f t="shared" si="24"/>
        <v>新潟県岩船郡粟島浦村</v>
      </c>
      <c r="B812" s="15" t="s">
        <v>1933</v>
      </c>
      <c r="C812" s="13" t="s">
        <v>1856</v>
      </c>
      <c r="D812" s="16" t="s">
        <v>1931</v>
      </c>
      <c r="E812" s="13" t="s">
        <v>1934</v>
      </c>
      <c r="F812" s="10" t="str">
        <f t="shared" si="25"/>
        <v>岩船郡粟島浦村</v>
      </c>
    </row>
    <row r="813" spans="1:6" x14ac:dyDescent="0.15">
      <c r="A813" s="11" t="str">
        <f t="shared" si="24"/>
        <v>富山県富山市</v>
      </c>
      <c r="B813" s="15" t="s">
        <v>1935</v>
      </c>
      <c r="C813" s="13" t="s">
        <v>1936</v>
      </c>
      <c r="D813" s="16" t="s">
        <v>1937</v>
      </c>
      <c r="E813" s="13"/>
      <c r="F813" s="10" t="str">
        <f t="shared" si="25"/>
        <v>富山市</v>
      </c>
    </row>
    <row r="814" spans="1:6" x14ac:dyDescent="0.15">
      <c r="A814" s="11" t="str">
        <f t="shared" si="24"/>
        <v>富山県高岡市</v>
      </c>
      <c r="B814" s="15" t="s">
        <v>1938</v>
      </c>
      <c r="C814" s="13" t="s">
        <v>1936</v>
      </c>
      <c r="D814" s="16" t="s">
        <v>1939</v>
      </c>
      <c r="E814" s="13"/>
      <c r="F814" s="10" t="str">
        <f t="shared" si="25"/>
        <v>高岡市</v>
      </c>
    </row>
    <row r="815" spans="1:6" x14ac:dyDescent="0.15">
      <c r="A815" s="11" t="str">
        <f t="shared" si="24"/>
        <v>富山県魚津市</v>
      </c>
      <c r="B815" s="15" t="s">
        <v>1940</v>
      </c>
      <c r="C815" s="13" t="s">
        <v>1936</v>
      </c>
      <c r="D815" s="16" t="s">
        <v>1941</v>
      </c>
      <c r="E815" s="13"/>
      <c r="F815" s="10" t="str">
        <f t="shared" si="25"/>
        <v>魚津市</v>
      </c>
    </row>
    <row r="816" spans="1:6" x14ac:dyDescent="0.15">
      <c r="A816" s="11" t="str">
        <f t="shared" si="24"/>
        <v>富山県氷見市</v>
      </c>
      <c r="B816" s="15" t="s">
        <v>1942</v>
      </c>
      <c r="C816" s="13" t="s">
        <v>1936</v>
      </c>
      <c r="D816" s="16" t="s">
        <v>1943</v>
      </c>
      <c r="E816" s="13"/>
      <c r="F816" s="10" t="str">
        <f t="shared" si="25"/>
        <v>氷見市</v>
      </c>
    </row>
    <row r="817" spans="1:6" x14ac:dyDescent="0.15">
      <c r="A817" s="11" t="str">
        <f t="shared" si="24"/>
        <v>富山県滑川市</v>
      </c>
      <c r="B817" s="15" t="s">
        <v>1944</v>
      </c>
      <c r="C817" s="13" t="s">
        <v>1936</v>
      </c>
      <c r="D817" s="16" t="s">
        <v>1945</v>
      </c>
      <c r="E817" s="13"/>
      <c r="F817" s="10" t="str">
        <f t="shared" si="25"/>
        <v>滑川市</v>
      </c>
    </row>
    <row r="818" spans="1:6" x14ac:dyDescent="0.15">
      <c r="A818" s="11" t="str">
        <f t="shared" si="24"/>
        <v>富山県黒部市</v>
      </c>
      <c r="B818" s="15" t="s">
        <v>1946</v>
      </c>
      <c r="C818" s="13" t="s">
        <v>1936</v>
      </c>
      <c r="D818" s="16" t="s">
        <v>1947</v>
      </c>
      <c r="E818" s="13"/>
      <c r="F818" s="10" t="str">
        <f t="shared" si="25"/>
        <v>黒部市</v>
      </c>
    </row>
    <row r="819" spans="1:6" x14ac:dyDescent="0.15">
      <c r="A819" s="11" t="str">
        <f t="shared" si="24"/>
        <v>富山県砺波市</v>
      </c>
      <c r="B819" s="15" t="s">
        <v>1948</v>
      </c>
      <c r="C819" s="13" t="s">
        <v>1936</v>
      </c>
      <c r="D819" s="16" t="s">
        <v>1949</v>
      </c>
      <c r="E819" s="13"/>
      <c r="F819" s="10" t="str">
        <f t="shared" si="25"/>
        <v>砺波市</v>
      </c>
    </row>
    <row r="820" spans="1:6" x14ac:dyDescent="0.15">
      <c r="A820" s="11" t="str">
        <f t="shared" si="24"/>
        <v>富山県小矢部市</v>
      </c>
      <c r="B820" s="15" t="s">
        <v>1950</v>
      </c>
      <c r="C820" s="13" t="s">
        <v>1936</v>
      </c>
      <c r="D820" s="16" t="s">
        <v>1951</v>
      </c>
      <c r="E820" s="13"/>
      <c r="F820" s="10" t="str">
        <f t="shared" si="25"/>
        <v>小矢部市</v>
      </c>
    </row>
    <row r="821" spans="1:6" x14ac:dyDescent="0.15">
      <c r="A821" s="11" t="str">
        <f t="shared" si="24"/>
        <v>富山県南砺市</v>
      </c>
      <c r="B821" s="15" t="s">
        <v>1952</v>
      </c>
      <c r="C821" s="13" t="s">
        <v>1936</v>
      </c>
      <c r="D821" s="16" t="s">
        <v>1953</v>
      </c>
      <c r="E821" s="13"/>
      <c r="F821" s="10" t="str">
        <f t="shared" si="25"/>
        <v>南砺市</v>
      </c>
    </row>
    <row r="822" spans="1:6" x14ac:dyDescent="0.15">
      <c r="A822" s="11" t="str">
        <f t="shared" si="24"/>
        <v>富山県射水市</v>
      </c>
      <c r="B822" s="15" t="s">
        <v>1954</v>
      </c>
      <c r="C822" s="13" t="s">
        <v>1936</v>
      </c>
      <c r="D822" s="16" t="s">
        <v>1955</v>
      </c>
      <c r="E822" s="13"/>
      <c r="F822" s="10" t="str">
        <f t="shared" si="25"/>
        <v>射水市</v>
      </c>
    </row>
    <row r="823" spans="1:6" x14ac:dyDescent="0.15">
      <c r="A823" s="11" t="str">
        <f t="shared" si="24"/>
        <v>富山県中新川郡舟橋村</v>
      </c>
      <c r="B823" s="15" t="s">
        <v>1956</v>
      </c>
      <c r="C823" s="13" t="s">
        <v>1936</v>
      </c>
      <c r="D823" s="16" t="s">
        <v>1957</v>
      </c>
      <c r="E823" s="13" t="s">
        <v>1958</v>
      </c>
      <c r="F823" s="10" t="str">
        <f t="shared" si="25"/>
        <v>中新川郡舟橋村</v>
      </c>
    </row>
    <row r="824" spans="1:6" x14ac:dyDescent="0.15">
      <c r="A824" s="11" t="str">
        <f t="shared" si="24"/>
        <v>富山県中新川郡上市町</v>
      </c>
      <c r="B824" s="15" t="s">
        <v>1959</v>
      </c>
      <c r="C824" s="13" t="s">
        <v>1936</v>
      </c>
      <c r="D824" s="16" t="s">
        <v>1957</v>
      </c>
      <c r="E824" s="13" t="s">
        <v>1960</v>
      </c>
      <c r="F824" s="10" t="str">
        <f t="shared" si="25"/>
        <v>中新川郡上市町</v>
      </c>
    </row>
    <row r="825" spans="1:6" x14ac:dyDescent="0.15">
      <c r="A825" s="11" t="str">
        <f t="shared" si="24"/>
        <v>富山県中新川郡立山町</v>
      </c>
      <c r="B825" s="15" t="s">
        <v>1961</v>
      </c>
      <c r="C825" s="13" t="s">
        <v>1936</v>
      </c>
      <c r="D825" s="16" t="s">
        <v>1957</v>
      </c>
      <c r="E825" s="13" t="s">
        <v>1962</v>
      </c>
      <c r="F825" s="10" t="str">
        <f t="shared" si="25"/>
        <v>中新川郡立山町</v>
      </c>
    </row>
    <row r="826" spans="1:6" x14ac:dyDescent="0.15">
      <c r="A826" s="11" t="str">
        <f t="shared" si="24"/>
        <v>富山県下新川郡入善町</v>
      </c>
      <c r="B826" s="15" t="s">
        <v>1963</v>
      </c>
      <c r="C826" s="13" t="s">
        <v>1936</v>
      </c>
      <c r="D826" s="16" t="s">
        <v>1964</v>
      </c>
      <c r="E826" s="13" t="s">
        <v>1965</v>
      </c>
      <c r="F826" s="10" t="str">
        <f t="shared" si="25"/>
        <v>下新川郡入善町</v>
      </c>
    </row>
    <row r="827" spans="1:6" x14ac:dyDescent="0.15">
      <c r="A827" s="11" t="str">
        <f t="shared" si="24"/>
        <v>富山県下新川郡朝日町</v>
      </c>
      <c r="B827" s="15" t="s">
        <v>1966</v>
      </c>
      <c r="C827" s="13" t="s">
        <v>1936</v>
      </c>
      <c r="D827" s="16" t="s">
        <v>1964</v>
      </c>
      <c r="E827" s="13" t="s">
        <v>942</v>
      </c>
      <c r="F827" s="10" t="str">
        <f t="shared" si="25"/>
        <v>下新川郡朝日町</v>
      </c>
    </row>
    <row r="828" spans="1:6" x14ac:dyDescent="0.15">
      <c r="A828" s="11" t="str">
        <f t="shared" si="24"/>
        <v>石川県金沢市</v>
      </c>
      <c r="B828" s="15" t="s">
        <v>1967</v>
      </c>
      <c r="C828" s="13" t="s">
        <v>1968</v>
      </c>
      <c r="D828" s="16" t="s">
        <v>1969</v>
      </c>
      <c r="E828" s="13"/>
      <c r="F828" s="10" t="str">
        <f t="shared" si="25"/>
        <v>金沢市</v>
      </c>
    </row>
    <row r="829" spans="1:6" x14ac:dyDescent="0.15">
      <c r="A829" s="11" t="str">
        <f t="shared" si="24"/>
        <v>石川県七尾市</v>
      </c>
      <c r="B829" s="15" t="s">
        <v>1970</v>
      </c>
      <c r="C829" s="13" t="s">
        <v>1968</v>
      </c>
      <c r="D829" s="16" t="s">
        <v>1971</v>
      </c>
      <c r="E829" s="13"/>
      <c r="F829" s="10" t="str">
        <f t="shared" si="25"/>
        <v>七尾市</v>
      </c>
    </row>
    <row r="830" spans="1:6" x14ac:dyDescent="0.15">
      <c r="A830" s="11" t="str">
        <f t="shared" si="24"/>
        <v>石川県小松市</v>
      </c>
      <c r="B830" s="15" t="s">
        <v>1972</v>
      </c>
      <c r="C830" s="13" t="s">
        <v>1968</v>
      </c>
      <c r="D830" s="16" t="s">
        <v>1973</v>
      </c>
      <c r="E830" s="13"/>
      <c r="F830" s="10" t="str">
        <f t="shared" si="25"/>
        <v>小松市</v>
      </c>
    </row>
    <row r="831" spans="1:6" x14ac:dyDescent="0.15">
      <c r="A831" s="11" t="str">
        <f t="shared" si="24"/>
        <v>石川県輪島市</v>
      </c>
      <c r="B831" s="15" t="s">
        <v>1974</v>
      </c>
      <c r="C831" s="13" t="s">
        <v>1968</v>
      </c>
      <c r="D831" s="16" t="s">
        <v>1975</v>
      </c>
      <c r="E831" s="13"/>
      <c r="F831" s="10" t="str">
        <f t="shared" si="25"/>
        <v>輪島市</v>
      </c>
    </row>
    <row r="832" spans="1:6" x14ac:dyDescent="0.15">
      <c r="A832" s="11" t="str">
        <f t="shared" si="24"/>
        <v>石川県珠洲市</v>
      </c>
      <c r="B832" s="15" t="s">
        <v>1976</v>
      </c>
      <c r="C832" s="13" t="s">
        <v>1968</v>
      </c>
      <c r="D832" s="16" t="s">
        <v>1977</v>
      </c>
      <c r="E832" s="13"/>
      <c r="F832" s="10" t="str">
        <f t="shared" si="25"/>
        <v>珠洲市</v>
      </c>
    </row>
    <row r="833" spans="1:6" x14ac:dyDescent="0.15">
      <c r="A833" s="11" t="str">
        <f t="shared" si="24"/>
        <v>石川県加賀市</v>
      </c>
      <c r="B833" s="15" t="s">
        <v>1978</v>
      </c>
      <c r="C833" s="13" t="s">
        <v>1968</v>
      </c>
      <c r="D833" s="16" t="s">
        <v>1979</v>
      </c>
      <c r="E833" s="13"/>
      <c r="F833" s="10" t="str">
        <f t="shared" si="25"/>
        <v>加賀市</v>
      </c>
    </row>
    <row r="834" spans="1:6" x14ac:dyDescent="0.15">
      <c r="A834" s="11" t="str">
        <f t="shared" ref="A834:A897" si="26">C834&amp;D834&amp;E834</f>
        <v>石川県羽咋市</v>
      </c>
      <c r="B834" s="15" t="s">
        <v>1980</v>
      </c>
      <c r="C834" s="13" t="s">
        <v>1968</v>
      </c>
      <c r="D834" s="16" t="s">
        <v>1981</v>
      </c>
      <c r="E834" s="13"/>
      <c r="F834" s="10" t="str">
        <f t="shared" si="25"/>
        <v>羽咋市</v>
      </c>
    </row>
    <row r="835" spans="1:6" x14ac:dyDescent="0.15">
      <c r="A835" s="11" t="str">
        <f t="shared" si="26"/>
        <v>石川県かほく市</v>
      </c>
      <c r="B835" s="15" t="s">
        <v>1982</v>
      </c>
      <c r="C835" s="13" t="s">
        <v>1968</v>
      </c>
      <c r="D835" s="16" t="s">
        <v>1983</v>
      </c>
      <c r="E835" s="13"/>
      <c r="F835" s="10" t="str">
        <f t="shared" ref="F835:F898" si="27">D835&amp;E835</f>
        <v>かほく市</v>
      </c>
    </row>
    <row r="836" spans="1:6" x14ac:dyDescent="0.15">
      <c r="A836" s="11" t="str">
        <f t="shared" si="26"/>
        <v>石川県白山市</v>
      </c>
      <c r="B836" s="15" t="s">
        <v>1984</v>
      </c>
      <c r="C836" s="13" t="s">
        <v>1968</v>
      </c>
      <c r="D836" s="16" t="s">
        <v>1985</v>
      </c>
      <c r="E836" s="13"/>
      <c r="F836" s="10" t="str">
        <f t="shared" si="27"/>
        <v>白山市</v>
      </c>
    </row>
    <row r="837" spans="1:6" x14ac:dyDescent="0.15">
      <c r="A837" s="11" t="str">
        <f t="shared" si="26"/>
        <v>石川県能美市</v>
      </c>
      <c r="B837" s="15" t="s">
        <v>1986</v>
      </c>
      <c r="C837" s="13" t="s">
        <v>1968</v>
      </c>
      <c r="D837" s="16" t="s">
        <v>1987</v>
      </c>
      <c r="E837" s="13"/>
      <c r="F837" s="10" t="str">
        <f t="shared" si="27"/>
        <v>能美市</v>
      </c>
    </row>
    <row r="838" spans="1:6" x14ac:dyDescent="0.15">
      <c r="A838" s="11" t="str">
        <f t="shared" si="26"/>
        <v>石川県野々市市</v>
      </c>
      <c r="B838" s="15" t="s">
        <v>1988</v>
      </c>
      <c r="C838" s="13" t="s">
        <v>1968</v>
      </c>
      <c r="D838" s="16" t="s">
        <v>1989</v>
      </c>
      <c r="E838" s="13"/>
      <c r="F838" s="10" t="str">
        <f t="shared" si="27"/>
        <v>野々市市</v>
      </c>
    </row>
    <row r="839" spans="1:6" x14ac:dyDescent="0.15">
      <c r="A839" s="11" t="str">
        <f t="shared" si="26"/>
        <v>石川県能美郡川北町</v>
      </c>
      <c r="B839" s="15" t="s">
        <v>1990</v>
      </c>
      <c r="C839" s="13" t="s">
        <v>1968</v>
      </c>
      <c r="D839" s="16" t="s">
        <v>1991</v>
      </c>
      <c r="E839" s="13" t="s">
        <v>1992</v>
      </c>
      <c r="F839" s="10" t="str">
        <f t="shared" si="27"/>
        <v>能美郡川北町</v>
      </c>
    </row>
    <row r="840" spans="1:6" x14ac:dyDescent="0.15">
      <c r="A840" s="11" t="str">
        <f t="shared" si="26"/>
        <v>石川県河北郡津幡町</v>
      </c>
      <c r="B840" s="15" t="s">
        <v>1993</v>
      </c>
      <c r="C840" s="13" t="s">
        <v>1968</v>
      </c>
      <c r="D840" s="16" t="s">
        <v>1994</v>
      </c>
      <c r="E840" s="13" t="s">
        <v>1995</v>
      </c>
      <c r="F840" s="10" t="str">
        <f t="shared" si="27"/>
        <v>河北郡津幡町</v>
      </c>
    </row>
    <row r="841" spans="1:6" x14ac:dyDescent="0.15">
      <c r="A841" s="11" t="str">
        <f t="shared" si="26"/>
        <v>石川県河北郡内灘町</v>
      </c>
      <c r="B841" s="15" t="s">
        <v>1996</v>
      </c>
      <c r="C841" s="13" t="s">
        <v>1968</v>
      </c>
      <c r="D841" s="16" t="s">
        <v>1994</v>
      </c>
      <c r="E841" s="13" t="s">
        <v>1997</v>
      </c>
      <c r="F841" s="10" t="str">
        <f t="shared" si="27"/>
        <v>河北郡内灘町</v>
      </c>
    </row>
    <row r="842" spans="1:6" x14ac:dyDescent="0.15">
      <c r="A842" s="11" t="str">
        <f t="shared" si="26"/>
        <v>石川県羽咋郡志賀町</v>
      </c>
      <c r="B842" s="15" t="s">
        <v>1998</v>
      </c>
      <c r="C842" s="13" t="s">
        <v>1968</v>
      </c>
      <c r="D842" s="16" t="s">
        <v>1999</v>
      </c>
      <c r="E842" s="13" t="s">
        <v>2000</v>
      </c>
      <c r="F842" s="10" t="str">
        <f t="shared" si="27"/>
        <v>羽咋郡志賀町</v>
      </c>
    </row>
    <row r="843" spans="1:6" x14ac:dyDescent="0.15">
      <c r="A843" s="11" t="str">
        <f t="shared" si="26"/>
        <v>石川県羽咋郡宝達志水町</v>
      </c>
      <c r="B843" s="15" t="s">
        <v>2001</v>
      </c>
      <c r="C843" s="13" t="s">
        <v>1968</v>
      </c>
      <c r="D843" s="16" t="s">
        <v>1999</v>
      </c>
      <c r="E843" s="13" t="s">
        <v>2002</v>
      </c>
      <c r="F843" s="10" t="str">
        <f t="shared" si="27"/>
        <v>羽咋郡宝達志水町</v>
      </c>
    </row>
    <row r="844" spans="1:6" x14ac:dyDescent="0.15">
      <c r="A844" s="11" t="str">
        <f t="shared" si="26"/>
        <v>石川県鹿島郡中能登町</v>
      </c>
      <c r="B844" s="15" t="s">
        <v>2003</v>
      </c>
      <c r="C844" s="13" t="s">
        <v>1968</v>
      </c>
      <c r="D844" s="16" t="s">
        <v>2004</v>
      </c>
      <c r="E844" s="13" t="s">
        <v>2005</v>
      </c>
      <c r="F844" s="10" t="str">
        <f t="shared" si="27"/>
        <v>鹿島郡中能登町</v>
      </c>
    </row>
    <row r="845" spans="1:6" x14ac:dyDescent="0.15">
      <c r="A845" s="11" t="str">
        <f t="shared" si="26"/>
        <v>石川県鳳珠郡穴水町</v>
      </c>
      <c r="B845" s="15" t="s">
        <v>2006</v>
      </c>
      <c r="C845" s="13" t="s">
        <v>1968</v>
      </c>
      <c r="D845" s="16" t="s">
        <v>2007</v>
      </c>
      <c r="E845" s="13" t="s">
        <v>2008</v>
      </c>
      <c r="F845" s="10" t="str">
        <f t="shared" si="27"/>
        <v>鳳珠郡穴水町</v>
      </c>
    </row>
    <row r="846" spans="1:6" x14ac:dyDescent="0.15">
      <c r="A846" s="11" t="str">
        <f t="shared" si="26"/>
        <v>石川県鳳珠郡能登町</v>
      </c>
      <c r="B846" s="15" t="s">
        <v>2009</v>
      </c>
      <c r="C846" s="13" t="s">
        <v>1968</v>
      </c>
      <c r="D846" s="16" t="s">
        <v>2007</v>
      </c>
      <c r="E846" s="13" t="s">
        <v>2010</v>
      </c>
      <c r="F846" s="10" t="str">
        <f t="shared" si="27"/>
        <v>鳳珠郡能登町</v>
      </c>
    </row>
    <row r="847" spans="1:6" x14ac:dyDescent="0.15">
      <c r="A847" s="11" t="str">
        <f t="shared" si="26"/>
        <v>福井県福井市</v>
      </c>
      <c r="B847" s="15" t="s">
        <v>2011</v>
      </c>
      <c r="C847" s="13" t="s">
        <v>2012</v>
      </c>
      <c r="D847" s="16" t="s">
        <v>2013</v>
      </c>
      <c r="E847" s="13"/>
      <c r="F847" s="10" t="str">
        <f t="shared" si="27"/>
        <v>福井市</v>
      </c>
    </row>
    <row r="848" spans="1:6" x14ac:dyDescent="0.15">
      <c r="A848" s="11" t="str">
        <f t="shared" si="26"/>
        <v>福井県敦賀市</v>
      </c>
      <c r="B848" s="15" t="s">
        <v>2014</v>
      </c>
      <c r="C848" s="13" t="s">
        <v>2012</v>
      </c>
      <c r="D848" s="16" t="s">
        <v>2015</v>
      </c>
      <c r="E848" s="13"/>
      <c r="F848" s="10" t="str">
        <f t="shared" si="27"/>
        <v>敦賀市</v>
      </c>
    </row>
    <row r="849" spans="1:6" x14ac:dyDescent="0.15">
      <c r="A849" s="11" t="str">
        <f t="shared" si="26"/>
        <v>福井県小浜市</v>
      </c>
      <c r="B849" s="15" t="s">
        <v>2016</v>
      </c>
      <c r="C849" s="13" t="s">
        <v>2012</v>
      </c>
      <c r="D849" s="16" t="s">
        <v>2017</v>
      </c>
      <c r="E849" s="13"/>
      <c r="F849" s="10" t="str">
        <f t="shared" si="27"/>
        <v>小浜市</v>
      </c>
    </row>
    <row r="850" spans="1:6" x14ac:dyDescent="0.15">
      <c r="A850" s="11" t="str">
        <f t="shared" si="26"/>
        <v>福井県大野市</v>
      </c>
      <c r="B850" s="15" t="s">
        <v>2018</v>
      </c>
      <c r="C850" s="13" t="s">
        <v>2012</v>
      </c>
      <c r="D850" s="16" t="s">
        <v>2019</v>
      </c>
      <c r="E850" s="13"/>
      <c r="F850" s="10" t="str">
        <f t="shared" si="27"/>
        <v>大野市</v>
      </c>
    </row>
    <row r="851" spans="1:6" x14ac:dyDescent="0.15">
      <c r="A851" s="11" t="str">
        <f t="shared" si="26"/>
        <v>福井県勝山市</v>
      </c>
      <c r="B851" s="15" t="s">
        <v>2020</v>
      </c>
      <c r="C851" s="13" t="s">
        <v>2012</v>
      </c>
      <c r="D851" s="16" t="s">
        <v>2021</v>
      </c>
      <c r="E851" s="13"/>
      <c r="F851" s="10" t="str">
        <f t="shared" si="27"/>
        <v>勝山市</v>
      </c>
    </row>
    <row r="852" spans="1:6" x14ac:dyDescent="0.15">
      <c r="A852" s="11" t="str">
        <f t="shared" si="26"/>
        <v>福井県鯖江市</v>
      </c>
      <c r="B852" s="15" t="s">
        <v>2022</v>
      </c>
      <c r="C852" s="13" t="s">
        <v>2012</v>
      </c>
      <c r="D852" s="16" t="s">
        <v>2023</v>
      </c>
      <c r="E852" s="13"/>
      <c r="F852" s="10" t="str">
        <f t="shared" si="27"/>
        <v>鯖江市</v>
      </c>
    </row>
    <row r="853" spans="1:6" x14ac:dyDescent="0.15">
      <c r="A853" s="11" t="str">
        <f t="shared" si="26"/>
        <v>福井県あわら市</v>
      </c>
      <c r="B853" s="15" t="s">
        <v>2024</v>
      </c>
      <c r="C853" s="13" t="s">
        <v>2012</v>
      </c>
      <c r="D853" s="16" t="s">
        <v>2025</v>
      </c>
      <c r="E853" s="13"/>
      <c r="F853" s="10" t="str">
        <f t="shared" si="27"/>
        <v>あわら市</v>
      </c>
    </row>
    <row r="854" spans="1:6" x14ac:dyDescent="0.15">
      <c r="A854" s="11" t="str">
        <f t="shared" si="26"/>
        <v>福井県越前市</v>
      </c>
      <c r="B854" s="15" t="s">
        <v>2026</v>
      </c>
      <c r="C854" s="13" t="s">
        <v>2012</v>
      </c>
      <c r="D854" s="16" t="s">
        <v>2027</v>
      </c>
      <c r="E854" s="13"/>
      <c r="F854" s="10" t="str">
        <f t="shared" si="27"/>
        <v>越前市</v>
      </c>
    </row>
    <row r="855" spans="1:6" x14ac:dyDescent="0.15">
      <c r="A855" s="11" t="str">
        <f t="shared" si="26"/>
        <v>福井県坂井市</v>
      </c>
      <c r="B855" s="15" t="s">
        <v>2028</v>
      </c>
      <c r="C855" s="13" t="s">
        <v>2012</v>
      </c>
      <c r="D855" s="16" t="s">
        <v>2029</v>
      </c>
      <c r="E855" s="13"/>
      <c r="F855" s="10" t="str">
        <f t="shared" si="27"/>
        <v>坂井市</v>
      </c>
    </row>
    <row r="856" spans="1:6" x14ac:dyDescent="0.15">
      <c r="A856" s="11" t="str">
        <f t="shared" si="26"/>
        <v>福井県吉田郡永平寺町</v>
      </c>
      <c r="B856" s="15" t="s">
        <v>2030</v>
      </c>
      <c r="C856" s="13" t="s">
        <v>2012</v>
      </c>
      <c r="D856" s="16" t="s">
        <v>2031</v>
      </c>
      <c r="E856" s="13" t="s">
        <v>2032</v>
      </c>
      <c r="F856" s="10" t="str">
        <f t="shared" si="27"/>
        <v>吉田郡永平寺町</v>
      </c>
    </row>
    <row r="857" spans="1:6" x14ac:dyDescent="0.15">
      <c r="A857" s="11" t="str">
        <f t="shared" si="26"/>
        <v>福井県今立郡池田町</v>
      </c>
      <c r="B857" s="15" t="s">
        <v>2033</v>
      </c>
      <c r="C857" s="13" t="s">
        <v>2012</v>
      </c>
      <c r="D857" s="16" t="s">
        <v>2034</v>
      </c>
      <c r="E857" s="13" t="s">
        <v>556</v>
      </c>
      <c r="F857" s="10" t="str">
        <f t="shared" si="27"/>
        <v>今立郡池田町</v>
      </c>
    </row>
    <row r="858" spans="1:6" x14ac:dyDescent="0.15">
      <c r="A858" s="11" t="str">
        <f t="shared" si="26"/>
        <v>福井県南条郡南越前町</v>
      </c>
      <c r="B858" s="15" t="s">
        <v>2035</v>
      </c>
      <c r="C858" s="13" t="s">
        <v>2012</v>
      </c>
      <c r="D858" s="16" t="s">
        <v>2036</v>
      </c>
      <c r="E858" s="13" t="s">
        <v>2037</v>
      </c>
      <c r="F858" s="10" t="str">
        <f t="shared" si="27"/>
        <v>南条郡南越前町</v>
      </c>
    </row>
    <row r="859" spans="1:6" x14ac:dyDescent="0.15">
      <c r="A859" s="11" t="str">
        <f t="shared" si="26"/>
        <v>福井県丹生郡越前町</v>
      </c>
      <c r="B859" s="15" t="s">
        <v>2038</v>
      </c>
      <c r="C859" s="13" t="s">
        <v>2012</v>
      </c>
      <c r="D859" s="16" t="s">
        <v>2039</v>
      </c>
      <c r="E859" s="13" t="s">
        <v>2040</v>
      </c>
      <c r="F859" s="10" t="str">
        <f t="shared" si="27"/>
        <v>丹生郡越前町</v>
      </c>
    </row>
    <row r="860" spans="1:6" x14ac:dyDescent="0.15">
      <c r="A860" s="11" t="str">
        <f t="shared" si="26"/>
        <v>福井県三方郡美浜町</v>
      </c>
      <c r="B860" s="15" t="s">
        <v>2041</v>
      </c>
      <c r="C860" s="13" t="s">
        <v>2012</v>
      </c>
      <c r="D860" s="16" t="s">
        <v>2042</v>
      </c>
      <c r="E860" s="13" t="s">
        <v>2043</v>
      </c>
      <c r="F860" s="10" t="str">
        <f t="shared" si="27"/>
        <v>三方郡美浜町</v>
      </c>
    </row>
    <row r="861" spans="1:6" x14ac:dyDescent="0.15">
      <c r="A861" s="11" t="str">
        <f t="shared" si="26"/>
        <v>福井県大飯郡高浜町</v>
      </c>
      <c r="B861" s="15" t="s">
        <v>2044</v>
      </c>
      <c r="C861" s="13" t="s">
        <v>2012</v>
      </c>
      <c r="D861" s="16" t="s">
        <v>2045</v>
      </c>
      <c r="E861" s="13" t="s">
        <v>2046</v>
      </c>
      <c r="F861" s="10" t="str">
        <f t="shared" si="27"/>
        <v>大飯郡高浜町</v>
      </c>
    </row>
    <row r="862" spans="1:6" x14ac:dyDescent="0.15">
      <c r="A862" s="11" t="str">
        <f t="shared" si="26"/>
        <v>福井県大飯郡おおい町</v>
      </c>
      <c r="B862" s="15" t="s">
        <v>2047</v>
      </c>
      <c r="C862" s="13" t="s">
        <v>2012</v>
      </c>
      <c r="D862" s="16" t="s">
        <v>2045</v>
      </c>
      <c r="E862" s="13" t="s">
        <v>2048</v>
      </c>
      <c r="F862" s="10" t="str">
        <f t="shared" si="27"/>
        <v>大飯郡おおい町</v>
      </c>
    </row>
    <row r="863" spans="1:6" x14ac:dyDescent="0.15">
      <c r="A863" s="11" t="str">
        <f t="shared" si="26"/>
        <v>福井県三方上中郡若狭町</v>
      </c>
      <c r="B863" s="15" t="s">
        <v>2049</v>
      </c>
      <c r="C863" s="13" t="s">
        <v>2012</v>
      </c>
      <c r="D863" s="16" t="s">
        <v>2050</v>
      </c>
      <c r="E863" s="13" t="s">
        <v>2051</v>
      </c>
      <c r="F863" s="10" t="str">
        <f t="shared" si="27"/>
        <v>三方上中郡若狭町</v>
      </c>
    </row>
    <row r="864" spans="1:6" x14ac:dyDescent="0.15">
      <c r="A864" s="11" t="str">
        <f t="shared" si="26"/>
        <v>山梨県甲府市</v>
      </c>
      <c r="B864" s="15" t="s">
        <v>2052</v>
      </c>
      <c r="C864" s="13" t="s">
        <v>2053</v>
      </c>
      <c r="D864" s="16" t="s">
        <v>4474</v>
      </c>
      <c r="E864" s="13"/>
      <c r="F864" s="10" t="str">
        <f t="shared" si="27"/>
        <v>甲府市</v>
      </c>
    </row>
    <row r="865" spans="1:6" x14ac:dyDescent="0.15">
      <c r="A865" s="11" t="str">
        <f t="shared" si="26"/>
        <v>山梨県富士吉田市</v>
      </c>
      <c r="B865" s="15" t="s">
        <v>2054</v>
      </c>
      <c r="C865" s="13" t="s">
        <v>2053</v>
      </c>
      <c r="D865" s="16" t="s">
        <v>2055</v>
      </c>
      <c r="E865" s="13"/>
      <c r="F865" s="10" t="str">
        <f t="shared" si="27"/>
        <v>富士吉田市</v>
      </c>
    </row>
    <row r="866" spans="1:6" x14ac:dyDescent="0.15">
      <c r="A866" s="11" t="str">
        <f t="shared" si="26"/>
        <v>山梨県都留市</v>
      </c>
      <c r="B866" s="15" t="s">
        <v>2056</v>
      </c>
      <c r="C866" s="13" t="s">
        <v>2053</v>
      </c>
      <c r="D866" s="16" t="s">
        <v>2057</v>
      </c>
      <c r="E866" s="13"/>
      <c r="F866" s="10" t="str">
        <f t="shared" si="27"/>
        <v>都留市</v>
      </c>
    </row>
    <row r="867" spans="1:6" x14ac:dyDescent="0.15">
      <c r="A867" s="11" t="str">
        <f t="shared" si="26"/>
        <v>山梨県山梨市</v>
      </c>
      <c r="B867" s="15" t="s">
        <v>2058</v>
      </c>
      <c r="C867" s="13" t="s">
        <v>2053</v>
      </c>
      <c r="D867" s="16" t="s">
        <v>2059</v>
      </c>
      <c r="E867" s="13"/>
      <c r="F867" s="10" t="str">
        <f t="shared" si="27"/>
        <v>山梨市</v>
      </c>
    </row>
    <row r="868" spans="1:6" x14ac:dyDescent="0.15">
      <c r="A868" s="11" t="str">
        <f t="shared" si="26"/>
        <v>山梨県大月市</v>
      </c>
      <c r="B868" s="15" t="s">
        <v>2060</v>
      </c>
      <c r="C868" s="13" t="s">
        <v>2053</v>
      </c>
      <c r="D868" s="16" t="s">
        <v>2061</v>
      </c>
      <c r="E868" s="13"/>
      <c r="F868" s="10" t="str">
        <f t="shared" si="27"/>
        <v>大月市</v>
      </c>
    </row>
    <row r="869" spans="1:6" x14ac:dyDescent="0.15">
      <c r="A869" s="11" t="str">
        <f t="shared" si="26"/>
        <v>山梨県韮崎市</v>
      </c>
      <c r="B869" s="15" t="s">
        <v>2062</v>
      </c>
      <c r="C869" s="13" t="s">
        <v>2053</v>
      </c>
      <c r="D869" s="16" t="s">
        <v>2063</v>
      </c>
      <c r="E869" s="13"/>
      <c r="F869" s="10" t="str">
        <f t="shared" si="27"/>
        <v>韮崎市</v>
      </c>
    </row>
    <row r="870" spans="1:6" x14ac:dyDescent="0.15">
      <c r="A870" s="11" t="str">
        <f t="shared" si="26"/>
        <v>山梨県南アルプス市</v>
      </c>
      <c r="B870" s="15" t="s">
        <v>2064</v>
      </c>
      <c r="C870" s="13" t="s">
        <v>2053</v>
      </c>
      <c r="D870" s="16" t="s">
        <v>2065</v>
      </c>
      <c r="E870" s="13"/>
      <c r="F870" s="10" t="str">
        <f t="shared" si="27"/>
        <v>南アルプス市</v>
      </c>
    </row>
    <row r="871" spans="1:6" x14ac:dyDescent="0.15">
      <c r="A871" s="11" t="str">
        <f t="shared" si="26"/>
        <v>山梨県北杜市</v>
      </c>
      <c r="B871" s="15" t="s">
        <v>2066</v>
      </c>
      <c r="C871" s="13" t="s">
        <v>2053</v>
      </c>
      <c r="D871" s="16" t="s">
        <v>2067</v>
      </c>
      <c r="E871" s="13"/>
      <c r="F871" s="10" t="str">
        <f t="shared" si="27"/>
        <v>北杜市</v>
      </c>
    </row>
    <row r="872" spans="1:6" x14ac:dyDescent="0.15">
      <c r="A872" s="11" t="str">
        <f t="shared" si="26"/>
        <v>山梨県甲斐市</v>
      </c>
      <c r="B872" s="15" t="s">
        <v>2068</v>
      </c>
      <c r="C872" s="13" t="s">
        <v>2053</v>
      </c>
      <c r="D872" s="16" t="s">
        <v>2069</v>
      </c>
      <c r="E872" s="13"/>
      <c r="F872" s="10" t="str">
        <f t="shared" si="27"/>
        <v>甲斐市</v>
      </c>
    </row>
    <row r="873" spans="1:6" x14ac:dyDescent="0.15">
      <c r="A873" s="11" t="str">
        <f t="shared" si="26"/>
        <v>山梨県笛吹市</v>
      </c>
      <c r="B873" s="15" t="s">
        <v>2070</v>
      </c>
      <c r="C873" s="13" t="s">
        <v>2053</v>
      </c>
      <c r="D873" s="16" t="s">
        <v>2071</v>
      </c>
      <c r="E873" s="13"/>
      <c r="F873" s="10" t="str">
        <f t="shared" si="27"/>
        <v>笛吹市</v>
      </c>
    </row>
    <row r="874" spans="1:6" x14ac:dyDescent="0.15">
      <c r="A874" s="11" t="str">
        <f t="shared" si="26"/>
        <v>山梨県上野原市</v>
      </c>
      <c r="B874" s="15" t="s">
        <v>2072</v>
      </c>
      <c r="C874" s="13" t="s">
        <v>2053</v>
      </c>
      <c r="D874" s="16" t="s">
        <v>2073</v>
      </c>
      <c r="E874" s="13"/>
      <c r="F874" s="10" t="str">
        <f t="shared" si="27"/>
        <v>上野原市</v>
      </c>
    </row>
    <row r="875" spans="1:6" x14ac:dyDescent="0.15">
      <c r="A875" s="11" t="str">
        <f t="shared" si="26"/>
        <v>山梨県甲州市</v>
      </c>
      <c r="B875" s="15" t="s">
        <v>2074</v>
      </c>
      <c r="C875" s="13" t="s">
        <v>2053</v>
      </c>
      <c r="D875" s="16" t="s">
        <v>2075</v>
      </c>
      <c r="E875" s="13"/>
      <c r="F875" s="10" t="str">
        <f t="shared" si="27"/>
        <v>甲州市</v>
      </c>
    </row>
    <row r="876" spans="1:6" x14ac:dyDescent="0.15">
      <c r="A876" s="11" t="str">
        <f t="shared" si="26"/>
        <v>山梨県中央市</v>
      </c>
      <c r="B876" s="15" t="s">
        <v>2076</v>
      </c>
      <c r="C876" s="13" t="s">
        <v>2053</v>
      </c>
      <c r="D876" s="16" t="s">
        <v>2077</v>
      </c>
      <c r="E876" s="13"/>
      <c r="F876" s="10" t="str">
        <f t="shared" si="27"/>
        <v>中央市</v>
      </c>
    </row>
    <row r="877" spans="1:6" x14ac:dyDescent="0.15">
      <c r="A877" s="11" t="str">
        <f t="shared" si="26"/>
        <v>山梨県西八代郡市川三郷町</v>
      </c>
      <c r="B877" s="15" t="s">
        <v>2078</v>
      </c>
      <c r="C877" s="13" t="s">
        <v>2053</v>
      </c>
      <c r="D877" s="16" t="s">
        <v>2079</v>
      </c>
      <c r="E877" s="13" t="s">
        <v>2080</v>
      </c>
      <c r="F877" s="10" t="str">
        <f t="shared" si="27"/>
        <v>西八代郡市川三郷町</v>
      </c>
    </row>
    <row r="878" spans="1:6" x14ac:dyDescent="0.15">
      <c r="A878" s="11" t="str">
        <f t="shared" si="26"/>
        <v>山梨県南巨摩郡早川町</v>
      </c>
      <c r="B878" s="15" t="s">
        <v>2081</v>
      </c>
      <c r="C878" s="13" t="s">
        <v>2053</v>
      </c>
      <c r="D878" s="16" t="s">
        <v>2082</v>
      </c>
      <c r="E878" s="13" t="s">
        <v>2083</v>
      </c>
      <c r="F878" s="10" t="str">
        <f t="shared" si="27"/>
        <v>南巨摩郡早川町</v>
      </c>
    </row>
    <row r="879" spans="1:6" x14ac:dyDescent="0.15">
      <c r="A879" s="11" t="str">
        <f t="shared" si="26"/>
        <v>山梨県南巨摩郡身延町</v>
      </c>
      <c r="B879" s="15" t="s">
        <v>2084</v>
      </c>
      <c r="C879" s="13" t="s">
        <v>2053</v>
      </c>
      <c r="D879" s="16" t="s">
        <v>2082</v>
      </c>
      <c r="E879" s="13" t="s">
        <v>2085</v>
      </c>
      <c r="F879" s="10" t="str">
        <f t="shared" si="27"/>
        <v>南巨摩郡身延町</v>
      </c>
    </row>
    <row r="880" spans="1:6" x14ac:dyDescent="0.15">
      <c r="A880" s="11" t="str">
        <f t="shared" si="26"/>
        <v>山梨県南巨摩郡南部町</v>
      </c>
      <c r="B880" s="15" t="s">
        <v>2086</v>
      </c>
      <c r="C880" s="13" t="s">
        <v>2053</v>
      </c>
      <c r="D880" s="16" t="s">
        <v>2082</v>
      </c>
      <c r="E880" s="13" t="s">
        <v>682</v>
      </c>
      <c r="F880" s="10" t="str">
        <f t="shared" si="27"/>
        <v>南巨摩郡南部町</v>
      </c>
    </row>
    <row r="881" spans="1:6" x14ac:dyDescent="0.15">
      <c r="A881" s="11" t="str">
        <f t="shared" si="26"/>
        <v>山梨県南巨摩郡富士川町</v>
      </c>
      <c r="B881" s="15" t="s">
        <v>2087</v>
      </c>
      <c r="C881" s="13" t="s">
        <v>2053</v>
      </c>
      <c r="D881" s="16" t="s">
        <v>2082</v>
      </c>
      <c r="E881" s="13" t="s">
        <v>2088</v>
      </c>
      <c r="F881" s="10" t="str">
        <f t="shared" si="27"/>
        <v>南巨摩郡富士川町</v>
      </c>
    </row>
    <row r="882" spans="1:6" x14ac:dyDescent="0.15">
      <c r="A882" s="11" t="str">
        <f t="shared" si="26"/>
        <v>山梨県中巨摩郡昭和町</v>
      </c>
      <c r="B882" s="15" t="s">
        <v>2089</v>
      </c>
      <c r="C882" s="13" t="s">
        <v>2053</v>
      </c>
      <c r="D882" s="16" t="s">
        <v>2090</v>
      </c>
      <c r="E882" s="13" t="s">
        <v>2091</v>
      </c>
      <c r="F882" s="10" t="str">
        <f t="shared" si="27"/>
        <v>中巨摩郡昭和町</v>
      </c>
    </row>
    <row r="883" spans="1:6" x14ac:dyDescent="0.15">
      <c r="A883" s="11" t="str">
        <f t="shared" si="26"/>
        <v>山梨県南都留郡道志村</v>
      </c>
      <c r="B883" s="15" t="s">
        <v>2092</v>
      </c>
      <c r="C883" s="13" t="s">
        <v>2053</v>
      </c>
      <c r="D883" s="16" t="s">
        <v>2093</v>
      </c>
      <c r="E883" s="13" t="s">
        <v>2094</v>
      </c>
      <c r="F883" s="10" t="str">
        <f t="shared" si="27"/>
        <v>南都留郡道志村</v>
      </c>
    </row>
    <row r="884" spans="1:6" x14ac:dyDescent="0.15">
      <c r="A884" s="11" t="str">
        <f t="shared" si="26"/>
        <v>山梨県南都留郡西桂町</v>
      </c>
      <c r="B884" s="15" t="s">
        <v>2095</v>
      </c>
      <c r="C884" s="13" t="s">
        <v>2053</v>
      </c>
      <c r="D884" s="16" t="s">
        <v>2093</v>
      </c>
      <c r="E884" s="13" t="s">
        <v>2096</v>
      </c>
      <c r="F884" s="10" t="str">
        <f t="shared" si="27"/>
        <v>南都留郡西桂町</v>
      </c>
    </row>
    <row r="885" spans="1:6" x14ac:dyDescent="0.15">
      <c r="A885" s="11" t="str">
        <f t="shared" si="26"/>
        <v>山梨県南都留郡忍野村</v>
      </c>
      <c r="B885" s="15" t="s">
        <v>2097</v>
      </c>
      <c r="C885" s="13" t="s">
        <v>2053</v>
      </c>
      <c r="D885" s="16" t="s">
        <v>2093</v>
      </c>
      <c r="E885" s="13" t="s">
        <v>2098</v>
      </c>
      <c r="F885" s="10" t="str">
        <f t="shared" si="27"/>
        <v>南都留郡忍野村</v>
      </c>
    </row>
    <row r="886" spans="1:6" x14ac:dyDescent="0.15">
      <c r="A886" s="11" t="str">
        <f t="shared" si="26"/>
        <v>山梨県南都留郡山中湖村</v>
      </c>
      <c r="B886" s="15" t="s">
        <v>2099</v>
      </c>
      <c r="C886" s="13" t="s">
        <v>2053</v>
      </c>
      <c r="D886" s="16" t="s">
        <v>2093</v>
      </c>
      <c r="E886" s="13" t="s">
        <v>2100</v>
      </c>
      <c r="F886" s="10" t="str">
        <f t="shared" si="27"/>
        <v>南都留郡山中湖村</v>
      </c>
    </row>
    <row r="887" spans="1:6" x14ac:dyDescent="0.15">
      <c r="A887" s="11" t="str">
        <f t="shared" si="26"/>
        <v>山梨県南都留郡鳴沢村</v>
      </c>
      <c r="B887" s="15" t="s">
        <v>2101</v>
      </c>
      <c r="C887" s="13" t="s">
        <v>2053</v>
      </c>
      <c r="D887" s="16" t="s">
        <v>2093</v>
      </c>
      <c r="E887" s="13" t="s">
        <v>2102</v>
      </c>
      <c r="F887" s="10" t="str">
        <f t="shared" si="27"/>
        <v>南都留郡鳴沢村</v>
      </c>
    </row>
    <row r="888" spans="1:6" x14ac:dyDescent="0.15">
      <c r="A888" s="11" t="str">
        <f t="shared" si="26"/>
        <v>山梨県南都留郡富士河口湖町</v>
      </c>
      <c r="B888" s="15" t="s">
        <v>2103</v>
      </c>
      <c r="C888" s="13" t="s">
        <v>2053</v>
      </c>
      <c r="D888" s="16" t="s">
        <v>2093</v>
      </c>
      <c r="E888" s="13" t="s">
        <v>2104</v>
      </c>
      <c r="F888" s="10" t="str">
        <f t="shared" si="27"/>
        <v>南都留郡富士河口湖町</v>
      </c>
    </row>
    <row r="889" spans="1:6" x14ac:dyDescent="0.15">
      <c r="A889" s="11" t="str">
        <f t="shared" si="26"/>
        <v>山梨県北都留郡小菅村</v>
      </c>
      <c r="B889" s="15" t="s">
        <v>2105</v>
      </c>
      <c r="C889" s="13" t="s">
        <v>2053</v>
      </c>
      <c r="D889" s="16" t="s">
        <v>2106</v>
      </c>
      <c r="E889" s="13" t="s">
        <v>2107</v>
      </c>
      <c r="F889" s="10" t="str">
        <f t="shared" si="27"/>
        <v>北都留郡小菅村</v>
      </c>
    </row>
    <row r="890" spans="1:6" x14ac:dyDescent="0.15">
      <c r="A890" s="11" t="str">
        <f t="shared" si="26"/>
        <v>山梨県北都留郡丹波山村</v>
      </c>
      <c r="B890" s="15" t="s">
        <v>2108</v>
      </c>
      <c r="C890" s="13" t="s">
        <v>2053</v>
      </c>
      <c r="D890" s="16" t="s">
        <v>2106</v>
      </c>
      <c r="E890" s="13" t="s">
        <v>2109</v>
      </c>
      <c r="F890" s="10" t="str">
        <f t="shared" si="27"/>
        <v>北都留郡丹波山村</v>
      </c>
    </row>
    <row r="891" spans="1:6" x14ac:dyDescent="0.15">
      <c r="A891" s="11" t="str">
        <f t="shared" si="26"/>
        <v>長野県長野市</v>
      </c>
      <c r="B891" s="15" t="s">
        <v>2110</v>
      </c>
      <c r="C891" s="13" t="s">
        <v>2111</v>
      </c>
      <c r="D891" s="16" t="s">
        <v>2112</v>
      </c>
      <c r="E891" s="13"/>
      <c r="F891" s="10" t="str">
        <f t="shared" si="27"/>
        <v>長野市</v>
      </c>
    </row>
    <row r="892" spans="1:6" x14ac:dyDescent="0.15">
      <c r="A892" s="11" t="str">
        <f t="shared" si="26"/>
        <v>長野県松本市</v>
      </c>
      <c r="B892" s="15" t="s">
        <v>2113</v>
      </c>
      <c r="C892" s="13" t="s">
        <v>2111</v>
      </c>
      <c r="D892" s="16" t="s">
        <v>2114</v>
      </c>
      <c r="E892" s="13"/>
      <c r="F892" s="10" t="str">
        <f t="shared" si="27"/>
        <v>松本市</v>
      </c>
    </row>
    <row r="893" spans="1:6" x14ac:dyDescent="0.15">
      <c r="A893" s="11" t="str">
        <f t="shared" si="26"/>
        <v>長野県上田市</v>
      </c>
      <c r="B893" s="15" t="s">
        <v>2115</v>
      </c>
      <c r="C893" s="13" t="s">
        <v>2111</v>
      </c>
      <c r="D893" s="16" t="s">
        <v>2116</v>
      </c>
      <c r="E893" s="13"/>
      <c r="F893" s="10" t="str">
        <f t="shared" si="27"/>
        <v>上田市</v>
      </c>
    </row>
    <row r="894" spans="1:6" x14ac:dyDescent="0.15">
      <c r="A894" s="11" t="str">
        <f t="shared" si="26"/>
        <v>長野県岡谷市</v>
      </c>
      <c r="B894" s="15" t="s">
        <v>2117</v>
      </c>
      <c r="C894" s="13" t="s">
        <v>2111</v>
      </c>
      <c r="D894" s="16" t="s">
        <v>2118</v>
      </c>
      <c r="E894" s="13"/>
      <c r="F894" s="10" t="str">
        <f t="shared" si="27"/>
        <v>岡谷市</v>
      </c>
    </row>
    <row r="895" spans="1:6" x14ac:dyDescent="0.15">
      <c r="A895" s="11" t="str">
        <f t="shared" si="26"/>
        <v>長野県飯田市</v>
      </c>
      <c r="B895" s="15" t="s">
        <v>2119</v>
      </c>
      <c r="C895" s="13" t="s">
        <v>2111</v>
      </c>
      <c r="D895" s="16" t="s">
        <v>2120</v>
      </c>
      <c r="E895" s="13"/>
      <c r="F895" s="10" t="str">
        <f t="shared" si="27"/>
        <v>飯田市</v>
      </c>
    </row>
    <row r="896" spans="1:6" x14ac:dyDescent="0.15">
      <c r="A896" s="11" t="str">
        <f t="shared" si="26"/>
        <v>長野県諏訪市</v>
      </c>
      <c r="B896" s="15" t="s">
        <v>2121</v>
      </c>
      <c r="C896" s="13" t="s">
        <v>2111</v>
      </c>
      <c r="D896" s="16" t="s">
        <v>2122</v>
      </c>
      <c r="E896" s="13"/>
      <c r="F896" s="10" t="str">
        <f t="shared" si="27"/>
        <v>諏訪市</v>
      </c>
    </row>
    <row r="897" spans="1:6" x14ac:dyDescent="0.15">
      <c r="A897" s="11" t="str">
        <f t="shared" si="26"/>
        <v>長野県須坂市</v>
      </c>
      <c r="B897" s="15" t="s">
        <v>2123</v>
      </c>
      <c r="C897" s="13" t="s">
        <v>2111</v>
      </c>
      <c r="D897" s="16" t="s">
        <v>2124</v>
      </c>
      <c r="E897" s="13"/>
      <c r="F897" s="10" t="str">
        <f t="shared" si="27"/>
        <v>須坂市</v>
      </c>
    </row>
    <row r="898" spans="1:6" x14ac:dyDescent="0.15">
      <c r="A898" s="11" t="str">
        <f t="shared" ref="A898:A961" si="28">C898&amp;D898&amp;E898</f>
        <v>長野県小諸市</v>
      </c>
      <c r="B898" s="15" t="s">
        <v>2125</v>
      </c>
      <c r="C898" s="13" t="s">
        <v>2111</v>
      </c>
      <c r="D898" s="16" t="s">
        <v>2126</v>
      </c>
      <c r="E898" s="13"/>
      <c r="F898" s="10" t="str">
        <f t="shared" si="27"/>
        <v>小諸市</v>
      </c>
    </row>
    <row r="899" spans="1:6" x14ac:dyDescent="0.15">
      <c r="A899" s="11" t="str">
        <f t="shared" si="28"/>
        <v>長野県伊那市</v>
      </c>
      <c r="B899" s="15" t="s">
        <v>2127</v>
      </c>
      <c r="C899" s="13" t="s">
        <v>2111</v>
      </c>
      <c r="D899" s="16" t="s">
        <v>2128</v>
      </c>
      <c r="E899" s="13"/>
      <c r="F899" s="10" t="str">
        <f t="shared" ref="F899:F962" si="29">D899&amp;E899</f>
        <v>伊那市</v>
      </c>
    </row>
    <row r="900" spans="1:6" x14ac:dyDescent="0.15">
      <c r="A900" s="11" t="str">
        <f t="shared" si="28"/>
        <v>長野県駒ヶ根市</v>
      </c>
      <c r="B900" s="15" t="s">
        <v>2129</v>
      </c>
      <c r="C900" s="13" t="s">
        <v>2111</v>
      </c>
      <c r="D900" s="16" t="s">
        <v>2130</v>
      </c>
      <c r="E900" s="13"/>
      <c r="F900" s="10" t="str">
        <f t="shared" si="29"/>
        <v>駒ヶ根市</v>
      </c>
    </row>
    <row r="901" spans="1:6" x14ac:dyDescent="0.15">
      <c r="A901" s="11" t="str">
        <f t="shared" si="28"/>
        <v>長野県中野市</v>
      </c>
      <c r="B901" s="15" t="s">
        <v>2131</v>
      </c>
      <c r="C901" s="13" t="s">
        <v>2111</v>
      </c>
      <c r="D901" s="16" t="s">
        <v>2132</v>
      </c>
      <c r="E901" s="13"/>
      <c r="F901" s="10" t="str">
        <f t="shared" si="29"/>
        <v>中野市</v>
      </c>
    </row>
    <row r="902" spans="1:6" x14ac:dyDescent="0.15">
      <c r="A902" s="11" t="str">
        <f t="shared" si="28"/>
        <v>長野県大町市</v>
      </c>
      <c r="B902" s="15" t="s">
        <v>2133</v>
      </c>
      <c r="C902" s="13" t="s">
        <v>2111</v>
      </c>
      <c r="D902" s="16" t="s">
        <v>2134</v>
      </c>
      <c r="E902" s="13"/>
      <c r="F902" s="10" t="str">
        <f t="shared" si="29"/>
        <v>大町市</v>
      </c>
    </row>
    <row r="903" spans="1:6" x14ac:dyDescent="0.15">
      <c r="A903" s="11" t="str">
        <f t="shared" si="28"/>
        <v>長野県飯山市</v>
      </c>
      <c r="B903" s="15" t="s">
        <v>2135</v>
      </c>
      <c r="C903" s="13" t="s">
        <v>2111</v>
      </c>
      <c r="D903" s="16" t="s">
        <v>2136</v>
      </c>
      <c r="E903" s="13"/>
      <c r="F903" s="10" t="str">
        <f t="shared" si="29"/>
        <v>飯山市</v>
      </c>
    </row>
    <row r="904" spans="1:6" x14ac:dyDescent="0.15">
      <c r="A904" s="11" t="str">
        <f t="shared" si="28"/>
        <v>長野県茅野市</v>
      </c>
      <c r="B904" s="15" t="s">
        <v>2137</v>
      </c>
      <c r="C904" s="13" t="s">
        <v>2111</v>
      </c>
      <c r="D904" s="16" t="s">
        <v>2138</v>
      </c>
      <c r="E904" s="13"/>
      <c r="F904" s="10" t="str">
        <f t="shared" si="29"/>
        <v>茅野市</v>
      </c>
    </row>
    <row r="905" spans="1:6" x14ac:dyDescent="0.15">
      <c r="A905" s="11" t="str">
        <f t="shared" si="28"/>
        <v>長野県塩尻市</v>
      </c>
      <c r="B905" s="15" t="s">
        <v>2139</v>
      </c>
      <c r="C905" s="13" t="s">
        <v>2111</v>
      </c>
      <c r="D905" s="16" t="s">
        <v>2140</v>
      </c>
      <c r="E905" s="13"/>
      <c r="F905" s="10" t="str">
        <f t="shared" si="29"/>
        <v>塩尻市</v>
      </c>
    </row>
    <row r="906" spans="1:6" x14ac:dyDescent="0.15">
      <c r="A906" s="11" t="str">
        <f t="shared" si="28"/>
        <v>長野県佐久市</v>
      </c>
      <c r="B906" s="15" t="s">
        <v>2141</v>
      </c>
      <c r="C906" s="13" t="s">
        <v>2111</v>
      </c>
      <c r="D906" s="16" t="s">
        <v>2142</v>
      </c>
      <c r="E906" s="13"/>
      <c r="F906" s="10" t="str">
        <f t="shared" si="29"/>
        <v>佐久市</v>
      </c>
    </row>
    <row r="907" spans="1:6" x14ac:dyDescent="0.15">
      <c r="A907" s="11" t="str">
        <f t="shared" si="28"/>
        <v>長野県千曲市</v>
      </c>
      <c r="B907" s="15" t="s">
        <v>2143</v>
      </c>
      <c r="C907" s="13" t="s">
        <v>2111</v>
      </c>
      <c r="D907" s="16" t="s">
        <v>2144</v>
      </c>
      <c r="E907" s="13"/>
      <c r="F907" s="10" t="str">
        <f t="shared" si="29"/>
        <v>千曲市</v>
      </c>
    </row>
    <row r="908" spans="1:6" x14ac:dyDescent="0.15">
      <c r="A908" s="11" t="str">
        <f t="shared" si="28"/>
        <v>長野県東御市</v>
      </c>
      <c r="B908" s="15" t="s">
        <v>2145</v>
      </c>
      <c r="C908" s="13" t="s">
        <v>2111</v>
      </c>
      <c r="D908" s="16" t="s">
        <v>2146</v>
      </c>
      <c r="E908" s="13"/>
      <c r="F908" s="10" t="str">
        <f t="shared" si="29"/>
        <v>東御市</v>
      </c>
    </row>
    <row r="909" spans="1:6" x14ac:dyDescent="0.15">
      <c r="A909" s="11" t="str">
        <f t="shared" si="28"/>
        <v>長野県安曇野市</v>
      </c>
      <c r="B909" s="15" t="s">
        <v>2147</v>
      </c>
      <c r="C909" s="13" t="s">
        <v>2111</v>
      </c>
      <c r="D909" s="16" t="s">
        <v>2148</v>
      </c>
      <c r="E909" s="13"/>
      <c r="F909" s="10" t="str">
        <f t="shared" si="29"/>
        <v>安曇野市</v>
      </c>
    </row>
    <row r="910" spans="1:6" x14ac:dyDescent="0.15">
      <c r="A910" s="11" t="str">
        <f t="shared" si="28"/>
        <v>長野県南佐久郡小海町</v>
      </c>
      <c r="B910" s="15" t="s">
        <v>2149</v>
      </c>
      <c r="C910" s="13" t="s">
        <v>2111</v>
      </c>
      <c r="D910" s="16" t="s">
        <v>2150</v>
      </c>
      <c r="E910" s="13" t="s">
        <v>2151</v>
      </c>
      <c r="F910" s="10" t="str">
        <f t="shared" si="29"/>
        <v>南佐久郡小海町</v>
      </c>
    </row>
    <row r="911" spans="1:6" x14ac:dyDescent="0.15">
      <c r="A911" s="11" t="str">
        <f t="shared" si="28"/>
        <v>長野県南佐久郡川上村</v>
      </c>
      <c r="B911" s="15" t="s">
        <v>2152</v>
      </c>
      <c r="C911" s="13" t="s">
        <v>2111</v>
      </c>
      <c r="D911" s="16" t="s">
        <v>2150</v>
      </c>
      <c r="E911" s="13" t="s">
        <v>2153</v>
      </c>
      <c r="F911" s="10" t="str">
        <f t="shared" si="29"/>
        <v>南佐久郡川上村</v>
      </c>
    </row>
    <row r="912" spans="1:6" x14ac:dyDescent="0.15">
      <c r="A912" s="11" t="str">
        <f t="shared" si="28"/>
        <v>長野県南佐久郡南牧村</v>
      </c>
      <c r="B912" s="15" t="s">
        <v>2154</v>
      </c>
      <c r="C912" s="13" t="s">
        <v>2111</v>
      </c>
      <c r="D912" s="16" t="s">
        <v>2150</v>
      </c>
      <c r="E912" s="13" t="s">
        <v>1304</v>
      </c>
      <c r="F912" s="10" t="str">
        <f t="shared" si="29"/>
        <v>南佐久郡南牧村</v>
      </c>
    </row>
    <row r="913" spans="1:6" x14ac:dyDescent="0.15">
      <c r="A913" s="11" t="str">
        <f t="shared" si="28"/>
        <v>長野県南佐久郡南相木村</v>
      </c>
      <c r="B913" s="15" t="s">
        <v>2155</v>
      </c>
      <c r="C913" s="13" t="s">
        <v>2111</v>
      </c>
      <c r="D913" s="16" t="s">
        <v>2150</v>
      </c>
      <c r="E913" s="13" t="s">
        <v>2156</v>
      </c>
      <c r="F913" s="10" t="str">
        <f t="shared" si="29"/>
        <v>南佐久郡南相木村</v>
      </c>
    </row>
    <row r="914" spans="1:6" x14ac:dyDescent="0.15">
      <c r="A914" s="11" t="str">
        <f t="shared" si="28"/>
        <v>長野県南佐久郡北相木村</v>
      </c>
      <c r="B914" s="15" t="s">
        <v>2157</v>
      </c>
      <c r="C914" s="13" t="s">
        <v>2111</v>
      </c>
      <c r="D914" s="16" t="s">
        <v>2150</v>
      </c>
      <c r="E914" s="13" t="s">
        <v>2158</v>
      </c>
      <c r="F914" s="10" t="str">
        <f t="shared" si="29"/>
        <v>南佐久郡北相木村</v>
      </c>
    </row>
    <row r="915" spans="1:6" x14ac:dyDescent="0.15">
      <c r="A915" s="11" t="str">
        <f t="shared" si="28"/>
        <v>長野県南佐久郡佐久穂町</v>
      </c>
      <c r="B915" s="15" t="s">
        <v>2159</v>
      </c>
      <c r="C915" s="13" t="s">
        <v>2111</v>
      </c>
      <c r="D915" s="16" t="s">
        <v>2150</v>
      </c>
      <c r="E915" s="13" t="s">
        <v>2160</v>
      </c>
      <c r="F915" s="10" t="str">
        <f t="shared" si="29"/>
        <v>南佐久郡佐久穂町</v>
      </c>
    </row>
    <row r="916" spans="1:6" x14ac:dyDescent="0.15">
      <c r="A916" s="11" t="str">
        <f t="shared" si="28"/>
        <v>長野県北佐久郡軽井沢町</v>
      </c>
      <c r="B916" s="15" t="s">
        <v>2161</v>
      </c>
      <c r="C916" s="13" t="s">
        <v>2111</v>
      </c>
      <c r="D916" s="16" t="s">
        <v>2162</v>
      </c>
      <c r="E916" s="13" t="s">
        <v>2163</v>
      </c>
      <c r="F916" s="10" t="str">
        <f t="shared" si="29"/>
        <v>北佐久郡軽井沢町</v>
      </c>
    </row>
    <row r="917" spans="1:6" x14ac:dyDescent="0.15">
      <c r="A917" s="11" t="str">
        <f t="shared" si="28"/>
        <v>長野県北佐久郡御代田町</v>
      </c>
      <c r="B917" s="15" t="s">
        <v>2164</v>
      </c>
      <c r="C917" s="13" t="s">
        <v>2111</v>
      </c>
      <c r="D917" s="16" t="s">
        <v>2162</v>
      </c>
      <c r="E917" s="13" t="s">
        <v>2165</v>
      </c>
      <c r="F917" s="10" t="str">
        <f t="shared" si="29"/>
        <v>北佐久郡御代田町</v>
      </c>
    </row>
    <row r="918" spans="1:6" x14ac:dyDescent="0.15">
      <c r="A918" s="11" t="str">
        <f t="shared" si="28"/>
        <v>長野県北佐久郡立科町</v>
      </c>
      <c r="B918" s="15" t="s">
        <v>2166</v>
      </c>
      <c r="C918" s="13" t="s">
        <v>2111</v>
      </c>
      <c r="D918" s="16" t="s">
        <v>2162</v>
      </c>
      <c r="E918" s="13" t="s">
        <v>2167</v>
      </c>
      <c r="F918" s="10" t="str">
        <f t="shared" si="29"/>
        <v>北佐久郡立科町</v>
      </c>
    </row>
    <row r="919" spans="1:6" x14ac:dyDescent="0.15">
      <c r="A919" s="11" t="str">
        <f t="shared" si="28"/>
        <v>長野県小県郡青木村</v>
      </c>
      <c r="B919" s="15" t="s">
        <v>2168</v>
      </c>
      <c r="C919" s="13" t="s">
        <v>2111</v>
      </c>
      <c r="D919" s="16" t="s">
        <v>2169</v>
      </c>
      <c r="E919" s="13" t="s">
        <v>2170</v>
      </c>
      <c r="F919" s="10" t="str">
        <f t="shared" si="29"/>
        <v>小県郡青木村</v>
      </c>
    </row>
    <row r="920" spans="1:6" x14ac:dyDescent="0.15">
      <c r="A920" s="11" t="str">
        <f t="shared" si="28"/>
        <v>長野県小県郡長和町</v>
      </c>
      <c r="B920" s="15" t="s">
        <v>2171</v>
      </c>
      <c r="C920" s="13" t="s">
        <v>2111</v>
      </c>
      <c r="D920" s="16" t="s">
        <v>2169</v>
      </c>
      <c r="E920" s="13" t="s">
        <v>2172</v>
      </c>
      <c r="F920" s="10" t="str">
        <f t="shared" si="29"/>
        <v>小県郡長和町</v>
      </c>
    </row>
    <row r="921" spans="1:6" x14ac:dyDescent="0.15">
      <c r="A921" s="11" t="str">
        <f t="shared" si="28"/>
        <v>長野県諏訪郡下諏訪町</v>
      </c>
      <c r="B921" s="15" t="s">
        <v>2173</v>
      </c>
      <c r="C921" s="13" t="s">
        <v>2111</v>
      </c>
      <c r="D921" s="16" t="s">
        <v>2174</v>
      </c>
      <c r="E921" s="13" t="s">
        <v>2175</v>
      </c>
      <c r="F921" s="10" t="str">
        <f t="shared" si="29"/>
        <v>諏訪郡下諏訪町</v>
      </c>
    </row>
    <row r="922" spans="1:6" x14ac:dyDescent="0.15">
      <c r="A922" s="11" t="str">
        <f t="shared" si="28"/>
        <v>長野県諏訪郡富士見町</v>
      </c>
      <c r="B922" s="15" t="s">
        <v>2176</v>
      </c>
      <c r="C922" s="13" t="s">
        <v>2111</v>
      </c>
      <c r="D922" s="16" t="s">
        <v>2174</v>
      </c>
      <c r="E922" s="13" t="s">
        <v>2177</v>
      </c>
      <c r="F922" s="10" t="str">
        <f t="shared" si="29"/>
        <v>諏訪郡富士見町</v>
      </c>
    </row>
    <row r="923" spans="1:6" x14ac:dyDescent="0.15">
      <c r="A923" s="11" t="str">
        <f t="shared" si="28"/>
        <v>長野県諏訪郡原村</v>
      </c>
      <c r="B923" s="15" t="s">
        <v>2178</v>
      </c>
      <c r="C923" s="13" t="s">
        <v>2111</v>
      </c>
      <c r="D923" s="16" t="s">
        <v>2174</v>
      </c>
      <c r="E923" s="13" t="s">
        <v>2179</v>
      </c>
      <c r="F923" s="10" t="str">
        <f t="shared" si="29"/>
        <v>諏訪郡原村</v>
      </c>
    </row>
    <row r="924" spans="1:6" x14ac:dyDescent="0.15">
      <c r="A924" s="11" t="str">
        <f t="shared" si="28"/>
        <v>長野県上伊那郡辰野町</v>
      </c>
      <c r="B924" s="15" t="s">
        <v>2180</v>
      </c>
      <c r="C924" s="13" t="s">
        <v>2111</v>
      </c>
      <c r="D924" s="16" t="s">
        <v>2181</v>
      </c>
      <c r="E924" s="13" t="s">
        <v>2182</v>
      </c>
      <c r="F924" s="10" t="str">
        <f t="shared" si="29"/>
        <v>上伊那郡辰野町</v>
      </c>
    </row>
    <row r="925" spans="1:6" x14ac:dyDescent="0.15">
      <c r="A925" s="11" t="str">
        <f t="shared" si="28"/>
        <v>長野県上伊那郡箕輪町</v>
      </c>
      <c r="B925" s="15" t="s">
        <v>2183</v>
      </c>
      <c r="C925" s="13" t="s">
        <v>2111</v>
      </c>
      <c r="D925" s="16" t="s">
        <v>2181</v>
      </c>
      <c r="E925" s="13" t="s">
        <v>2184</v>
      </c>
      <c r="F925" s="10" t="str">
        <f t="shared" si="29"/>
        <v>上伊那郡箕輪町</v>
      </c>
    </row>
    <row r="926" spans="1:6" x14ac:dyDescent="0.15">
      <c r="A926" s="11" t="str">
        <f t="shared" si="28"/>
        <v>長野県上伊那郡飯島町</v>
      </c>
      <c r="B926" s="15" t="s">
        <v>2185</v>
      </c>
      <c r="C926" s="13" t="s">
        <v>2111</v>
      </c>
      <c r="D926" s="16" t="s">
        <v>2181</v>
      </c>
      <c r="E926" s="13" t="s">
        <v>2186</v>
      </c>
      <c r="F926" s="10" t="str">
        <f t="shared" si="29"/>
        <v>上伊那郡飯島町</v>
      </c>
    </row>
    <row r="927" spans="1:6" x14ac:dyDescent="0.15">
      <c r="A927" s="11" t="str">
        <f t="shared" si="28"/>
        <v>長野県上伊那郡南箕輪村</v>
      </c>
      <c r="B927" s="15" t="s">
        <v>2187</v>
      </c>
      <c r="C927" s="13" t="s">
        <v>2111</v>
      </c>
      <c r="D927" s="16" t="s">
        <v>2181</v>
      </c>
      <c r="E927" s="13" t="s">
        <v>2188</v>
      </c>
      <c r="F927" s="10" t="str">
        <f t="shared" si="29"/>
        <v>上伊那郡南箕輪村</v>
      </c>
    </row>
    <row r="928" spans="1:6" x14ac:dyDescent="0.15">
      <c r="A928" s="11" t="str">
        <f t="shared" si="28"/>
        <v>長野県上伊那郡中川村</v>
      </c>
      <c r="B928" s="15" t="s">
        <v>2189</v>
      </c>
      <c r="C928" s="13" t="s">
        <v>2111</v>
      </c>
      <c r="D928" s="16" t="s">
        <v>2181</v>
      </c>
      <c r="E928" s="13" t="s">
        <v>2190</v>
      </c>
      <c r="F928" s="10" t="str">
        <f t="shared" si="29"/>
        <v>上伊那郡中川村</v>
      </c>
    </row>
    <row r="929" spans="1:6" x14ac:dyDescent="0.15">
      <c r="A929" s="11" t="str">
        <f t="shared" si="28"/>
        <v>長野県上伊那郡宮田村</v>
      </c>
      <c r="B929" s="15" t="s">
        <v>2191</v>
      </c>
      <c r="C929" s="13" t="s">
        <v>2111</v>
      </c>
      <c r="D929" s="16" t="s">
        <v>2181</v>
      </c>
      <c r="E929" s="13" t="s">
        <v>2192</v>
      </c>
      <c r="F929" s="10" t="str">
        <f t="shared" si="29"/>
        <v>上伊那郡宮田村</v>
      </c>
    </row>
    <row r="930" spans="1:6" x14ac:dyDescent="0.15">
      <c r="A930" s="11" t="str">
        <f t="shared" si="28"/>
        <v>長野県下伊那郡松川町</v>
      </c>
      <c r="B930" s="15" t="s">
        <v>2193</v>
      </c>
      <c r="C930" s="13" t="s">
        <v>2111</v>
      </c>
      <c r="D930" s="16" t="s">
        <v>2194</v>
      </c>
      <c r="E930" s="13" t="s">
        <v>2195</v>
      </c>
      <c r="F930" s="10" t="str">
        <f t="shared" si="29"/>
        <v>下伊那郡松川町</v>
      </c>
    </row>
    <row r="931" spans="1:6" x14ac:dyDescent="0.15">
      <c r="A931" s="11" t="str">
        <f t="shared" si="28"/>
        <v>長野県下伊那郡高森町</v>
      </c>
      <c r="B931" s="15" t="s">
        <v>2196</v>
      </c>
      <c r="C931" s="13" t="s">
        <v>2111</v>
      </c>
      <c r="D931" s="16" t="s">
        <v>2194</v>
      </c>
      <c r="E931" s="13" t="s">
        <v>2197</v>
      </c>
      <c r="F931" s="10" t="str">
        <f t="shared" si="29"/>
        <v>下伊那郡高森町</v>
      </c>
    </row>
    <row r="932" spans="1:6" x14ac:dyDescent="0.15">
      <c r="A932" s="11" t="str">
        <f t="shared" si="28"/>
        <v>長野県下伊那郡阿南町</v>
      </c>
      <c r="B932" s="15" t="s">
        <v>2198</v>
      </c>
      <c r="C932" s="13" t="s">
        <v>2111</v>
      </c>
      <c r="D932" s="16" t="s">
        <v>2194</v>
      </c>
      <c r="E932" s="13" t="s">
        <v>2199</v>
      </c>
      <c r="F932" s="10" t="str">
        <f t="shared" si="29"/>
        <v>下伊那郡阿南町</v>
      </c>
    </row>
    <row r="933" spans="1:6" x14ac:dyDescent="0.15">
      <c r="A933" s="11" t="str">
        <f t="shared" si="28"/>
        <v>長野県下伊那郡阿智村</v>
      </c>
      <c r="B933" s="15" t="s">
        <v>2200</v>
      </c>
      <c r="C933" s="13" t="s">
        <v>2111</v>
      </c>
      <c r="D933" s="16" t="s">
        <v>2194</v>
      </c>
      <c r="E933" s="13" t="s">
        <v>2201</v>
      </c>
      <c r="F933" s="10" t="str">
        <f t="shared" si="29"/>
        <v>下伊那郡阿智村</v>
      </c>
    </row>
    <row r="934" spans="1:6" x14ac:dyDescent="0.15">
      <c r="A934" s="11" t="str">
        <f t="shared" si="28"/>
        <v>長野県下伊那郡平谷村</v>
      </c>
      <c r="B934" s="15" t="s">
        <v>2202</v>
      </c>
      <c r="C934" s="13" t="s">
        <v>2111</v>
      </c>
      <c r="D934" s="16" t="s">
        <v>2194</v>
      </c>
      <c r="E934" s="13" t="s">
        <v>2203</v>
      </c>
      <c r="F934" s="10" t="str">
        <f t="shared" si="29"/>
        <v>下伊那郡平谷村</v>
      </c>
    </row>
    <row r="935" spans="1:6" x14ac:dyDescent="0.15">
      <c r="A935" s="11" t="str">
        <f t="shared" si="28"/>
        <v>長野県下伊那郡根羽村</v>
      </c>
      <c r="B935" s="15" t="s">
        <v>2204</v>
      </c>
      <c r="C935" s="13" t="s">
        <v>2111</v>
      </c>
      <c r="D935" s="16" t="s">
        <v>2194</v>
      </c>
      <c r="E935" s="13" t="s">
        <v>2205</v>
      </c>
      <c r="F935" s="10" t="str">
        <f t="shared" si="29"/>
        <v>下伊那郡根羽村</v>
      </c>
    </row>
    <row r="936" spans="1:6" x14ac:dyDescent="0.15">
      <c r="A936" s="11" t="str">
        <f t="shared" si="28"/>
        <v>長野県下伊那郡下條村</v>
      </c>
      <c r="B936" s="15" t="s">
        <v>2206</v>
      </c>
      <c r="C936" s="13" t="s">
        <v>2111</v>
      </c>
      <c r="D936" s="16" t="s">
        <v>2194</v>
      </c>
      <c r="E936" s="13" t="s">
        <v>2207</v>
      </c>
      <c r="F936" s="10" t="str">
        <f t="shared" si="29"/>
        <v>下伊那郡下條村</v>
      </c>
    </row>
    <row r="937" spans="1:6" x14ac:dyDescent="0.15">
      <c r="A937" s="11" t="str">
        <f t="shared" si="28"/>
        <v>長野県下伊那郡売木村</v>
      </c>
      <c r="B937" s="15" t="s">
        <v>2208</v>
      </c>
      <c r="C937" s="13" t="s">
        <v>2111</v>
      </c>
      <c r="D937" s="16" t="s">
        <v>2194</v>
      </c>
      <c r="E937" s="13" t="s">
        <v>2209</v>
      </c>
      <c r="F937" s="10" t="str">
        <f t="shared" si="29"/>
        <v>下伊那郡売木村</v>
      </c>
    </row>
    <row r="938" spans="1:6" x14ac:dyDescent="0.15">
      <c r="A938" s="11" t="str">
        <f t="shared" si="28"/>
        <v>長野県下伊那郡天龍村</v>
      </c>
      <c r="B938" s="15" t="s">
        <v>2210</v>
      </c>
      <c r="C938" s="13" t="s">
        <v>2111</v>
      </c>
      <c r="D938" s="16" t="s">
        <v>2194</v>
      </c>
      <c r="E938" s="13" t="s">
        <v>2211</v>
      </c>
      <c r="F938" s="10" t="str">
        <f t="shared" si="29"/>
        <v>下伊那郡天龍村</v>
      </c>
    </row>
    <row r="939" spans="1:6" x14ac:dyDescent="0.15">
      <c r="A939" s="11" t="str">
        <f t="shared" si="28"/>
        <v>長野県下伊那郡泰阜村</v>
      </c>
      <c r="B939" s="15" t="s">
        <v>2212</v>
      </c>
      <c r="C939" s="13" t="s">
        <v>2111</v>
      </c>
      <c r="D939" s="16" t="s">
        <v>2194</v>
      </c>
      <c r="E939" s="13" t="s">
        <v>2213</v>
      </c>
      <c r="F939" s="10" t="str">
        <f t="shared" si="29"/>
        <v>下伊那郡泰阜村</v>
      </c>
    </row>
    <row r="940" spans="1:6" x14ac:dyDescent="0.15">
      <c r="A940" s="11" t="str">
        <f t="shared" si="28"/>
        <v>長野県下伊那郡喬木村</v>
      </c>
      <c r="B940" s="15" t="s">
        <v>2214</v>
      </c>
      <c r="C940" s="13" t="s">
        <v>2111</v>
      </c>
      <c r="D940" s="16" t="s">
        <v>2194</v>
      </c>
      <c r="E940" s="13" t="s">
        <v>2215</v>
      </c>
      <c r="F940" s="10" t="str">
        <f t="shared" si="29"/>
        <v>下伊那郡喬木村</v>
      </c>
    </row>
    <row r="941" spans="1:6" x14ac:dyDescent="0.15">
      <c r="A941" s="11" t="str">
        <f t="shared" si="28"/>
        <v>長野県下伊那郡豊丘村</v>
      </c>
      <c r="B941" s="15" t="s">
        <v>2216</v>
      </c>
      <c r="C941" s="13" t="s">
        <v>2111</v>
      </c>
      <c r="D941" s="16" t="s">
        <v>2194</v>
      </c>
      <c r="E941" s="13" t="s">
        <v>2217</v>
      </c>
      <c r="F941" s="10" t="str">
        <f t="shared" si="29"/>
        <v>下伊那郡豊丘村</v>
      </c>
    </row>
    <row r="942" spans="1:6" x14ac:dyDescent="0.15">
      <c r="A942" s="11" t="str">
        <f t="shared" si="28"/>
        <v>長野県下伊那郡大鹿村</v>
      </c>
      <c r="B942" s="15" t="s">
        <v>2218</v>
      </c>
      <c r="C942" s="13" t="s">
        <v>2111</v>
      </c>
      <c r="D942" s="16" t="s">
        <v>2194</v>
      </c>
      <c r="E942" s="13" t="s">
        <v>2219</v>
      </c>
      <c r="F942" s="10" t="str">
        <f t="shared" si="29"/>
        <v>下伊那郡大鹿村</v>
      </c>
    </row>
    <row r="943" spans="1:6" x14ac:dyDescent="0.15">
      <c r="A943" s="11" t="str">
        <f t="shared" si="28"/>
        <v>長野県木曽郡上松町</v>
      </c>
      <c r="B943" s="15" t="s">
        <v>2220</v>
      </c>
      <c r="C943" s="13" t="s">
        <v>2111</v>
      </c>
      <c r="D943" s="16" t="s">
        <v>2221</v>
      </c>
      <c r="E943" s="13" t="s">
        <v>2222</v>
      </c>
      <c r="F943" s="10" t="str">
        <f t="shared" si="29"/>
        <v>木曽郡上松町</v>
      </c>
    </row>
    <row r="944" spans="1:6" x14ac:dyDescent="0.15">
      <c r="A944" s="11" t="str">
        <f t="shared" si="28"/>
        <v>長野県木曽郡南木曽町</v>
      </c>
      <c r="B944" s="15" t="s">
        <v>2223</v>
      </c>
      <c r="C944" s="13" t="s">
        <v>2111</v>
      </c>
      <c r="D944" s="16" t="s">
        <v>2221</v>
      </c>
      <c r="E944" s="13" t="s">
        <v>2224</v>
      </c>
      <c r="F944" s="10" t="str">
        <f t="shared" si="29"/>
        <v>木曽郡南木曽町</v>
      </c>
    </row>
    <row r="945" spans="1:6" x14ac:dyDescent="0.15">
      <c r="A945" s="11" t="str">
        <f t="shared" si="28"/>
        <v>長野県木曽郡木祖村</v>
      </c>
      <c r="B945" s="15" t="s">
        <v>2225</v>
      </c>
      <c r="C945" s="13" t="s">
        <v>2111</v>
      </c>
      <c r="D945" s="16" t="s">
        <v>2221</v>
      </c>
      <c r="E945" s="13" t="s">
        <v>2226</v>
      </c>
      <c r="F945" s="10" t="str">
        <f t="shared" si="29"/>
        <v>木曽郡木祖村</v>
      </c>
    </row>
    <row r="946" spans="1:6" x14ac:dyDescent="0.15">
      <c r="A946" s="11" t="str">
        <f t="shared" si="28"/>
        <v>長野県木曽郡王滝村</v>
      </c>
      <c r="B946" s="15" t="s">
        <v>2227</v>
      </c>
      <c r="C946" s="13" t="s">
        <v>2111</v>
      </c>
      <c r="D946" s="16" t="s">
        <v>2221</v>
      </c>
      <c r="E946" s="13" t="s">
        <v>2228</v>
      </c>
      <c r="F946" s="10" t="str">
        <f t="shared" si="29"/>
        <v>木曽郡王滝村</v>
      </c>
    </row>
    <row r="947" spans="1:6" x14ac:dyDescent="0.15">
      <c r="A947" s="11" t="str">
        <f t="shared" si="28"/>
        <v>長野県木曽郡大桑村</v>
      </c>
      <c r="B947" s="15" t="s">
        <v>2229</v>
      </c>
      <c r="C947" s="13" t="s">
        <v>2111</v>
      </c>
      <c r="D947" s="16" t="s">
        <v>2221</v>
      </c>
      <c r="E947" s="13" t="s">
        <v>2230</v>
      </c>
      <c r="F947" s="10" t="str">
        <f t="shared" si="29"/>
        <v>木曽郡大桑村</v>
      </c>
    </row>
    <row r="948" spans="1:6" x14ac:dyDescent="0.15">
      <c r="A948" s="11" t="str">
        <f t="shared" si="28"/>
        <v>長野県木曽郡木曽町</v>
      </c>
      <c r="B948" s="15" t="s">
        <v>2231</v>
      </c>
      <c r="C948" s="13" t="s">
        <v>2111</v>
      </c>
      <c r="D948" s="16" t="s">
        <v>2221</v>
      </c>
      <c r="E948" s="13" t="s">
        <v>2232</v>
      </c>
      <c r="F948" s="10" t="str">
        <f t="shared" si="29"/>
        <v>木曽郡木曽町</v>
      </c>
    </row>
    <row r="949" spans="1:6" x14ac:dyDescent="0.15">
      <c r="A949" s="11" t="str">
        <f t="shared" si="28"/>
        <v>長野県東筑摩郡麻績村</v>
      </c>
      <c r="B949" s="15" t="s">
        <v>2233</v>
      </c>
      <c r="C949" s="13" t="s">
        <v>2111</v>
      </c>
      <c r="D949" s="16" t="s">
        <v>2234</v>
      </c>
      <c r="E949" s="13" t="s">
        <v>2235</v>
      </c>
      <c r="F949" s="10" t="str">
        <f t="shared" si="29"/>
        <v>東筑摩郡麻績村</v>
      </c>
    </row>
    <row r="950" spans="1:6" x14ac:dyDescent="0.15">
      <c r="A950" s="11" t="str">
        <f t="shared" si="28"/>
        <v>長野県東筑摩郡生坂村</v>
      </c>
      <c r="B950" s="15" t="s">
        <v>2236</v>
      </c>
      <c r="C950" s="13" t="s">
        <v>2111</v>
      </c>
      <c r="D950" s="16" t="s">
        <v>2234</v>
      </c>
      <c r="E950" s="13" t="s">
        <v>2237</v>
      </c>
      <c r="F950" s="10" t="str">
        <f t="shared" si="29"/>
        <v>東筑摩郡生坂村</v>
      </c>
    </row>
    <row r="951" spans="1:6" x14ac:dyDescent="0.15">
      <c r="A951" s="11" t="str">
        <f t="shared" si="28"/>
        <v>長野県東筑摩郡山形村</v>
      </c>
      <c r="B951" s="15" t="s">
        <v>2238</v>
      </c>
      <c r="C951" s="13" t="s">
        <v>2111</v>
      </c>
      <c r="D951" s="16" t="s">
        <v>2234</v>
      </c>
      <c r="E951" s="13" t="s">
        <v>2239</v>
      </c>
      <c r="F951" s="10" t="str">
        <f t="shared" si="29"/>
        <v>東筑摩郡山形村</v>
      </c>
    </row>
    <row r="952" spans="1:6" x14ac:dyDescent="0.15">
      <c r="A952" s="11" t="str">
        <f t="shared" si="28"/>
        <v>長野県東筑摩郡朝日村</v>
      </c>
      <c r="B952" s="15" t="s">
        <v>2240</v>
      </c>
      <c r="C952" s="13" t="s">
        <v>2111</v>
      </c>
      <c r="D952" s="16" t="s">
        <v>2234</v>
      </c>
      <c r="E952" s="13" t="s">
        <v>2241</v>
      </c>
      <c r="F952" s="10" t="str">
        <f t="shared" si="29"/>
        <v>東筑摩郡朝日村</v>
      </c>
    </row>
    <row r="953" spans="1:6" x14ac:dyDescent="0.15">
      <c r="A953" s="11" t="str">
        <f t="shared" si="28"/>
        <v>長野県東筑摩郡筑北村</v>
      </c>
      <c r="B953" s="15" t="s">
        <v>2242</v>
      </c>
      <c r="C953" s="13" t="s">
        <v>2111</v>
      </c>
      <c r="D953" s="16" t="s">
        <v>2234</v>
      </c>
      <c r="E953" s="13" t="s">
        <v>2243</v>
      </c>
      <c r="F953" s="10" t="str">
        <f t="shared" si="29"/>
        <v>東筑摩郡筑北村</v>
      </c>
    </row>
    <row r="954" spans="1:6" x14ac:dyDescent="0.15">
      <c r="A954" s="11" t="str">
        <f t="shared" si="28"/>
        <v>長野県北安曇郡池田町</v>
      </c>
      <c r="B954" s="15" t="s">
        <v>2244</v>
      </c>
      <c r="C954" s="13" t="s">
        <v>2111</v>
      </c>
      <c r="D954" s="16" t="s">
        <v>2245</v>
      </c>
      <c r="E954" s="13" t="s">
        <v>556</v>
      </c>
      <c r="F954" s="10" t="str">
        <f t="shared" si="29"/>
        <v>北安曇郡池田町</v>
      </c>
    </row>
    <row r="955" spans="1:6" x14ac:dyDescent="0.15">
      <c r="A955" s="11" t="str">
        <f t="shared" si="28"/>
        <v>長野県北安曇郡松川村</v>
      </c>
      <c r="B955" s="15" t="s">
        <v>2246</v>
      </c>
      <c r="C955" s="13" t="s">
        <v>2111</v>
      </c>
      <c r="D955" s="16" t="s">
        <v>2245</v>
      </c>
      <c r="E955" s="13" t="s">
        <v>2247</v>
      </c>
      <c r="F955" s="10" t="str">
        <f t="shared" si="29"/>
        <v>北安曇郡松川村</v>
      </c>
    </row>
    <row r="956" spans="1:6" x14ac:dyDescent="0.15">
      <c r="A956" s="11" t="str">
        <f t="shared" si="28"/>
        <v>長野県北安曇郡白馬村</v>
      </c>
      <c r="B956" s="15" t="s">
        <v>2248</v>
      </c>
      <c r="C956" s="13" t="s">
        <v>2111</v>
      </c>
      <c r="D956" s="16" t="s">
        <v>2245</v>
      </c>
      <c r="E956" s="13" t="s">
        <v>2249</v>
      </c>
      <c r="F956" s="10" t="str">
        <f t="shared" si="29"/>
        <v>北安曇郡白馬村</v>
      </c>
    </row>
    <row r="957" spans="1:6" x14ac:dyDescent="0.15">
      <c r="A957" s="11" t="str">
        <f t="shared" si="28"/>
        <v>長野県北安曇郡小谷村</v>
      </c>
      <c r="B957" s="15" t="s">
        <v>2250</v>
      </c>
      <c r="C957" s="13" t="s">
        <v>2111</v>
      </c>
      <c r="D957" s="16" t="s">
        <v>2245</v>
      </c>
      <c r="E957" s="13" t="s">
        <v>2251</v>
      </c>
      <c r="F957" s="10" t="str">
        <f t="shared" si="29"/>
        <v>北安曇郡小谷村</v>
      </c>
    </row>
    <row r="958" spans="1:6" x14ac:dyDescent="0.15">
      <c r="A958" s="11" t="str">
        <f t="shared" si="28"/>
        <v>長野県埴科郡坂城町</v>
      </c>
      <c r="B958" s="15" t="s">
        <v>2252</v>
      </c>
      <c r="C958" s="13" t="s">
        <v>2111</v>
      </c>
      <c r="D958" s="16" t="s">
        <v>2253</v>
      </c>
      <c r="E958" s="13" t="s">
        <v>2254</v>
      </c>
      <c r="F958" s="10" t="str">
        <f t="shared" si="29"/>
        <v>埴科郡坂城町</v>
      </c>
    </row>
    <row r="959" spans="1:6" x14ac:dyDescent="0.15">
      <c r="A959" s="11" t="str">
        <f t="shared" si="28"/>
        <v>長野県上高井郡小布施町</v>
      </c>
      <c r="B959" s="15" t="s">
        <v>2255</v>
      </c>
      <c r="C959" s="13" t="s">
        <v>2111</v>
      </c>
      <c r="D959" s="16" t="s">
        <v>2256</v>
      </c>
      <c r="E959" s="13" t="s">
        <v>2257</v>
      </c>
      <c r="F959" s="10" t="str">
        <f t="shared" si="29"/>
        <v>上高井郡小布施町</v>
      </c>
    </row>
    <row r="960" spans="1:6" x14ac:dyDescent="0.15">
      <c r="A960" s="11" t="str">
        <f t="shared" si="28"/>
        <v>長野県上高井郡高山村</v>
      </c>
      <c r="B960" s="15" t="s">
        <v>2258</v>
      </c>
      <c r="C960" s="13" t="s">
        <v>2111</v>
      </c>
      <c r="D960" s="16" t="s">
        <v>2256</v>
      </c>
      <c r="E960" s="13" t="s">
        <v>1317</v>
      </c>
      <c r="F960" s="10" t="str">
        <f t="shared" si="29"/>
        <v>上高井郡高山村</v>
      </c>
    </row>
    <row r="961" spans="1:6" x14ac:dyDescent="0.15">
      <c r="A961" s="11" t="str">
        <f t="shared" si="28"/>
        <v>長野県下高井郡山ノ内町</v>
      </c>
      <c r="B961" s="15" t="s">
        <v>2259</v>
      </c>
      <c r="C961" s="13" t="s">
        <v>2111</v>
      </c>
      <c r="D961" s="16" t="s">
        <v>2260</v>
      </c>
      <c r="E961" s="13" t="s">
        <v>2261</v>
      </c>
      <c r="F961" s="10" t="str">
        <f t="shared" si="29"/>
        <v>下高井郡山ノ内町</v>
      </c>
    </row>
    <row r="962" spans="1:6" x14ac:dyDescent="0.15">
      <c r="A962" s="11" t="str">
        <f t="shared" ref="A962:A1025" si="30">C962&amp;D962&amp;E962</f>
        <v>長野県下高井郡木島平村</v>
      </c>
      <c r="B962" s="15" t="s">
        <v>2262</v>
      </c>
      <c r="C962" s="13" t="s">
        <v>2111</v>
      </c>
      <c r="D962" s="16" t="s">
        <v>2260</v>
      </c>
      <c r="E962" s="13" t="s">
        <v>2263</v>
      </c>
      <c r="F962" s="10" t="str">
        <f t="shared" si="29"/>
        <v>下高井郡木島平村</v>
      </c>
    </row>
    <row r="963" spans="1:6" x14ac:dyDescent="0.15">
      <c r="A963" s="11" t="str">
        <f t="shared" si="30"/>
        <v>長野県下高井郡野沢温泉村</v>
      </c>
      <c r="B963" s="15" t="s">
        <v>2264</v>
      </c>
      <c r="C963" s="13" t="s">
        <v>2111</v>
      </c>
      <c r="D963" s="16" t="s">
        <v>2260</v>
      </c>
      <c r="E963" s="13" t="s">
        <v>2265</v>
      </c>
      <c r="F963" s="10" t="str">
        <f t="shared" ref="F963:F1026" si="31">D963&amp;E963</f>
        <v>下高井郡野沢温泉村</v>
      </c>
    </row>
    <row r="964" spans="1:6" x14ac:dyDescent="0.15">
      <c r="A964" s="11" t="str">
        <f t="shared" si="30"/>
        <v>長野県上水内郡信濃町</v>
      </c>
      <c r="B964" s="15" t="s">
        <v>2266</v>
      </c>
      <c r="C964" s="13" t="s">
        <v>2111</v>
      </c>
      <c r="D964" s="16" t="s">
        <v>2267</v>
      </c>
      <c r="E964" s="13" t="s">
        <v>2268</v>
      </c>
      <c r="F964" s="10" t="str">
        <f t="shared" si="31"/>
        <v>上水内郡信濃町</v>
      </c>
    </row>
    <row r="965" spans="1:6" x14ac:dyDescent="0.15">
      <c r="A965" s="11" t="str">
        <f t="shared" si="30"/>
        <v>長野県上水内郡小川村</v>
      </c>
      <c r="B965" s="15" t="s">
        <v>2269</v>
      </c>
      <c r="C965" s="13" t="s">
        <v>2111</v>
      </c>
      <c r="D965" s="16" t="s">
        <v>2267</v>
      </c>
      <c r="E965" s="13" t="s">
        <v>2270</v>
      </c>
      <c r="F965" s="10" t="str">
        <f t="shared" si="31"/>
        <v>上水内郡小川村</v>
      </c>
    </row>
    <row r="966" spans="1:6" x14ac:dyDescent="0.15">
      <c r="A966" s="11" t="str">
        <f t="shared" si="30"/>
        <v>長野県上水内郡飯綱町</v>
      </c>
      <c r="B966" s="15" t="s">
        <v>2271</v>
      </c>
      <c r="C966" s="13" t="s">
        <v>2111</v>
      </c>
      <c r="D966" s="16" t="s">
        <v>2267</v>
      </c>
      <c r="E966" s="13" t="s">
        <v>2272</v>
      </c>
      <c r="F966" s="10" t="str">
        <f t="shared" si="31"/>
        <v>上水内郡飯綱町</v>
      </c>
    </row>
    <row r="967" spans="1:6" x14ac:dyDescent="0.15">
      <c r="A967" s="11" t="str">
        <f t="shared" si="30"/>
        <v>長野県下水内郡栄村</v>
      </c>
      <c r="B967" s="15" t="s">
        <v>2273</v>
      </c>
      <c r="C967" s="13" t="s">
        <v>2111</v>
      </c>
      <c r="D967" s="16" t="s">
        <v>2274</v>
      </c>
      <c r="E967" s="13" t="s">
        <v>2275</v>
      </c>
      <c r="F967" s="10" t="str">
        <f t="shared" si="31"/>
        <v>下水内郡栄村</v>
      </c>
    </row>
    <row r="968" spans="1:6" x14ac:dyDescent="0.15">
      <c r="A968" s="11" t="str">
        <f t="shared" si="30"/>
        <v>岐阜県岐阜市</v>
      </c>
      <c r="B968" s="15" t="s">
        <v>2276</v>
      </c>
      <c r="C968" s="13" t="s">
        <v>2277</v>
      </c>
      <c r="D968" s="16" t="s">
        <v>2278</v>
      </c>
      <c r="E968" s="13"/>
      <c r="F968" s="10" t="str">
        <f t="shared" si="31"/>
        <v>岐阜市</v>
      </c>
    </row>
    <row r="969" spans="1:6" x14ac:dyDescent="0.15">
      <c r="A969" s="11" t="str">
        <f t="shared" si="30"/>
        <v>岐阜県大垣市</v>
      </c>
      <c r="B969" s="15" t="s">
        <v>2279</v>
      </c>
      <c r="C969" s="13" t="s">
        <v>2277</v>
      </c>
      <c r="D969" s="16" t="s">
        <v>2280</v>
      </c>
      <c r="E969" s="13"/>
      <c r="F969" s="10" t="str">
        <f t="shared" si="31"/>
        <v>大垣市</v>
      </c>
    </row>
    <row r="970" spans="1:6" x14ac:dyDescent="0.15">
      <c r="A970" s="11" t="str">
        <f t="shared" si="30"/>
        <v>岐阜県高山市</v>
      </c>
      <c r="B970" s="15" t="s">
        <v>2281</v>
      </c>
      <c r="C970" s="13" t="s">
        <v>2277</v>
      </c>
      <c r="D970" s="16" t="s">
        <v>2282</v>
      </c>
      <c r="E970" s="13"/>
      <c r="F970" s="10" t="str">
        <f t="shared" si="31"/>
        <v>高山市</v>
      </c>
    </row>
    <row r="971" spans="1:6" x14ac:dyDescent="0.15">
      <c r="A971" s="11" t="str">
        <f t="shared" si="30"/>
        <v>岐阜県多治見市</v>
      </c>
      <c r="B971" s="15" t="s">
        <v>2283</v>
      </c>
      <c r="C971" s="13" t="s">
        <v>2277</v>
      </c>
      <c r="D971" s="16" t="s">
        <v>2284</v>
      </c>
      <c r="E971" s="13"/>
      <c r="F971" s="10" t="str">
        <f t="shared" si="31"/>
        <v>多治見市</v>
      </c>
    </row>
    <row r="972" spans="1:6" x14ac:dyDescent="0.15">
      <c r="A972" s="11" t="str">
        <f t="shared" si="30"/>
        <v>岐阜県関市</v>
      </c>
      <c r="B972" s="15" t="s">
        <v>2285</v>
      </c>
      <c r="C972" s="13" t="s">
        <v>2277</v>
      </c>
      <c r="D972" s="16" t="s">
        <v>2286</v>
      </c>
      <c r="E972" s="13"/>
      <c r="F972" s="10" t="str">
        <f t="shared" si="31"/>
        <v>関市</v>
      </c>
    </row>
    <row r="973" spans="1:6" x14ac:dyDescent="0.15">
      <c r="A973" s="11" t="str">
        <f t="shared" si="30"/>
        <v>岐阜県中津川市</v>
      </c>
      <c r="B973" s="15" t="s">
        <v>2287</v>
      </c>
      <c r="C973" s="13" t="s">
        <v>2277</v>
      </c>
      <c r="D973" s="16" t="s">
        <v>2288</v>
      </c>
      <c r="E973" s="13"/>
      <c r="F973" s="10" t="str">
        <f t="shared" si="31"/>
        <v>中津川市</v>
      </c>
    </row>
    <row r="974" spans="1:6" x14ac:dyDescent="0.15">
      <c r="A974" s="11" t="str">
        <f t="shared" si="30"/>
        <v>岐阜県美濃市</v>
      </c>
      <c r="B974" s="15" t="s">
        <v>2289</v>
      </c>
      <c r="C974" s="13" t="s">
        <v>2277</v>
      </c>
      <c r="D974" s="16" t="s">
        <v>2290</v>
      </c>
      <c r="E974" s="13"/>
      <c r="F974" s="10" t="str">
        <f t="shared" si="31"/>
        <v>美濃市</v>
      </c>
    </row>
    <row r="975" spans="1:6" x14ac:dyDescent="0.15">
      <c r="A975" s="11" t="str">
        <f t="shared" si="30"/>
        <v>岐阜県瑞浪市</v>
      </c>
      <c r="B975" s="15" t="s">
        <v>2291</v>
      </c>
      <c r="C975" s="13" t="s">
        <v>2277</v>
      </c>
      <c r="D975" s="16" t="s">
        <v>2292</v>
      </c>
      <c r="E975" s="13"/>
      <c r="F975" s="10" t="str">
        <f t="shared" si="31"/>
        <v>瑞浪市</v>
      </c>
    </row>
    <row r="976" spans="1:6" x14ac:dyDescent="0.15">
      <c r="A976" s="11" t="str">
        <f t="shared" si="30"/>
        <v>岐阜県羽島市</v>
      </c>
      <c r="B976" s="15" t="s">
        <v>2293</v>
      </c>
      <c r="C976" s="13" t="s">
        <v>2277</v>
      </c>
      <c r="D976" s="16" t="s">
        <v>2294</v>
      </c>
      <c r="E976" s="13"/>
      <c r="F976" s="10" t="str">
        <f t="shared" si="31"/>
        <v>羽島市</v>
      </c>
    </row>
    <row r="977" spans="1:6" x14ac:dyDescent="0.15">
      <c r="A977" s="11" t="str">
        <f t="shared" si="30"/>
        <v>岐阜県恵那市</v>
      </c>
      <c r="B977" s="15" t="s">
        <v>2295</v>
      </c>
      <c r="C977" s="13" t="s">
        <v>2277</v>
      </c>
      <c r="D977" s="16" t="s">
        <v>2296</v>
      </c>
      <c r="E977" s="13"/>
      <c r="F977" s="10" t="str">
        <f t="shared" si="31"/>
        <v>恵那市</v>
      </c>
    </row>
    <row r="978" spans="1:6" x14ac:dyDescent="0.15">
      <c r="A978" s="11" t="str">
        <f t="shared" si="30"/>
        <v>岐阜県美濃加茂市</v>
      </c>
      <c r="B978" s="15" t="s">
        <v>2297</v>
      </c>
      <c r="C978" s="13" t="s">
        <v>2277</v>
      </c>
      <c r="D978" s="16" t="s">
        <v>2298</v>
      </c>
      <c r="E978" s="13"/>
      <c r="F978" s="10" t="str">
        <f t="shared" si="31"/>
        <v>美濃加茂市</v>
      </c>
    </row>
    <row r="979" spans="1:6" x14ac:dyDescent="0.15">
      <c r="A979" s="11" t="str">
        <f t="shared" si="30"/>
        <v>岐阜県土岐市</v>
      </c>
      <c r="B979" s="15" t="s">
        <v>2299</v>
      </c>
      <c r="C979" s="13" t="s">
        <v>2277</v>
      </c>
      <c r="D979" s="16" t="s">
        <v>2300</v>
      </c>
      <c r="E979" s="13"/>
      <c r="F979" s="10" t="str">
        <f t="shared" si="31"/>
        <v>土岐市</v>
      </c>
    </row>
    <row r="980" spans="1:6" x14ac:dyDescent="0.15">
      <c r="A980" s="11" t="str">
        <f t="shared" si="30"/>
        <v>岐阜県各務原市</v>
      </c>
      <c r="B980" s="15" t="s">
        <v>2301</v>
      </c>
      <c r="C980" s="13" t="s">
        <v>2277</v>
      </c>
      <c r="D980" s="16" t="s">
        <v>2302</v>
      </c>
      <c r="E980" s="13"/>
      <c r="F980" s="10" t="str">
        <f t="shared" si="31"/>
        <v>各務原市</v>
      </c>
    </row>
    <row r="981" spans="1:6" x14ac:dyDescent="0.15">
      <c r="A981" s="11" t="str">
        <f t="shared" si="30"/>
        <v>岐阜県可児市</v>
      </c>
      <c r="B981" s="15" t="s">
        <v>2303</v>
      </c>
      <c r="C981" s="13" t="s">
        <v>2277</v>
      </c>
      <c r="D981" s="16" t="s">
        <v>2304</v>
      </c>
      <c r="E981" s="13"/>
      <c r="F981" s="10" t="str">
        <f t="shared" si="31"/>
        <v>可児市</v>
      </c>
    </row>
    <row r="982" spans="1:6" x14ac:dyDescent="0.15">
      <c r="A982" s="11" t="str">
        <f t="shared" si="30"/>
        <v>岐阜県山県市</v>
      </c>
      <c r="B982" s="15" t="s">
        <v>2305</v>
      </c>
      <c r="C982" s="13" t="s">
        <v>2277</v>
      </c>
      <c r="D982" s="16" t="s">
        <v>2306</v>
      </c>
      <c r="E982" s="13"/>
      <c r="F982" s="10" t="str">
        <f t="shared" si="31"/>
        <v>山県市</v>
      </c>
    </row>
    <row r="983" spans="1:6" x14ac:dyDescent="0.15">
      <c r="A983" s="11" t="str">
        <f t="shared" si="30"/>
        <v>岐阜県瑞穂市</v>
      </c>
      <c r="B983" s="15" t="s">
        <v>2307</v>
      </c>
      <c r="C983" s="13" t="s">
        <v>2277</v>
      </c>
      <c r="D983" s="16" t="s">
        <v>2308</v>
      </c>
      <c r="E983" s="13"/>
      <c r="F983" s="10" t="str">
        <f t="shared" si="31"/>
        <v>瑞穂市</v>
      </c>
    </row>
    <row r="984" spans="1:6" x14ac:dyDescent="0.15">
      <c r="A984" s="11" t="str">
        <f t="shared" si="30"/>
        <v>岐阜県飛騨市</v>
      </c>
      <c r="B984" s="15" t="s">
        <v>2309</v>
      </c>
      <c r="C984" s="13" t="s">
        <v>2277</v>
      </c>
      <c r="D984" s="16" t="s">
        <v>2310</v>
      </c>
      <c r="E984" s="13"/>
      <c r="F984" s="10" t="str">
        <f t="shared" si="31"/>
        <v>飛騨市</v>
      </c>
    </row>
    <row r="985" spans="1:6" x14ac:dyDescent="0.15">
      <c r="A985" s="11" t="str">
        <f t="shared" si="30"/>
        <v>岐阜県本巣市</v>
      </c>
      <c r="B985" s="15" t="s">
        <v>2311</v>
      </c>
      <c r="C985" s="13" t="s">
        <v>2277</v>
      </c>
      <c r="D985" s="16" t="s">
        <v>2312</v>
      </c>
      <c r="E985" s="13"/>
      <c r="F985" s="10" t="str">
        <f t="shared" si="31"/>
        <v>本巣市</v>
      </c>
    </row>
    <row r="986" spans="1:6" x14ac:dyDescent="0.15">
      <c r="A986" s="11" t="str">
        <f t="shared" si="30"/>
        <v>岐阜県郡上市</v>
      </c>
      <c r="B986" s="15" t="s">
        <v>2313</v>
      </c>
      <c r="C986" s="13" t="s">
        <v>2277</v>
      </c>
      <c r="D986" s="16" t="s">
        <v>2314</v>
      </c>
      <c r="E986" s="13"/>
      <c r="F986" s="10" t="str">
        <f t="shared" si="31"/>
        <v>郡上市</v>
      </c>
    </row>
    <row r="987" spans="1:6" x14ac:dyDescent="0.15">
      <c r="A987" s="11" t="str">
        <f t="shared" si="30"/>
        <v>岐阜県下呂市</v>
      </c>
      <c r="B987" s="15" t="s">
        <v>2315</v>
      </c>
      <c r="C987" s="13" t="s">
        <v>2277</v>
      </c>
      <c r="D987" s="16" t="s">
        <v>2316</v>
      </c>
      <c r="E987" s="13"/>
      <c r="F987" s="10" t="str">
        <f t="shared" si="31"/>
        <v>下呂市</v>
      </c>
    </row>
    <row r="988" spans="1:6" x14ac:dyDescent="0.15">
      <c r="A988" s="11" t="str">
        <f t="shared" si="30"/>
        <v>岐阜県海津市</v>
      </c>
      <c r="B988" s="15" t="s">
        <v>2317</v>
      </c>
      <c r="C988" s="13" t="s">
        <v>2277</v>
      </c>
      <c r="D988" s="16" t="s">
        <v>2318</v>
      </c>
      <c r="E988" s="13"/>
      <c r="F988" s="10" t="str">
        <f t="shared" si="31"/>
        <v>海津市</v>
      </c>
    </row>
    <row r="989" spans="1:6" x14ac:dyDescent="0.15">
      <c r="A989" s="11" t="str">
        <f t="shared" si="30"/>
        <v>岐阜県羽島郡岐南町</v>
      </c>
      <c r="B989" s="15" t="s">
        <v>2319</v>
      </c>
      <c r="C989" s="13" t="s">
        <v>2277</v>
      </c>
      <c r="D989" s="16" t="s">
        <v>2320</v>
      </c>
      <c r="E989" s="13" t="s">
        <v>2321</v>
      </c>
      <c r="F989" s="10" t="str">
        <f t="shared" si="31"/>
        <v>羽島郡岐南町</v>
      </c>
    </row>
    <row r="990" spans="1:6" x14ac:dyDescent="0.15">
      <c r="A990" s="11" t="str">
        <f t="shared" si="30"/>
        <v>岐阜県羽島郡笠松町</v>
      </c>
      <c r="B990" s="15" t="s">
        <v>2322</v>
      </c>
      <c r="C990" s="13" t="s">
        <v>2277</v>
      </c>
      <c r="D990" s="16" t="s">
        <v>2320</v>
      </c>
      <c r="E990" s="13" t="s">
        <v>2323</v>
      </c>
      <c r="F990" s="10" t="str">
        <f t="shared" si="31"/>
        <v>羽島郡笠松町</v>
      </c>
    </row>
    <row r="991" spans="1:6" x14ac:dyDescent="0.15">
      <c r="A991" s="11" t="str">
        <f t="shared" si="30"/>
        <v>岐阜県養老郡養老町</v>
      </c>
      <c r="B991" s="15" t="s">
        <v>2324</v>
      </c>
      <c r="C991" s="13" t="s">
        <v>2277</v>
      </c>
      <c r="D991" s="16" t="s">
        <v>2325</v>
      </c>
      <c r="E991" s="13" t="s">
        <v>2326</v>
      </c>
      <c r="F991" s="10" t="str">
        <f t="shared" si="31"/>
        <v>養老郡養老町</v>
      </c>
    </row>
    <row r="992" spans="1:6" x14ac:dyDescent="0.15">
      <c r="A992" s="11" t="str">
        <f t="shared" si="30"/>
        <v>岐阜県不破郡垂井町</v>
      </c>
      <c r="B992" s="15" t="s">
        <v>2327</v>
      </c>
      <c r="C992" s="13" t="s">
        <v>2277</v>
      </c>
      <c r="D992" s="16" t="s">
        <v>2328</v>
      </c>
      <c r="E992" s="13" t="s">
        <v>2329</v>
      </c>
      <c r="F992" s="10" t="str">
        <f t="shared" si="31"/>
        <v>不破郡垂井町</v>
      </c>
    </row>
    <row r="993" spans="1:6" x14ac:dyDescent="0.15">
      <c r="A993" s="11" t="str">
        <f t="shared" si="30"/>
        <v>岐阜県不破郡関ケ原町</v>
      </c>
      <c r="B993" s="15" t="s">
        <v>2330</v>
      </c>
      <c r="C993" s="13" t="s">
        <v>2277</v>
      </c>
      <c r="D993" s="16" t="s">
        <v>2328</v>
      </c>
      <c r="E993" s="13" t="s">
        <v>2331</v>
      </c>
      <c r="F993" s="10" t="str">
        <f t="shared" si="31"/>
        <v>不破郡関ケ原町</v>
      </c>
    </row>
    <row r="994" spans="1:6" x14ac:dyDescent="0.15">
      <c r="A994" s="11" t="str">
        <f t="shared" si="30"/>
        <v>岐阜県安八郡神戸町</v>
      </c>
      <c r="B994" s="15" t="s">
        <v>2332</v>
      </c>
      <c r="C994" s="13" t="s">
        <v>2277</v>
      </c>
      <c r="D994" s="16" t="s">
        <v>2333</v>
      </c>
      <c r="E994" s="13" t="s">
        <v>2334</v>
      </c>
      <c r="F994" s="10" t="str">
        <f t="shared" si="31"/>
        <v>安八郡神戸町</v>
      </c>
    </row>
    <row r="995" spans="1:6" x14ac:dyDescent="0.15">
      <c r="A995" s="11" t="str">
        <f t="shared" si="30"/>
        <v>岐阜県安八郡輪之内町</v>
      </c>
      <c r="B995" s="15" t="s">
        <v>2335</v>
      </c>
      <c r="C995" s="13" t="s">
        <v>2277</v>
      </c>
      <c r="D995" s="16" t="s">
        <v>2333</v>
      </c>
      <c r="E995" s="13" t="s">
        <v>2336</v>
      </c>
      <c r="F995" s="10" t="str">
        <f t="shared" si="31"/>
        <v>安八郡輪之内町</v>
      </c>
    </row>
    <row r="996" spans="1:6" x14ac:dyDescent="0.15">
      <c r="A996" s="11" t="str">
        <f t="shared" si="30"/>
        <v>岐阜県安八郡安八町</v>
      </c>
      <c r="B996" s="15" t="s">
        <v>2337</v>
      </c>
      <c r="C996" s="13" t="s">
        <v>2277</v>
      </c>
      <c r="D996" s="16" t="s">
        <v>2333</v>
      </c>
      <c r="E996" s="13" t="s">
        <v>2338</v>
      </c>
      <c r="F996" s="10" t="str">
        <f t="shared" si="31"/>
        <v>安八郡安八町</v>
      </c>
    </row>
    <row r="997" spans="1:6" x14ac:dyDescent="0.15">
      <c r="A997" s="11" t="str">
        <f t="shared" si="30"/>
        <v>岐阜県揖斐郡揖斐川町</v>
      </c>
      <c r="B997" s="15" t="s">
        <v>2339</v>
      </c>
      <c r="C997" s="13" t="s">
        <v>2277</v>
      </c>
      <c r="D997" s="16" t="s">
        <v>2340</v>
      </c>
      <c r="E997" s="13" t="s">
        <v>2341</v>
      </c>
      <c r="F997" s="10" t="str">
        <f t="shared" si="31"/>
        <v>揖斐郡揖斐川町</v>
      </c>
    </row>
    <row r="998" spans="1:6" x14ac:dyDescent="0.15">
      <c r="A998" s="11" t="str">
        <f t="shared" si="30"/>
        <v>岐阜県揖斐郡大野町</v>
      </c>
      <c r="B998" s="15" t="s">
        <v>2342</v>
      </c>
      <c r="C998" s="13" t="s">
        <v>2277</v>
      </c>
      <c r="D998" s="16" t="s">
        <v>2340</v>
      </c>
      <c r="E998" s="13" t="s">
        <v>2343</v>
      </c>
      <c r="F998" s="10" t="str">
        <f t="shared" si="31"/>
        <v>揖斐郡大野町</v>
      </c>
    </row>
    <row r="999" spans="1:6" x14ac:dyDescent="0.15">
      <c r="A999" s="11" t="str">
        <f t="shared" si="30"/>
        <v>岐阜県揖斐郡池田町</v>
      </c>
      <c r="B999" s="15" t="s">
        <v>2344</v>
      </c>
      <c r="C999" s="13" t="s">
        <v>2277</v>
      </c>
      <c r="D999" s="16" t="s">
        <v>2340</v>
      </c>
      <c r="E999" s="13" t="s">
        <v>556</v>
      </c>
      <c r="F999" s="10" t="str">
        <f t="shared" si="31"/>
        <v>揖斐郡池田町</v>
      </c>
    </row>
    <row r="1000" spans="1:6" x14ac:dyDescent="0.15">
      <c r="A1000" s="11" t="str">
        <f t="shared" si="30"/>
        <v>岐阜県本巣郡北方町</v>
      </c>
      <c r="B1000" s="15" t="s">
        <v>2345</v>
      </c>
      <c r="C1000" s="13" t="s">
        <v>2277</v>
      </c>
      <c r="D1000" s="16" t="s">
        <v>2346</v>
      </c>
      <c r="E1000" s="13" t="s">
        <v>2347</v>
      </c>
      <c r="F1000" s="10" t="str">
        <f t="shared" si="31"/>
        <v>本巣郡北方町</v>
      </c>
    </row>
    <row r="1001" spans="1:6" x14ac:dyDescent="0.15">
      <c r="A1001" s="11" t="str">
        <f t="shared" si="30"/>
        <v>岐阜県加茂郡坂祝町</v>
      </c>
      <c r="B1001" s="15" t="s">
        <v>2348</v>
      </c>
      <c r="C1001" s="13" t="s">
        <v>2277</v>
      </c>
      <c r="D1001" s="16" t="s">
        <v>2349</v>
      </c>
      <c r="E1001" s="13" t="s">
        <v>2350</v>
      </c>
      <c r="F1001" s="10" t="str">
        <f t="shared" si="31"/>
        <v>加茂郡坂祝町</v>
      </c>
    </row>
    <row r="1002" spans="1:6" x14ac:dyDescent="0.15">
      <c r="A1002" s="11" t="str">
        <f t="shared" si="30"/>
        <v>岐阜県加茂郡富加町</v>
      </c>
      <c r="B1002" s="15" t="s">
        <v>2351</v>
      </c>
      <c r="C1002" s="13" t="s">
        <v>2277</v>
      </c>
      <c r="D1002" s="16" t="s">
        <v>2349</v>
      </c>
      <c r="E1002" s="13" t="s">
        <v>2352</v>
      </c>
      <c r="F1002" s="10" t="str">
        <f t="shared" si="31"/>
        <v>加茂郡富加町</v>
      </c>
    </row>
    <row r="1003" spans="1:6" x14ac:dyDescent="0.15">
      <c r="A1003" s="11" t="str">
        <f t="shared" si="30"/>
        <v>岐阜県加茂郡川辺町</v>
      </c>
      <c r="B1003" s="15" t="s">
        <v>2353</v>
      </c>
      <c r="C1003" s="13" t="s">
        <v>2277</v>
      </c>
      <c r="D1003" s="16" t="s">
        <v>2349</v>
      </c>
      <c r="E1003" s="13" t="s">
        <v>2354</v>
      </c>
      <c r="F1003" s="10" t="str">
        <f t="shared" si="31"/>
        <v>加茂郡川辺町</v>
      </c>
    </row>
    <row r="1004" spans="1:6" x14ac:dyDescent="0.15">
      <c r="A1004" s="11" t="str">
        <f t="shared" si="30"/>
        <v>岐阜県加茂郡七宗町</v>
      </c>
      <c r="B1004" s="15" t="s">
        <v>2355</v>
      </c>
      <c r="C1004" s="13" t="s">
        <v>2277</v>
      </c>
      <c r="D1004" s="16" t="s">
        <v>2349</v>
      </c>
      <c r="E1004" s="13" t="s">
        <v>2356</v>
      </c>
      <c r="F1004" s="10" t="str">
        <f t="shared" si="31"/>
        <v>加茂郡七宗町</v>
      </c>
    </row>
    <row r="1005" spans="1:6" x14ac:dyDescent="0.15">
      <c r="A1005" s="11" t="str">
        <f t="shared" si="30"/>
        <v>岐阜県加茂郡八百津町</v>
      </c>
      <c r="B1005" s="15" t="s">
        <v>2357</v>
      </c>
      <c r="C1005" s="13" t="s">
        <v>2277</v>
      </c>
      <c r="D1005" s="16" t="s">
        <v>2349</v>
      </c>
      <c r="E1005" s="13" t="s">
        <v>2358</v>
      </c>
      <c r="F1005" s="10" t="str">
        <f t="shared" si="31"/>
        <v>加茂郡八百津町</v>
      </c>
    </row>
    <row r="1006" spans="1:6" x14ac:dyDescent="0.15">
      <c r="A1006" s="11" t="str">
        <f t="shared" si="30"/>
        <v>岐阜県加茂郡白川町</v>
      </c>
      <c r="B1006" s="15" t="s">
        <v>2359</v>
      </c>
      <c r="C1006" s="13" t="s">
        <v>2277</v>
      </c>
      <c r="D1006" s="16" t="s">
        <v>2349</v>
      </c>
      <c r="E1006" s="13" t="s">
        <v>2360</v>
      </c>
      <c r="F1006" s="10" t="str">
        <f t="shared" si="31"/>
        <v>加茂郡白川町</v>
      </c>
    </row>
    <row r="1007" spans="1:6" x14ac:dyDescent="0.15">
      <c r="A1007" s="11" t="str">
        <f t="shared" si="30"/>
        <v>岐阜県加茂郡東白川村</v>
      </c>
      <c r="B1007" s="15" t="s">
        <v>2361</v>
      </c>
      <c r="C1007" s="13" t="s">
        <v>2277</v>
      </c>
      <c r="D1007" s="16" t="s">
        <v>2349</v>
      </c>
      <c r="E1007" s="13" t="s">
        <v>2362</v>
      </c>
      <c r="F1007" s="10" t="str">
        <f t="shared" si="31"/>
        <v>加茂郡東白川村</v>
      </c>
    </row>
    <row r="1008" spans="1:6" x14ac:dyDescent="0.15">
      <c r="A1008" s="11" t="str">
        <f t="shared" si="30"/>
        <v>岐阜県可児郡御嵩町</v>
      </c>
      <c r="B1008" s="15" t="s">
        <v>2363</v>
      </c>
      <c r="C1008" s="13" t="s">
        <v>2277</v>
      </c>
      <c r="D1008" s="16" t="s">
        <v>2364</v>
      </c>
      <c r="E1008" s="13" t="s">
        <v>2365</v>
      </c>
      <c r="F1008" s="10" t="str">
        <f t="shared" si="31"/>
        <v>可児郡御嵩町</v>
      </c>
    </row>
    <row r="1009" spans="1:6" x14ac:dyDescent="0.15">
      <c r="A1009" s="11" t="str">
        <f t="shared" si="30"/>
        <v>岐阜県大野郡白川村</v>
      </c>
      <c r="B1009" s="15" t="s">
        <v>2366</v>
      </c>
      <c r="C1009" s="13" t="s">
        <v>2277</v>
      </c>
      <c r="D1009" s="16" t="s">
        <v>2367</v>
      </c>
      <c r="E1009" s="13" t="s">
        <v>2368</v>
      </c>
      <c r="F1009" s="10" t="str">
        <f t="shared" si="31"/>
        <v>大野郡白川村</v>
      </c>
    </row>
    <row r="1010" spans="1:6" x14ac:dyDescent="0.15">
      <c r="A1010" s="11" t="str">
        <f t="shared" si="30"/>
        <v>静岡県静岡市葵区</v>
      </c>
      <c r="B1010" s="17" t="s">
        <v>2369</v>
      </c>
      <c r="C1010" s="18" t="s">
        <v>2370</v>
      </c>
      <c r="D1010" s="14" t="s">
        <v>2371</v>
      </c>
      <c r="E1010" s="11" t="s">
        <v>2372</v>
      </c>
      <c r="F1010" s="10" t="str">
        <f t="shared" si="31"/>
        <v>静岡市葵区</v>
      </c>
    </row>
    <row r="1011" spans="1:6" x14ac:dyDescent="0.15">
      <c r="A1011" s="11" t="str">
        <f t="shared" si="30"/>
        <v>静岡県静岡市駿河区</v>
      </c>
      <c r="B1011" s="17" t="s">
        <v>2373</v>
      </c>
      <c r="C1011" s="18" t="s">
        <v>2370</v>
      </c>
      <c r="D1011" s="14" t="s">
        <v>2371</v>
      </c>
      <c r="E1011" s="11" t="s">
        <v>2374</v>
      </c>
      <c r="F1011" s="10" t="str">
        <f t="shared" si="31"/>
        <v>静岡市駿河区</v>
      </c>
    </row>
    <row r="1012" spans="1:6" x14ac:dyDescent="0.15">
      <c r="A1012" s="11" t="str">
        <f t="shared" si="30"/>
        <v>静岡県静岡市清水区</v>
      </c>
      <c r="B1012" s="17" t="s">
        <v>2375</v>
      </c>
      <c r="C1012" s="18" t="s">
        <v>2370</v>
      </c>
      <c r="D1012" s="14" t="s">
        <v>2371</v>
      </c>
      <c r="E1012" s="11" t="s">
        <v>2376</v>
      </c>
      <c r="F1012" s="10" t="str">
        <f t="shared" si="31"/>
        <v>静岡市清水区</v>
      </c>
    </row>
    <row r="1013" spans="1:6" x14ac:dyDescent="0.15">
      <c r="A1013" s="11" t="str">
        <f t="shared" si="30"/>
        <v>静岡県浜松市中区</v>
      </c>
      <c r="B1013" s="17" t="s">
        <v>2377</v>
      </c>
      <c r="C1013" s="18" t="s">
        <v>2370</v>
      </c>
      <c r="D1013" s="14" t="s">
        <v>2378</v>
      </c>
      <c r="E1013" s="11" t="s">
        <v>1745</v>
      </c>
      <c r="F1013" s="10" t="str">
        <f t="shared" si="31"/>
        <v>浜松市中区</v>
      </c>
    </row>
    <row r="1014" spans="1:6" x14ac:dyDescent="0.15">
      <c r="A1014" s="11" t="str">
        <f t="shared" si="30"/>
        <v>静岡県浜松市東区</v>
      </c>
      <c r="B1014" s="17" t="s">
        <v>2379</v>
      </c>
      <c r="C1014" s="18" t="s">
        <v>2370</v>
      </c>
      <c r="D1014" s="14" t="s">
        <v>2378</v>
      </c>
      <c r="E1014" s="11" t="s">
        <v>174</v>
      </c>
      <c r="F1014" s="10" t="str">
        <f t="shared" si="31"/>
        <v>浜松市東区</v>
      </c>
    </row>
    <row r="1015" spans="1:6" x14ac:dyDescent="0.15">
      <c r="A1015" s="11" t="str">
        <f t="shared" si="30"/>
        <v>静岡県浜松市西区</v>
      </c>
      <c r="B1015" s="17" t="s">
        <v>2380</v>
      </c>
      <c r="C1015" s="18" t="s">
        <v>2370</v>
      </c>
      <c r="D1015" s="14" t="s">
        <v>2378</v>
      </c>
      <c r="E1015" s="11" t="s">
        <v>178</v>
      </c>
      <c r="F1015" s="10" t="str">
        <f t="shared" si="31"/>
        <v>浜松市西区</v>
      </c>
    </row>
    <row r="1016" spans="1:6" x14ac:dyDescent="0.15">
      <c r="A1016" s="11" t="str">
        <f t="shared" si="30"/>
        <v>静岡県浜松市南区</v>
      </c>
      <c r="B1016" s="17" t="s">
        <v>2381</v>
      </c>
      <c r="C1016" s="18" t="s">
        <v>2370</v>
      </c>
      <c r="D1016" s="14" t="s">
        <v>2378</v>
      </c>
      <c r="E1016" s="11" t="s">
        <v>177</v>
      </c>
      <c r="F1016" s="10" t="str">
        <f t="shared" si="31"/>
        <v>浜松市南区</v>
      </c>
    </row>
    <row r="1017" spans="1:6" x14ac:dyDescent="0.15">
      <c r="A1017" s="11" t="str">
        <f t="shared" si="30"/>
        <v>静岡県浜松市北区</v>
      </c>
      <c r="B1017" s="17" t="s">
        <v>2382</v>
      </c>
      <c r="C1017" s="18" t="s">
        <v>2370</v>
      </c>
      <c r="D1017" s="14" t="s">
        <v>2378</v>
      </c>
      <c r="E1017" s="11" t="s">
        <v>173</v>
      </c>
      <c r="F1017" s="10" t="str">
        <f t="shared" si="31"/>
        <v>浜松市北区</v>
      </c>
    </row>
    <row r="1018" spans="1:6" x14ac:dyDescent="0.15">
      <c r="A1018" s="11" t="str">
        <f t="shared" si="30"/>
        <v>静岡県浜松市浜北区</v>
      </c>
      <c r="B1018" s="17" t="s">
        <v>2383</v>
      </c>
      <c r="C1018" s="18" t="s">
        <v>2370</v>
      </c>
      <c r="D1018" s="14" t="s">
        <v>2378</v>
      </c>
      <c r="E1018" s="11" t="s">
        <v>2384</v>
      </c>
      <c r="F1018" s="10" t="str">
        <f t="shared" si="31"/>
        <v>浜松市浜北区</v>
      </c>
    </row>
    <row r="1019" spans="1:6" x14ac:dyDescent="0.15">
      <c r="A1019" s="11" t="str">
        <f t="shared" si="30"/>
        <v>静岡県浜松市天竜区</v>
      </c>
      <c r="B1019" s="17" t="s">
        <v>2385</v>
      </c>
      <c r="C1019" s="18" t="s">
        <v>2370</v>
      </c>
      <c r="D1019" s="14" t="s">
        <v>2378</v>
      </c>
      <c r="E1019" s="11" t="s">
        <v>2386</v>
      </c>
      <c r="F1019" s="10" t="str">
        <f t="shared" si="31"/>
        <v>浜松市天竜区</v>
      </c>
    </row>
    <row r="1020" spans="1:6" x14ac:dyDescent="0.15">
      <c r="A1020" s="11" t="str">
        <f t="shared" si="30"/>
        <v>静岡県沼津市</v>
      </c>
      <c r="B1020" s="15" t="s">
        <v>2387</v>
      </c>
      <c r="C1020" s="13" t="s">
        <v>2370</v>
      </c>
      <c r="D1020" s="16" t="s">
        <v>2388</v>
      </c>
      <c r="E1020" s="13"/>
      <c r="F1020" s="10" t="str">
        <f t="shared" si="31"/>
        <v>沼津市</v>
      </c>
    </row>
    <row r="1021" spans="1:6" x14ac:dyDescent="0.15">
      <c r="A1021" s="11" t="str">
        <f t="shared" si="30"/>
        <v>静岡県熱海市</v>
      </c>
      <c r="B1021" s="15" t="s">
        <v>2389</v>
      </c>
      <c r="C1021" s="13" t="s">
        <v>2370</v>
      </c>
      <c r="D1021" s="16" t="s">
        <v>2390</v>
      </c>
      <c r="E1021" s="13"/>
      <c r="F1021" s="10" t="str">
        <f t="shared" si="31"/>
        <v>熱海市</v>
      </c>
    </row>
    <row r="1022" spans="1:6" x14ac:dyDescent="0.15">
      <c r="A1022" s="11" t="str">
        <f t="shared" si="30"/>
        <v>静岡県三島市</v>
      </c>
      <c r="B1022" s="15" t="s">
        <v>2391</v>
      </c>
      <c r="C1022" s="13" t="s">
        <v>2370</v>
      </c>
      <c r="D1022" s="16" t="s">
        <v>2392</v>
      </c>
      <c r="E1022" s="13"/>
      <c r="F1022" s="10" t="str">
        <f t="shared" si="31"/>
        <v>三島市</v>
      </c>
    </row>
    <row r="1023" spans="1:6" x14ac:dyDescent="0.15">
      <c r="A1023" s="11" t="str">
        <f t="shared" si="30"/>
        <v>静岡県富士宮市</v>
      </c>
      <c r="B1023" s="15" t="s">
        <v>2393</v>
      </c>
      <c r="C1023" s="13" t="s">
        <v>2370</v>
      </c>
      <c r="D1023" s="16" t="s">
        <v>2394</v>
      </c>
      <c r="E1023" s="13"/>
      <c r="F1023" s="10" t="str">
        <f t="shared" si="31"/>
        <v>富士宮市</v>
      </c>
    </row>
    <row r="1024" spans="1:6" x14ac:dyDescent="0.15">
      <c r="A1024" s="11" t="str">
        <f t="shared" si="30"/>
        <v>静岡県伊東市</v>
      </c>
      <c r="B1024" s="15" t="s">
        <v>2395</v>
      </c>
      <c r="C1024" s="13" t="s">
        <v>2370</v>
      </c>
      <c r="D1024" s="16" t="s">
        <v>2396</v>
      </c>
      <c r="E1024" s="13"/>
      <c r="F1024" s="10" t="str">
        <f t="shared" si="31"/>
        <v>伊東市</v>
      </c>
    </row>
    <row r="1025" spans="1:6" x14ac:dyDescent="0.15">
      <c r="A1025" s="11" t="str">
        <f t="shared" si="30"/>
        <v>静岡県島田市</v>
      </c>
      <c r="B1025" s="15" t="s">
        <v>2397</v>
      </c>
      <c r="C1025" s="13" t="s">
        <v>2370</v>
      </c>
      <c r="D1025" s="16" t="s">
        <v>2398</v>
      </c>
      <c r="E1025" s="13"/>
      <c r="F1025" s="10" t="str">
        <f t="shared" si="31"/>
        <v>島田市</v>
      </c>
    </row>
    <row r="1026" spans="1:6" x14ac:dyDescent="0.15">
      <c r="A1026" s="11" t="str">
        <f t="shared" ref="A1026:A1089" si="32">C1026&amp;D1026&amp;E1026</f>
        <v>静岡県富士市</v>
      </c>
      <c r="B1026" s="15" t="s">
        <v>2399</v>
      </c>
      <c r="C1026" s="13" t="s">
        <v>2370</v>
      </c>
      <c r="D1026" s="16" t="s">
        <v>2400</v>
      </c>
      <c r="E1026" s="13"/>
      <c r="F1026" s="10" t="str">
        <f t="shared" si="31"/>
        <v>富士市</v>
      </c>
    </row>
    <row r="1027" spans="1:6" x14ac:dyDescent="0.15">
      <c r="A1027" s="11" t="str">
        <f t="shared" si="32"/>
        <v>静岡県磐田市</v>
      </c>
      <c r="B1027" s="15" t="s">
        <v>2401</v>
      </c>
      <c r="C1027" s="13" t="s">
        <v>2370</v>
      </c>
      <c r="D1027" s="16" t="s">
        <v>2402</v>
      </c>
      <c r="E1027" s="13"/>
      <c r="F1027" s="10" t="str">
        <f t="shared" ref="F1027:F1090" si="33">D1027&amp;E1027</f>
        <v>磐田市</v>
      </c>
    </row>
    <row r="1028" spans="1:6" x14ac:dyDescent="0.15">
      <c r="A1028" s="11" t="str">
        <f t="shared" si="32"/>
        <v>静岡県焼津市</v>
      </c>
      <c r="B1028" s="15" t="s">
        <v>2403</v>
      </c>
      <c r="C1028" s="13" t="s">
        <v>2370</v>
      </c>
      <c r="D1028" s="16" t="s">
        <v>2404</v>
      </c>
      <c r="E1028" s="13"/>
      <c r="F1028" s="10" t="str">
        <f t="shared" si="33"/>
        <v>焼津市</v>
      </c>
    </row>
    <row r="1029" spans="1:6" x14ac:dyDescent="0.15">
      <c r="A1029" s="11" t="str">
        <f t="shared" si="32"/>
        <v>静岡県掛川市</v>
      </c>
      <c r="B1029" s="15" t="s">
        <v>2405</v>
      </c>
      <c r="C1029" s="13" t="s">
        <v>2370</v>
      </c>
      <c r="D1029" s="16" t="s">
        <v>2406</v>
      </c>
      <c r="E1029" s="13"/>
      <c r="F1029" s="10" t="str">
        <f t="shared" si="33"/>
        <v>掛川市</v>
      </c>
    </row>
    <row r="1030" spans="1:6" x14ac:dyDescent="0.15">
      <c r="A1030" s="11" t="str">
        <f t="shared" si="32"/>
        <v>静岡県藤枝市</v>
      </c>
      <c r="B1030" s="15" t="s">
        <v>2407</v>
      </c>
      <c r="C1030" s="13" t="s">
        <v>2370</v>
      </c>
      <c r="D1030" s="16" t="s">
        <v>2408</v>
      </c>
      <c r="E1030" s="13"/>
      <c r="F1030" s="10" t="str">
        <f t="shared" si="33"/>
        <v>藤枝市</v>
      </c>
    </row>
    <row r="1031" spans="1:6" x14ac:dyDescent="0.15">
      <c r="A1031" s="11" t="str">
        <f t="shared" si="32"/>
        <v>静岡県御殿場市</v>
      </c>
      <c r="B1031" s="15" t="s">
        <v>2409</v>
      </c>
      <c r="C1031" s="13" t="s">
        <v>2370</v>
      </c>
      <c r="D1031" s="16" t="s">
        <v>2410</v>
      </c>
      <c r="E1031" s="13"/>
      <c r="F1031" s="10" t="str">
        <f t="shared" si="33"/>
        <v>御殿場市</v>
      </c>
    </row>
    <row r="1032" spans="1:6" x14ac:dyDescent="0.15">
      <c r="A1032" s="11" t="str">
        <f t="shared" si="32"/>
        <v>静岡県袋井市</v>
      </c>
      <c r="B1032" s="15" t="s">
        <v>2411</v>
      </c>
      <c r="C1032" s="13" t="s">
        <v>2370</v>
      </c>
      <c r="D1032" s="16" t="s">
        <v>2412</v>
      </c>
      <c r="E1032" s="13"/>
      <c r="F1032" s="10" t="str">
        <f t="shared" si="33"/>
        <v>袋井市</v>
      </c>
    </row>
    <row r="1033" spans="1:6" x14ac:dyDescent="0.15">
      <c r="A1033" s="11" t="str">
        <f t="shared" si="32"/>
        <v>静岡県下田市</v>
      </c>
      <c r="B1033" s="15" t="s">
        <v>2413</v>
      </c>
      <c r="C1033" s="13" t="s">
        <v>2370</v>
      </c>
      <c r="D1033" s="16" t="s">
        <v>2414</v>
      </c>
      <c r="E1033" s="13"/>
      <c r="F1033" s="10" t="str">
        <f t="shared" si="33"/>
        <v>下田市</v>
      </c>
    </row>
    <row r="1034" spans="1:6" x14ac:dyDescent="0.15">
      <c r="A1034" s="11" t="str">
        <f t="shared" si="32"/>
        <v>静岡県裾野市</v>
      </c>
      <c r="B1034" s="15" t="s">
        <v>2415</v>
      </c>
      <c r="C1034" s="13" t="s">
        <v>2370</v>
      </c>
      <c r="D1034" s="16" t="s">
        <v>2416</v>
      </c>
      <c r="E1034" s="13"/>
      <c r="F1034" s="10" t="str">
        <f t="shared" si="33"/>
        <v>裾野市</v>
      </c>
    </row>
    <row r="1035" spans="1:6" x14ac:dyDescent="0.15">
      <c r="A1035" s="11" t="str">
        <f t="shared" si="32"/>
        <v>静岡県湖西市</v>
      </c>
      <c r="B1035" s="15" t="s">
        <v>2417</v>
      </c>
      <c r="C1035" s="13" t="s">
        <v>2370</v>
      </c>
      <c r="D1035" s="16" t="s">
        <v>2418</v>
      </c>
      <c r="E1035" s="13"/>
      <c r="F1035" s="10" t="str">
        <f t="shared" si="33"/>
        <v>湖西市</v>
      </c>
    </row>
    <row r="1036" spans="1:6" x14ac:dyDescent="0.15">
      <c r="A1036" s="11" t="str">
        <f t="shared" si="32"/>
        <v>静岡県伊豆市</v>
      </c>
      <c r="B1036" s="15" t="s">
        <v>2419</v>
      </c>
      <c r="C1036" s="13" t="s">
        <v>2370</v>
      </c>
      <c r="D1036" s="16" t="s">
        <v>2420</v>
      </c>
      <c r="E1036" s="13"/>
      <c r="F1036" s="10" t="str">
        <f t="shared" si="33"/>
        <v>伊豆市</v>
      </c>
    </row>
    <row r="1037" spans="1:6" x14ac:dyDescent="0.15">
      <c r="A1037" s="11" t="str">
        <f t="shared" si="32"/>
        <v>静岡県御前崎市</v>
      </c>
      <c r="B1037" s="15" t="s">
        <v>2421</v>
      </c>
      <c r="C1037" s="13" t="s">
        <v>2370</v>
      </c>
      <c r="D1037" s="16" t="s">
        <v>2422</v>
      </c>
      <c r="E1037" s="13"/>
      <c r="F1037" s="10" t="str">
        <f t="shared" si="33"/>
        <v>御前崎市</v>
      </c>
    </row>
    <row r="1038" spans="1:6" x14ac:dyDescent="0.15">
      <c r="A1038" s="11" t="str">
        <f t="shared" si="32"/>
        <v>静岡県菊川市</v>
      </c>
      <c r="B1038" s="15" t="s">
        <v>2423</v>
      </c>
      <c r="C1038" s="13" t="s">
        <v>2370</v>
      </c>
      <c r="D1038" s="16" t="s">
        <v>2424</v>
      </c>
      <c r="E1038" s="13"/>
      <c r="F1038" s="10" t="str">
        <f t="shared" si="33"/>
        <v>菊川市</v>
      </c>
    </row>
    <row r="1039" spans="1:6" x14ac:dyDescent="0.15">
      <c r="A1039" s="11" t="str">
        <f t="shared" si="32"/>
        <v>静岡県伊豆の国市</v>
      </c>
      <c r="B1039" s="15" t="s">
        <v>2425</v>
      </c>
      <c r="C1039" s="13" t="s">
        <v>2370</v>
      </c>
      <c r="D1039" s="16" t="s">
        <v>2426</v>
      </c>
      <c r="E1039" s="13"/>
      <c r="F1039" s="10" t="str">
        <f t="shared" si="33"/>
        <v>伊豆の国市</v>
      </c>
    </row>
    <row r="1040" spans="1:6" x14ac:dyDescent="0.15">
      <c r="A1040" s="11" t="str">
        <f t="shared" si="32"/>
        <v>静岡県牧之原市</v>
      </c>
      <c r="B1040" s="15" t="s">
        <v>2427</v>
      </c>
      <c r="C1040" s="13" t="s">
        <v>2370</v>
      </c>
      <c r="D1040" s="16" t="s">
        <v>2428</v>
      </c>
      <c r="E1040" s="13"/>
      <c r="F1040" s="10" t="str">
        <f t="shared" si="33"/>
        <v>牧之原市</v>
      </c>
    </row>
    <row r="1041" spans="1:6" x14ac:dyDescent="0.15">
      <c r="A1041" s="11" t="str">
        <f t="shared" si="32"/>
        <v>静岡県賀茂郡東伊豆町</v>
      </c>
      <c r="B1041" s="15" t="s">
        <v>2429</v>
      </c>
      <c r="C1041" s="13" t="s">
        <v>2370</v>
      </c>
      <c r="D1041" s="16" t="s">
        <v>2430</v>
      </c>
      <c r="E1041" s="13" t="s">
        <v>2431</v>
      </c>
      <c r="F1041" s="10" t="str">
        <f t="shared" si="33"/>
        <v>賀茂郡東伊豆町</v>
      </c>
    </row>
    <row r="1042" spans="1:6" x14ac:dyDescent="0.15">
      <c r="A1042" s="11" t="str">
        <f t="shared" si="32"/>
        <v>静岡県賀茂郡河津町</v>
      </c>
      <c r="B1042" s="15" t="s">
        <v>2432</v>
      </c>
      <c r="C1042" s="13" t="s">
        <v>2370</v>
      </c>
      <c r="D1042" s="16" t="s">
        <v>2430</v>
      </c>
      <c r="E1042" s="13" t="s">
        <v>2433</v>
      </c>
      <c r="F1042" s="10" t="str">
        <f t="shared" si="33"/>
        <v>賀茂郡河津町</v>
      </c>
    </row>
    <row r="1043" spans="1:6" x14ac:dyDescent="0.15">
      <c r="A1043" s="11" t="str">
        <f t="shared" si="32"/>
        <v>静岡県賀茂郡南伊豆町</v>
      </c>
      <c r="B1043" s="15" t="s">
        <v>2434</v>
      </c>
      <c r="C1043" s="13" t="s">
        <v>2370</v>
      </c>
      <c r="D1043" s="16" t="s">
        <v>2430</v>
      </c>
      <c r="E1043" s="13" t="s">
        <v>2435</v>
      </c>
      <c r="F1043" s="10" t="str">
        <f t="shared" si="33"/>
        <v>賀茂郡南伊豆町</v>
      </c>
    </row>
    <row r="1044" spans="1:6" x14ac:dyDescent="0.15">
      <c r="A1044" s="11" t="str">
        <f t="shared" si="32"/>
        <v>静岡県賀茂郡松崎町</v>
      </c>
      <c r="B1044" s="15" t="s">
        <v>2436</v>
      </c>
      <c r="C1044" s="13" t="s">
        <v>2370</v>
      </c>
      <c r="D1044" s="16" t="s">
        <v>2430</v>
      </c>
      <c r="E1044" s="13" t="s">
        <v>2437</v>
      </c>
      <c r="F1044" s="10" t="str">
        <f t="shared" si="33"/>
        <v>賀茂郡松崎町</v>
      </c>
    </row>
    <row r="1045" spans="1:6" x14ac:dyDescent="0.15">
      <c r="A1045" s="11" t="str">
        <f t="shared" si="32"/>
        <v>静岡県賀茂郡西伊豆町</v>
      </c>
      <c r="B1045" s="15" t="s">
        <v>2438</v>
      </c>
      <c r="C1045" s="13" t="s">
        <v>2370</v>
      </c>
      <c r="D1045" s="16" t="s">
        <v>2430</v>
      </c>
      <c r="E1045" s="13" t="s">
        <v>2439</v>
      </c>
      <c r="F1045" s="10" t="str">
        <f t="shared" si="33"/>
        <v>賀茂郡西伊豆町</v>
      </c>
    </row>
    <row r="1046" spans="1:6" x14ac:dyDescent="0.15">
      <c r="A1046" s="11" t="str">
        <f t="shared" si="32"/>
        <v>静岡県田方郡函南町</v>
      </c>
      <c r="B1046" s="15" t="s">
        <v>2440</v>
      </c>
      <c r="C1046" s="13" t="s">
        <v>2370</v>
      </c>
      <c r="D1046" s="16" t="s">
        <v>2441</v>
      </c>
      <c r="E1046" s="13" t="s">
        <v>2442</v>
      </c>
      <c r="F1046" s="10" t="str">
        <f t="shared" si="33"/>
        <v>田方郡函南町</v>
      </c>
    </row>
    <row r="1047" spans="1:6" x14ac:dyDescent="0.15">
      <c r="A1047" s="11" t="str">
        <f t="shared" si="32"/>
        <v>静岡県駿東郡清水町</v>
      </c>
      <c r="B1047" s="15" t="s">
        <v>2443</v>
      </c>
      <c r="C1047" s="13" t="s">
        <v>2370</v>
      </c>
      <c r="D1047" s="16" t="s">
        <v>2444</v>
      </c>
      <c r="E1047" s="13" t="s">
        <v>540</v>
      </c>
      <c r="F1047" s="10" t="str">
        <f t="shared" si="33"/>
        <v>駿東郡清水町</v>
      </c>
    </row>
    <row r="1048" spans="1:6" x14ac:dyDescent="0.15">
      <c r="A1048" s="11" t="str">
        <f t="shared" si="32"/>
        <v>静岡県駿東郡長泉町</v>
      </c>
      <c r="B1048" s="15" t="s">
        <v>2445</v>
      </c>
      <c r="C1048" s="13" t="s">
        <v>2370</v>
      </c>
      <c r="D1048" s="16" t="s">
        <v>2444</v>
      </c>
      <c r="E1048" s="13" t="s">
        <v>2446</v>
      </c>
      <c r="F1048" s="10" t="str">
        <f t="shared" si="33"/>
        <v>駿東郡長泉町</v>
      </c>
    </row>
    <row r="1049" spans="1:6" x14ac:dyDescent="0.15">
      <c r="A1049" s="11" t="str">
        <f t="shared" si="32"/>
        <v>静岡県駿東郡小山町</v>
      </c>
      <c r="B1049" s="15" t="s">
        <v>2447</v>
      </c>
      <c r="C1049" s="13" t="s">
        <v>2370</v>
      </c>
      <c r="D1049" s="16" t="s">
        <v>2444</v>
      </c>
      <c r="E1049" s="13" t="s">
        <v>2448</v>
      </c>
      <c r="F1049" s="10" t="str">
        <f t="shared" si="33"/>
        <v>駿東郡小山町</v>
      </c>
    </row>
    <row r="1050" spans="1:6" x14ac:dyDescent="0.15">
      <c r="A1050" s="11" t="str">
        <f t="shared" si="32"/>
        <v>静岡県榛原郡吉田町</v>
      </c>
      <c r="B1050" s="15" t="s">
        <v>2449</v>
      </c>
      <c r="C1050" s="13" t="s">
        <v>2370</v>
      </c>
      <c r="D1050" s="16" t="s">
        <v>2450</v>
      </c>
      <c r="E1050" s="13" t="s">
        <v>2451</v>
      </c>
      <c r="F1050" s="10" t="str">
        <f t="shared" si="33"/>
        <v>榛原郡吉田町</v>
      </c>
    </row>
    <row r="1051" spans="1:6" x14ac:dyDescent="0.15">
      <c r="A1051" s="11" t="str">
        <f t="shared" si="32"/>
        <v>静岡県榛原郡川根本町</v>
      </c>
      <c r="B1051" s="15" t="s">
        <v>2452</v>
      </c>
      <c r="C1051" s="13" t="s">
        <v>2370</v>
      </c>
      <c r="D1051" s="16" t="s">
        <v>2450</v>
      </c>
      <c r="E1051" s="13" t="s">
        <v>2453</v>
      </c>
      <c r="F1051" s="10" t="str">
        <f t="shared" si="33"/>
        <v>榛原郡川根本町</v>
      </c>
    </row>
    <row r="1052" spans="1:6" x14ac:dyDescent="0.15">
      <c r="A1052" s="11" t="str">
        <f t="shared" si="32"/>
        <v>静岡県周智郡森町</v>
      </c>
      <c r="B1052" s="15" t="s">
        <v>2454</v>
      </c>
      <c r="C1052" s="13" t="s">
        <v>2370</v>
      </c>
      <c r="D1052" s="16" t="s">
        <v>2455</v>
      </c>
      <c r="E1052" s="13" t="s">
        <v>272</v>
      </c>
      <c r="F1052" s="10" t="str">
        <f t="shared" si="33"/>
        <v>周智郡森町</v>
      </c>
    </row>
    <row r="1053" spans="1:6" x14ac:dyDescent="0.15">
      <c r="A1053" s="11" t="str">
        <f t="shared" si="32"/>
        <v>愛知県名古屋市千種区</v>
      </c>
      <c r="B1053" s="17" t="s">
        <v>2456</v>
      </c>
      <c r="C1053" s="18" t="s">
        <v>2457</v>
      </c>
      <c r="D1053" s="14" t="s">
        <v>2458</v>
      </c>
      <c r="E1053" s="11" t="s">
        <v>2459</v>
      </c>
      <c r="F1053" s="10" t="str">
        <f t="shared" si="33"/>
        <v>名古屋市千種区</v>
      </c>
    </row>
    <row r="1054" spans="1:6" x14ac:dyDescent="0.15">
      <c r="A1054" s="11" t="str">
        <f t="shared" si="32"/>
        <v>愛知県名古屋市東区</v>
      </c>
      <c r="B1054" s="17" t="s">
        <v>2460</v>
      </c>
      <c r="C1054" s="18" t="s">
        <v>2457</v>
      </c>
      <c r="D1054" s="14" t="s">
        <v>2458</v>
      </c>
      <c r="E1054" s="11" t="s">
        <v>174</v>
      </c>
      <c r="F1054" s="10" t="str">
        <f t="shared" si="33"/>
        <v>名古屋市東区</v>
      </c>
    </row>
    <row r="1055" spans="1:6" x14ac:dyDescent="0.15">
      <c r="A1055" s="11" t="str">
        <f t="shared" si="32"/>
        <v>愛知県名古屋市北区</v>
      </c>
      <c r="B1055" s="17" t="s">
        <v>2461</v>
      </c>
      <c r="C1055" s="18" t="s">
        <v>2457</v>
      </c>
      <c r="D1055" s="14" t="s">
        <v>2458</v>
      </c>
      <c r="E1055" s="11" t="s">
        <v>173</v>
      </c>
      <c r="F1055" s="10" t="str">
        <f t="shared" si="33"/>
        <v>名古屋市北区</v>
      </c>
    </row>
    <row r="1056" spans="1:6" x14ac:dyDescent="0.15">
      <c r="A1056" s="11" t="str">
        <f t="shared" si="32"/>
        <v>愛知県名古屋市西区</v>
      </c>
      <c r="B1056" s="17" t="s">
        <v>2462</v>
      </c>
      <c r="C1056" s="18" t="s">
        <v>2457</v>
      </c>
      <c r="D1056" s="14" t="s">
        <v>2458</v>
      </c>
      <c r="E1056" s="11" t="s">
        <v>178</v>
      </c>
      <c r="F1056" s="10" t="str">
        <f t="shared" si="33"/>
        <v>名古屋市西区</v>
      </c>
    </row>
    <row r="1057" spans="1:6" x14ac:dyDescent="0.15">
      <c r="A1057" s="11" t="str">
        <f t="shared" si="32"/>
        <v>愛知県名古屋市中村区</v>
      </c>
      <c r="B1057" s="17" t="s">
        <v>2463</v>
      </c>
      <c r="C1057" s="18" t="s">
        <v>2457</v>
      </c>
      <c r="D1057" s="14" t="s">
        <v>2458</v>
      </c>
      <c r="E1057" s="11" t="s">
        <v>2464</v>
      </c>
      <c r="F1057" s="10" t="str">
        <f t="shared" si="33"/>
        <v>名古屋市中村区</v>
      </c>
    </row>
    <row r="1058" spans="1:6" x14ac:dyDescent="0.15">
      <c r="A1058" s="11" t="str">
        <f t="shared" si="32"/>
        <v>愛知県名古屋市中区</v>
      </c>
      <c r="B1058" s="17" t="s">
        <v>2465</v>
      </c>
      <c r="C1058" s="18" t="s">
        <v>2457</v>
      </c>
      <c r="D1058" s="14" t="s">
        <v>2458</v>
      </c>
      <c r="E1058" s="11" t="s">
        <v>1745</v>
      </c>
      <c r="F1058" s="10" t="str">
        <f t="shared" si="33"/>
        <v>名古屋市中区</v>
      </c>
    </row>
    <row r="1059" spans="1:6" x14ac:dyDescent="0.15">
      <c r="A1059" s="11" t="str">
        <f t="shared" si="32"/>
        <v>愛知県名古屋市昭和区</v>
      </c>
      <c r="B1059" s="17" t="s">
        <v>2466</v>
      </c>
      <c r="C1059" s="18" t="s">
        <v>2457</v>
      </c>
      <c r="D1059" s="14" t="s">
        <v>2458</v>
      </c>
      <c r="E1059" s="11" t="s">
        <v>2467</v>
      </c>
      <c r="F1059" s="10" t="str">
        <f t="shared" si="33"/>
        <v>名古屋市昭和区</v>
      </c>
    </row>
    <row r="1060" spans="1:6" x14ac:dyDescent="0.15">
      <c r="A1060" s="11" t="str">
        <f t="shared" si="32"/>
        <v>愛知県名古屋市瑞穂区</v>
      </c>
      <c r="B1060" s="17" t="s">
        <v>2468</v>
      </c>
      <c r="C1060" s="18" t="s">
        <v>2457</v>
      </c>
      <c r="D1060" s="14" t="s">
        <v>2458</v>
      </c>
      <c r="E1060" s="11" t="s">
        <v>2469</v>
      </c>
      <c r="F1060" s="10" t="str">
        <f t="shared" si="33"/>
        <v>名古屋市瑞穂区</v>
      </c>
    </row>
    <row r="1061" spans="1:6" x14ac:dyDescent="0.15">
      <c r="A1061" s="11" t="str">
        <f t="shared" si="32"/>
        <v>愛知県名古屋市熱田区</v>
      </c>
      <c r="B1061" s="17" t="s">
        <v>2470</v>
      </c>
      <c r="C1061" s="18" t="s">
        <v>2457</v>
      </c>
      <c r="D1061" s="14" t="s">
        <v>2458</v>
      </c>
      <c r="E1061" s="11" t="s">
        <v>2471</v>
      </c>
      <c r="F1061" s="10" t="str">
        <f t="shared" si="33"/>
        <v>名古屋市熱田区</v>
      </c>
    </row>
    <row r="1062" spans="1:6" x14ac:dyDescent="0.15">
      <c r="A1062" s="11" t="str">
        <f t="shared" si="32"/>
        <v>愛知県名古屋市中川区</v>
      </c>
      <c r="B1062" s="17" t="s">
        <v>2472</v>
      </c>
      <c r="C1062" s="18" t="s">
        <v>2457</v>
      </c>
      <c r="D1062" s="14" t="s">
        <v>2458</v>
      </c>
      <c r="E1062" s="11" t="s">
        <v>2473</v>
      </c>
      <c r="F1062" s="10" t="str">
        <f t="shared" si="33"/>
        <v>名古屋市中川区</v>
      </c>
    </row>
    <row r="1063" spans="1:6" x14ac:dyDescent="0.15">
      <c r="A1063" s="11" t="str">
        <f t="shared" si="32"/>
        <v>愛知県名古屋市港区</v>
      </c>
      <c r="B1063" s="17" t="s">
        <v>2474</v>
      </c>
      <c r="C1063" s="18" t="s">
        <v>2457</v>
      </c>
      <c r="D1063" s="14" t="s">
        <v>2458</v>
      </c>
      <c r="E1063" s="11" t="s">
        <v>1618</v>
      </c>
      <c r="F1063" s="10" t="str">
        <f t="shared" si="33"/>
        <v>名古屋市港区</v>
      </c>
    </row>
    <row r="1064" spans="1:6" x14ac:dyDescent="0.15">
      <c r="A1064" s="11" t="str">
        <f t="shared" si="32"/>
        <v>愛知県名古屋市南区</v>
      </c>
      <c r="B1064" s="17" t="s">
        <v>2475</v>
      </c>
      <c r="C1064" s="18" t="s">
        <v>2457</v>
      </c>
      <c r="D1064" s="14" t="s">
        <v>2458</v>
      </c>
      <c r="E1064" s="11" t="s">
        <v>177</v>
      </c>
      <c r="F1064" s="10" t="str">
        <f t="shared" si="33"/>
        <v>名古屋市南区</v>
      </c>
    </row>
    <row r="1065" spans="1:6" x14ac:dyDescent="0.15">
      <c r="A1065" s="11" t="str">
        <f t="shared" si="32"/>
        <v>愛知県名古屋市守山区</v>
      </c>
      <c r="B1065" s="17" t="s">
        <v>2476</v>
      </c>
      <c r="C1065" s="18" t="s">
        <v>2457</v>
      </c>
      <c r="D1065" s="14" t="s">
        <v>2458</v>
      </c>
      <c r="E1065" s="11" t="s">
        <v>2477</v>
      </c>
      <c r="F1065" s="10" t="str">
        <f t="shared" si="33"/>
        <v>名古屋市守山区</v>
      </c>
    </row>
    <row r="1066" spans="1:6" x14ac:dyDescent="0.15">
      <c r="A1066" s="11" t="str">
        <f t="shared" si="32"/>
        <v>愛知県名古屋市緑区</v>
      </c>
      <c r="B1066" s="17" t="s">
        <v>2478</v>
      </c>
      <c r="C1066" s="18" t="s">
        <v>2457</v>
      </c>
      <c r="D1066" s="14" t="s">
        <v>2458</v>
      </c>
      <c r="E1066" s="11" t="s">
        <v>1357</v>
      </c>
      <c r="F1066" s="10" t="str">
        <f t="shared" si="33"/>
        <v>名古屋市緑区</v>
      </c>
    </row>
    <row r="1067" spans="1:6" x14ac:dyDescent="0.15">
      <c r="A1067" s="11" t="str">
        <f t="shared" si="32"/>
        <v>愛知県名古屋市名東区</v>
      </c>
      <c r="B1067" s="17" t="s">
        <v>2479</v>
      </c>
      <c r="C1067" s="18" t="s">
        <v>2457</v>
      </c>
      <c r="D1067" s="14" t="s">
        <v>2458</v>
      </c>
      <c r="E1067" s="11" t="s">
        <v>2480</v>
      </c>
      <c r="F1067" s="10" t="str">
        <f t="shared" si="33"/>
        <v>名古屋市名東区</v>
      </c>
    </row>
    <row r="1068" spans="1:6" x14ac:dyDescent="0.15">
      <c r="A1068" s="11" t="str">
        <f t="shared" si="32"/>
        <v>愛知県名古屋市天白区</v>
      </c>
      <c r="B1068" s="17" t="s">
        <v>2481</v>
      </c>
      <c r="C1068" s="18" t="s">
        <v>2457</v>
      </c>
      <c r="D1068" s="14" t="s">
        <v>2458</v>
      </c>
      <c r="E1068" s="11" t="s">
        <v>2482</v>
      </c>
      <c r="F1068" s="10" t="str">
        <f t="shared" si="33"/>
        <v>名古屋市天白区</v>
      </c>
    </row>
    <row r="1069" spans="1:6" x14ac:dyDescent="0.15">
      <c r="A1069" s="11" t="str">
        <f t="shared" si="32"/>
        <v>愛知県豊橋市</v>
      </c>
      <c r="B1069" s="15" t="s">
        <v>2483</v>
      </c>
      <c r="C1069" s="13" t="s">
        <v>2457</v>
      </c>
      <c r="D1069" s="16" t="s">
        <v>2484</v>
      </c>
      <c r="E1069" s="13"/>
      <c r="F1069" s="10" t="str">
        <f t="shared" si="33"/>
        <v>豊橋市</v>
      </c>
    </row>
    <row r="1070" spans="1:6" x14ac:dyDescent="0.15">
      <c r="A1070" s="11" t="str">
        <f t="shared" si="32"/>
        <v>愛知県岡崎市</v>
      </c>
      <c r="B1070" s="15" t="s">
        <v>2485</v>
      </c>
      <c r="C1070" s="13" t="s">
        <v>2457</v>
      </c>
      <c r="D1070" s="16" t="s">
        <v>2486</v>
      </c>
      <c r="E1070" s="13"/>
      <c r="F1070" s="10" t="str">
        <f t="shared" si="33"/>
        <v>岡崎市</v>
      </c>
    </row>
    <row r="1071" spans="1:6" x14ac:dyDescent="0.15">
      <c r="A1071" s="11" t="str">
        <f t="shared" si="32"/>
        <v>愛知県一宮市</v>
      </c>
      <c r="B1071" s="15" t="s">
        <v>2487</v>
      </c>
      <c r="C1071" s="13" t="s">
        <v>2457</v>
      </c>
      <c r="D1071" s="16" t="s">
        <v>2488</v>
      </c>
      <c r="E1071" s="13"/>
      <c r="F1071" s="10" t="str">
        <f t="shared" si="33"/>
        <v>一宮市</v>
      </c>
    </row>
    <row r="1072" spans="1:6" x14ac:dyDescent="0.15">
      <c r="A1072" s="11" t="str">
        <f t="shared" si="32"/>
        <v>愛知県瀬戸市</v>
      </c>
      <c r="B1072" s="15" t="s">
        <v>2489</v>
      </c>
      <c r="C1072" s="13" t="s">
        <v>2457</v>
      </c>
      <c r="D1072" s="16" t="s">
        <v>2490</v>
      </c>
      <c r="E1072" s="13"/>
      <c r="F1072" s="10" t="str">
        <f t="shared" si="33"/>
        <v>瀬戸市</v>
      </c>
    </row>
    <row r="1073" spans="1:6" x14ac:dyDescent="0.15">
      <c r="A1073" s="11" t="str">
        <f t="shared" si="32"/>
        <v>愛知県半田市</v>
      </c>
      <c r="B1073" s="15" t="s">
        <v>2491</v>
      </c>
      <c r="C1073" s="13" t="s">
        <v>2457</v>
      </c>
      <c r="D1073" s="16" t="s">
        <v>2492</v>
      </c>
      <c r="E1073" s="13"/>
      <c r="F1073" s="10" t="str">
        <f t="shared" si="33"/>
        <v>半田市</v>
      </c>
    </row>
    <row r="1074" spans="1:6" x14ac:dyDescent="0.15">
      <c r="A1074" s="11" t="str">
        <f t="shared" si="32"/>
        <v>愛知県春日井市</v>
      </c>
      <c r="B1074" s="15" t="s">
        <v>2493</v>
      </c>
      <c r="C1074" s="13" t="s">
        <v>2457</v>
      </c>
      <c r="D1074" s="16" t="s">
        <v>2494</v>
      </c>
      <c r="E1074" s="13"/>
      <c r="F1074" s="10" t="str">
        <f t="shared" si="33"/>
        <v>春日井市</v>
      </c>
    </row>
    <row r="1075" spans="1:6" x14ac:dyDescent="0.15">
      <c r="A1075" s="11" t="str">
        <f t="shared" si="32"/>
        <v>愛知県豊川市</v>
      </c>
      <c r="B1075" s="15" t="s">
        <v>2495</v>
      </c>
      <c r="C1075" s="13" t="s">
        <v>2457</v>
      </c>
      <c r="D1075" s="16" t="s">
        <v>2496</v>
      </c>
      <c r="E1075" s="13"/>
      <c r="F1075" s="10" t="str">
        <f t="shared" si="33"/>
        <v>豊川市</v>
      </c>
    </row>
    <row r="1076" spans="1:6" x14ac:dyDescent="0.15">
      <c r="A1076" s="11" t="str">
        <f t="shared" si="32"/>
        <v>愛知県津島市</v>
      </c>
      <c r="B1076" s="15" t="s">
        <v>2497</v>
      </c>
      <c r="C1076" s="13" t="s">
        <v>2457</v>
      </c>
      <c r="D1076" s="16" t="s">
        <v>2498</v>
      </c>
      <c r="E1076" s="13"/>
      <c r="F1076" s="10" t="str">
        <f t="shared" si="33"/>
        <v>津島市</v>
      </c>
    </row>
    <row r="1077" spans="1:6" x14ac:dyDescent="0.15">
      <c r="A1077" s="11" t="str">
        <f t="shared" si="32"/>
        <v>愛知県碧南市</v>
      </c>
      <c r="B1077" s="15" t="s">
        <v>2499</v>
      </c>
      <c r="C1077" s="13" t="s">
        <v>2457</v>
      </c>
      <c r="D1077" s="16" t="s">
        <v>2500</v>
      </c>
      <c r="E1077" s="13"/>
      <c r="F1077" s="10" t="str">
        <f t="shared" si="33"/>
        <v>碧南市</v>
      </c>
    </row>
    <row r="1078" spans="1:6" x14ac:dyDescent="0.15">
      <c r="A1078" s="11" t="str">
        <f t="shared" si="32"/>
        <v>愛知県刈谷市</v>
      </c>
      <c r="B1078" s="15" t="s">
        <v>2501</v>
      </c>
      <c r="C1078" s="13" t="s">
        <v>2457</v>
      </c>
      <c r="D1078" s="16" t="s">
        <v>2502</v>
      </c>
      <c r="E1078" s="13"/>
      <c r="F1078" s="10" t="str">
        <f t="shared" si="33"/>
        <v>刈谷市</v>
      </c>
    </row>
    <row r="1079" spans="1:6" x14ac:dyDescent="0.15">
      <c r="A1079" s="11" t="str">
        <f t="shared" si="32"/>
        <v>愛知県豊田市</v>
      </c>
      <c r="B1079" s="15" t="s">
        <v>2503</v>
      </c>
      <c r="C1079" s="13" t="s">
        <v>2457</v>
      </c>
      <c r="D1079" s="16" t="s">
        <v>2504</v>
      </c>
      <c r="E1079" s="13"/>
      <c r="F1079" s="10" t="str">
        <f t="shared" si="33"/>
        <v>豊田市</v>
      </c>
    </row>
    <row r="1080" spans="1:6" x14ac:dyDescent="0.15">
      <c r="A1080" s="11" t="str">
        <f t="shared" si="32"/>
        <v>愛知県安城市</v>
      </c>
      <c r="B1080" s="15" t="s">
        <v>2505</v>
      </c>
      <c r="C1080" s="13" t="s">
        <v>2457</v>
      </c>
      <c r="D1080" s="16" t="s">
        <v>2506</v>
      </c>
      <c r="E1080" s="13"/>
      <c r="F1080" s="10" t="str">
        <f t="shared" si="33"/>
        <v>安城市</v>
      </c>
    </row>
    <row r="1081" spans="1:6" x14ac:dyDescent="0.15">
      <c r="A1081" s="11" t="str">
        <f t="shared" si="32"/>
        <v>愛知県西尾市</v>
      </c>
      <c r="B1081" s="15" t="s">
        <v>2507</v>
      </c>
      <c r="C1081" s="13" t="s">
        <v>2457</v>
      </c>
      <c r="D1081" s="16" t="s">
        <v>2508</v>
      </c>
      <c r="E1081" s="13"/>
      <c r="F1081" s="10" t="str">
        <f t="shared" si="33"/>
        <v>西尾市</v>
      </c>
    </row>
    <row r="1082" spans="1:6" x14ac:dyDescent="0.15">
      <c r="A1082" s="11" t="str">
        <f t="shared" si="32"/>
        <v>愛知県蒲郡市</v>
      </c>
      <c r="B1082" s="15" t="s">
        <v>2509</v>
      </c>
      <c r="C1082" s="13" t="s">
        <v>2457</v>
      </c>
      <c r="D1082" s="16" t="s">
        <v>2510</v>
      </c>
      <c r="E1082" s="13"/>
      <c r="F1082" s="10" t="str">
        <f t="shared" si="33"/>
        <v>蒲郡市</v>
      </c>
    </row>
    <row r="1083" spans="1:6" x14ac:dyDescent="0.15">
      <c r="A1083" s="11" t="str">
        <f t="shared" si="32"/>
        <v>愛知県犬山市</v>
      </c>
      <c r="B1083" s="15" t="s">
        <v>2511</v>
      </c>
      <c r="C1083" s="13" t="s">
        <v>2457</v>
      </c>
      <c r="D1083" s="16" t="s">
        <v>2512</v>
      </c>
      <c r="E1083" s="13"/>
      <c r="F1083" s="10" t="str">
        <f t="shared" si="33"/>
        <v>犬山市</v>
      </c>
    </row>
    <row r="1084" spans="1:6" x14ac:dyDescent="0.15">
      <c r="A1084" s="11" t="str">
        <f t="shared" si="32"/>
        <v>愛知県常滑市</v>
      </c>
      <c r="B1084" s="15" t="s">
        <v>2513</v>
      </c>
      <c r="C1084" s="13" t="s">
        <v>2457</v>
      </c>
      <c r="D1084" s="16" t="s">
        <v>2514</v>
      </c>
      <c r="E1084" s="13"/>
      <c r="F1084" s="10" t="str">
        <f t="shared" si="33"/>
        <v>常滑市</v>
      </c>
    </row>
    <row r="1085" spans="1:6" x14ac:dyDescent="0.15">
      <c r="A1085" s="11" t="str">
        <f t="shared" si="32"/>
        <v>愛知県江南市</v>
      </c>
      <c r="B1085" s="15" t="s">
        <v>2515</v>
      </c>
      <c r="C1085" s="13" t="s">
        <v>2457</v>
      </c>
      <c r="D1085" s="16" t="s">
        <v>2516</v>
      </c>
      <c r="E1085" s="13"/>
      <c r="F1085" s="10" t="str">
        <f t="shared" si="33"/>
        <v>江南市</v>
      </c>
    </row>
    <row r="1086" spans="1:6" x14ac:dyDescent="0.15">
      <c r="A1086" s="11" t="str">
        <f t="shared" si="32"/>
        <v>愛知県小牧市</v>
      </c>
      <c r="B1086" s="15" t="s">
        <v>2517</v>
      </c>
      <c r="C1086" s="13" t="s">
        <v>2457</v>
      </c>
      <c r="D1086" s="16" t="s">
        <v>2518</v>
      </c>
      <c r="E1086" s="13"/>
      <c r="F1086" s="10" t="str">
        <f t="shared" si="33"/>
        <v>小牧市</v>
      </c>
    </row>
    <row r="1087" spans="1:6" x14ac:dyDescent="0.15">
      <c r="A1087" s="11" t="str">
        <f t="shared" si="32"/>
        <v>愛知県稲沢市</v>
      </c>
      <c r="B1087" s="15" t="s">
        <v>2519</v>
      </c>
      <c r="C1087" s="13" t="s">
        <v>2457</v>
      </c>
      <c r="D1087" s="16" t="s">
        <v>2520</v>
      </c>
      <c r="E1087" s="13"/>
      <c r="F1087" s="10" t="str">
        <f t="shared" si="33"/>
        <v>稲沢市</v>
      </c>
    </row>
    <row r="1088" spans="1:6" x14ac:dyDescent="0.15">
      <c r="A1088" s="11" t="str">
        <f t="shared" si="32"/>
        <v>愛知県新城市</v>
      </c>
      <c r="B1088" s="15" t="s">
        <v>2521</v>
      </c>
      <c r="C1088" s="13" t="s">
        <v>2457</v>
      </c>
      <c r="D1088" s="16" t="s">
        <v>2522</v>
      </c>
      <c r="E1088" s="13"/>
      <c r="F1088" s="10" t="str">
        <f t="shared" si="33"/>
        <v>新城市</v>
      </c>
    </row>
    <row r="1089" spans="1:6" x14ac:dyDescent="0.15">
      <c r="A1089" s="11" t="str">
        <f t="shared" si="32"/>
        <v>愛知県東海市</v>
      </c>
      <c r="B1089" s="15" t="s">
        <v>2523</v>
      </c>
      <c r="C1089" s="13" t="s">
        <v>2457</v>
      </c>
      <c r="D1089" s="16" t="s">
        <v>2524</v>
      </c>
      <c r="E1089" s="13"/>
      <c r="F1089" s="10" t="str">
        <f t="shared" si="33"/>
        <v>東海市</v>
      </c>
    </row>
    <row r="1090" spans="1:6" x14ac:dyDescent="0.15">
      <c r="A1090" s="11" t="str">
        <f t="shared" ref="A1090:A1153" si="34">C1090&amp;D1090&amp;E1090</f>
        <v>愛知県大府市</v>
      </c>
      <c r="B1090" s="15" t="s">
        <v>2525</v>
      </c>
      <c r="C1090" s="13" t="s">
        <v>2457</v>
      </c>
      <c r="D1090" s="16" t="s">
        <v>2526</v>
      </c>
      <c r="E1090" s="13"/>
      <c r="F1090" s="10" t="str">
        <f t="shared" si="33"/>
        <v>大府市</v>
      </c>
    </row>
    <row r="1091" spans="1:6" x14ac:dyDescent="0.15">
      <c r="A1091" s="11" t="str">
        <f t="shared" si="34"/>
        <v>愛知県知多市</v>
      </c>
      <c r="B1091" s="15" t="s">
        <v>2527</v>
      </c>
      <c r="C1091" s="13" t="s">
        <v>2457</v>
      </c>
      <c r="D1091" s="16" t="s">
        <v>2528</v>
      </c>
      <c r="E1091" s="13"/>
      <c r="F1091" s="10" t="str">
        <f t="shared" ref="F1091:F1154" si="35">D1091&amp;E1091</f>
        <v>知多市</v>
      </c>
    </row>
    <row r="1092" spans="1:6" x14ac:dyDescent="0.15">
      <c r="A1092" s="11" t="str">
        <f t="shared" si="34"/>
        <v>愛知県知立市</v>
      </c>
      <c r="B1092" s="15" t="s">
        <v>2529</v>
      </c>
      <c r="C1092" s="13" t="s">
        <v>2457</v>
      </c>
      <c r="D1092" s="16" t="s">
        <v>2530</v>
      </c>
      <c r="E1092" s="13"/>
      <c r="F1092" s="10" t="str">
        <f t="shared" si="35"/>
        <v>知立市</v>
      </c>
    </row>
    <row r="1093" spans="1:6" x14ac:dyDescent="0.15">
      <c r="A1093" s="11" t="str">
        <f t="shared" si="34"/>
        <v>愛知県尾張旭市</v>
      </c>
      <c r="B1093" s="15" t="s">
        <v>2531</v>
      </c>
      <c r="C1093" s="13" t="s">
        <v>2457</v>
      </c>
      <c r="D1093" s="16" t="s">
        <v>2532</v>
      </c>
      <c r="E1093" s="13"/>
      <c r="F1093" s="10" t="str">
        <f t="shared" si="35"/>
        <v>尾張旭市</v>
      </c>
    </row>
    <row r="1094" spans="1:6" x14ac:dyDescent="0.15">
      <c r="A1094" s="11" t="str">
        <f t="shared" si="34"/>
        <v>愛知県高浜市</v>
      </c>
      <c r="B1094" s="15" t="s">
        <v>2533</v>
      </c>
      <c r="C1094" s="13" t="s">
        <v>2457</v>
      </c>
      <c r="D1094" s="16" t="s">
        <v>2534</v>
      </c>
      <c r="E1094" s="13"/>
      <c r="F1094" s="10" t="str">
        <f t="shared" si="35"/>
        <v>高浜市</v>
      </c>
    </row>
    <row r="1095" spans="1:6" x14ac:dyDescent="0.15">
      <c r="A1095" s="11" t="str">
        <f t="shared" si="34"/>
        <v>愛知県岩倉市</v>
      </c>
      <c r="B1095" s="15" t="s">
        <v>2535</v>
      </c>
      <c r="C1095" s="13" t="s">
        <v>2457</v>
      </c>
      <c r="D1095" s="16" t="s">
        <v>2536</v>
      </c>
      <c r="E1095" s="13"/>
      <c r="F1095" s="10" t="str">
        <f t="shared" si="35"/>
        <v>岩倉市</v>
      </c>
    </row>
    <row r="1096" spans="1:6" x14ac:dyDescent="0.15">
      <c r="A1096" s="11" t="str">
        <f t="shared" si="34"/>
        <v>愛知県豊明市</v>
      </c>
      <c r="B1096" s="15" t="s">
        <v>2537</v>
      </c>
      <c r="C1096" s="13" t="s">
        <v>2457</v>
      </c>
      <c r="D1096" s="16" t="s">
        <v>2538</v>
      </c>
      <c r="E1096" s="13"/>
      <c r="F1096" s="10" t="str">
        <f t="shared" si="35"/>
        <v>豊明市</v>
      </c>
    </row>
    <row r="1097" spans="1:6" x14ac:dyDescent="0.15">
      <c r="A1097" s="11" t="str">
        <f t="shared" si="34"/>
        <v>愛知県日進市</v>
      </c>
      <c r="B1097" s="15" t="s">
        <v>2539</v>
      </c>
      <c r="C1097" s="13" t="s">
        <v>2457</v>
      </c>
      <c r="D1097" s="16" t="s">
        <v>2540</v>
      </c>
      <c r="E1097" s="13"/>
      <c r="F1097" s="10" t="str">
        <f t="shared" si="35"/>
        <v>日進市</v>
      </c>
    </row>
    <row r="1098" spans="1:6" x14ac:dyDescent="0.15">
      <c r="A1098" s="11" t="str">
        <f t="shared" si="34"/>
        <v>愛知県田原市</v>
      </c>
      <c r="B1098" s="15" t="s">
        <v>2541</v>
      </c>
      <c r="C1098" s="13" t="s">
        <v>2457</v>
      </c>
      <c r="D1098" s="16" t="s">
        <v>2542</v>
      </c>
      <c r="E1098" s="13"/>
      <c r="F1098" s="10" t="str">
        <f t="shared" si="35"/>
        <v>田原市</v>
      </c>
    </row>
    <row r="1099" spans="1:6" x14ac:dyDescent="0.15">
      <c r="A1099" s="11" t="str">
        <f t="shared" si="34"/>
        <v>愛知県愛西市</v>
      </c>
      <c r="B1099" s="15" t="s">
        <v>2543</v>
      </c>
      <c r="C1099" s="13" t="s">
        <v>2457</v>
      </c>
      <c r="D1099" s="16" t="s">
        <v>2544</v>
      </c>
      <c r="E1099" s="13"/>
      <c r="F1099" s="10" t="str">
        <f t="shared" si="35"/>
        <v>愛西市</v>
      </c>
    </row>
    <row r="1100" spans="1:6" x14ac:dyDescent="0.15">
      <c r="A1100" s="11" t="str">
        <f t="shared" si="34"/>
        <v>愛知県清須市</v>
      </c>
      <c r="B1100" s="15" t="s">
        <v>2545</v>
      </c>
      <c r="C1100" s="13" t="s">
        <v>2457</v>
      </c>
      <c r="D1100" s="16" t="s">
        <v>2546</v>
      </c>
      <c r="E1100" s="13"/>
      <c r="F1100" s="10" t="str">
        <f t="shared" si="35"/>
        <v>清須市</v>
      </c>
    </row>
    <row r="1101" spans="1:6" x14ac:dyDescent="0.15">
      <c r="A1101" s="11" t="str">
        <f t="shared" si="34"/>
        <v>愛知県北名古屋市</v>
      </c>
      <c r="B1101" s="15" t="s">
        <v>2547</v>
      </c>
      <c r="C1101" s="13" t="s">
        <v>2457</v>
      </c>
      <c r="D1101" s="16" t="s">
        <v>2548</v>
      </c>
      <c r="E1101" s="13"/>
      <c r="F1101" s="10" t="str">
        <f t="shared" si="35"/>
        <v>北名古屋市</v>
      </c>
    </row>
    <row r="1102" spans="1:6" x14ac:dyDescent="0.15">
      <c r="A1102" s="11" t="str">
        <f t="shared" si="34"/>
        <v>愛知県弥富市</v>
      </c>
      <c r="B1102" s="15" t="s">
        <v>2549</v>
      </c>
      <c r="C1102" s="13" t="s">
        <v>2457</v>
      </c>
      <c r="D1102" s="16" t="s">
        <v>2550</v>
      </c>
      <c r="E1102" s="13"/>
      <c r="F1102" s="10" t="str">
        <f t="shared" si="35"/>
        <v>弥富市</v>
      </c>
    </row>
    <row r="1103" spans="1:6" x14ac:dyDescent="0.15">
      <c r="A1103" s="11" t="str">
        <f t="shared" si="34"/>
        <v>愛知県みよし市</v>
      </c>
      <c r="B1103" s="15" t="s">
        <v>2551</v>
      </c>
      <c r="C1103" s="13" t="s">
        <v>2457</v>
      </c>
      <c r="D1103" s="16" t="s">
        <v>2552</v>
      </c>
      <c r="E1103" s="13"/>
      <c r="F1103" s="10" t="str">
        <f t="shared" si="35"/>
        <v>みよし市</v>
      </c>
    </row>
    <row r="1104" spans="1:6" x14ac:dyDescent="0.15">
      <c r="A1104" s="11" t="str">
        <f t="shared" si="34"/>
        <v>愛知県あま市</v>
      </c>
      <c r="B1104" s="15" t="s">
        <v>2553</v>
      </c>
      <c r="C1104" s="13" t="s">
        <v>2457</v>
      </c>
      <c r="D1104" s="16" t="s">
        <v>2554</v>
      </c>
      <c r="E1104" s="13"/>
      <c r="F1104" s="10" t="str">
        <f t="shared" si="35"/>
        <v>あま市</v>
      </c>
    </row>
    <row r="1105" spans="1:6" x14ac:dyDescent="0.15">
      <c r="A1105" s="11" t="str">
        <f t="shared" si="34"/>
        <v>愛知県長久手市</v>
      </c>
      <c r="B1105" s="15" t="s">
        <v>2555</v>
      </c>
      <c r="C1105" s="13" t="s">
        <v>2457</v>
      </c>
      <c r="D1105" s="16" t="s">
        <v>2556</v>
      </c>
      <c r="E1105" s="13"/>
      <c r="F1105" s="10" t="str">
        <f t="shared" si="35"/>
        <v>長久手市</v>
      </c>
    </row>
    <row r="1106" spans="1:6" x14ac:dyDescent="0.15">
      <c r="A1106" s="11" t="str">
        <f t="shared" si="34"/>
        <v>愛知県愛知郡東郷町</v>
      </c>
      <c r="B1106" s="15" t="s">
        <v>2557</v>
      </c>
      <c r="C1106" s="13" t="s">
        <v>2457</v>
      </c>
      <c r="D1106" s="16" t="s">
        <v>2558</v>
      </c>
      <c r="E1106" s="13" t="s">
        <v>2559</v>
      </c>
      <c r="F1106" s="10" t="str">
        <f t="shared" si="35"/>
        <v>愛知郡東郷町</v>
      </c>
    </row>
    <row r="1107" spans="1:6" x14ac:dyDescent="0.15">
      <c r="A1107" s="11" t="str">
        <f t="shared" si="34"/>
        <v>愛知県西春日井郡豊山町</v>
      </c>
      <c r="B1107" s="15" t="s">
        <v>2560</v>
      </c>
      <c r="C1107" s="13" t="s">
        <v>2457</v>
      </c>
      <c r="D1107" s="16" t="s">
        <v>2561</v>
      </c>
      <c r="E1107" s="13" t="s">
        <v>2562</v>
      </c>
      <c r="F1107" s="10" t="str">
        <f t="shared" si="35"/>
        <v>西春日井郡豊山町</v>
      </c>
    </row>
    <row r="1108" spans="1:6" x14ac:dyDescent="0.15">
      <c r="A1108" s="11" t="str">
        <f t="shared" si="34"/>
        <v>愛知県丹羽郡大口町</v>
      </c>
      <c r="B1108" s="15" t="s">
        <v>2563</v>
      </c>
      <c r="C1108" s="13" t="s">
        <v>2457</v>
      </c>
      <c r="D1108" s="16" t="s">
        <v>2564</v>
      </c>
      <c r="E1108" s="13" t="s">
        <v>2565</v>
      </c>
      <c r="F1108" s="10" t="str">
        <f t="shared" si="35"/>
        <v>丹羽郡大口町</v>
      </c>
    </row>
    <row r="1109" spans="1:6" x14ac:dyDescent="0.15">
      <c r="A1109" s="11" t="str">
        <f t="shared" si="34"/>
        <v>愛知県丹羽郡扶桑町</v>
      </c>
      <c r="B1109" s="15" t="s">
        <v>2566</v>
      </c>
      <c r="C1109" s="13" t="s">
        <v>2457</v>
      </c>
      <c r="D1109" s="16" t="s">
        <v>2564</v>
      </c>
      <c r="E1109" s="13" t="s">
        <v>2567</v>
      </c>
      <c r="F1109" s="10" t="str">
        <f t="shared" si="35"/>
        <v>丹羽郡扶桑町</v>
      </c>
    </row>
    <row r="1110" spans="1:6" x14ac:dyDescent="0.15">
      <c r="A1110" s="11" t="str">
        <f t="shared" si="34"/>
        <v>愛知県海部郡大治町</v>
      </c>
      <c r="B1110" s="15" t="s">
        <v>2568</v>
      </c>
      <c r="C1110" s="13" t="s">
        <v>2457</v>
      </c>
      <c r="D1110" s="16" t="s">
        <v>2569</v>
      </c>
      <c r="E1110" s="13" t="s">
        <v>2570</v>
      </c>
      <c r="F1110" s="10" t="str">
        <f t="shared" si="35"/>
        <v>海部郡大治町</v>
      </c>
    </row>
    <row r="1111" spans="1:6" x14ac:dyDescent="0.15">
      <c r="A1111" s="11" t="str">
        <f t="shared" si="34"/>
        <v>愛知県海部郡蟹江町</v>
      </c>
      <c r="B1111" s="15" t="s">
        <v>2571</v>
      </c>
      <c r="C1111" s="13" t="s">
        <v>2457</v>
      </c>
      <c r="D1111" s="16" t="s">
        <v>2569</v>
      </c>
      <c r="E1111" s="13" t="s">
        <v>2572</v>
      </c>
      <c r="F1111" s="10" t="str">
        <f t="shared" si="35"/>
        <v>海部郡蟹江町</v>
      </c>
    </row>
    <row r="1112" spans="1:6" x14ac:dyDescent="0.15">
      <c r="A1112" s="11" t="str">
        <f t="shared" si="34"/>
        <v>愛知県海部郡飛島村</v>
      </c>
      <c r="B1112" s="15" t="s">
        <v>2573</v>
      </c>
      <c r="C1112" s="13" t="s">
        <v>2457</v>
      </c>
      <c r="D1112" s="16" t="s">
        <v>2569</v>
      </c>
      <c r="E1112" s="13" t="s">
        <v>2574</v>
      </c>
      <c r="F1112" s="10" t="str">
        <f t="shared" si="35"/>
        <v>海部郡飛島村</v>
      </c>
    </row>
    <row r="1113" spans="1:6" x14ac:dyDescent="0.15">
      <c r="A1113" s="11" t="str">
        <f t="shared" si="34"/>
        <v>愛知県知多郡阿久比町</v>
      </c>
      <c r="B1113" s="15" t="s">
        <v>2575</v>
      </c>
      <c r="C1113" s="13" t="s">
        <v>2457</v>
      </c>
      <c r="D1113" s="16" t="s">
        <v>2576</v>
      </c>
      <c r="E1113" s="13" t="s">
        <v>2577</v>
      </c>
      <c r="F1113" s="10" t="str">
        <f t="shared" si="35"/>
        <v>知多郡阿久比町</v>
      </c>
    </row>
    <row r="1114" spans="1:6" x14ac:dyDescent="0.15">
      <c r="A1114" s="11" t="str">
        <f t="shared" si="34"/>
        <v>愛知県知多郡東浦町</v>
      </c>
      <c r="B1114" s="15" t="s">
        <v>2578</v>
      </c>
      <c r="C1114" s="13" t="s">
        <v>2457</v>
      </c>
      <c r="D1114" s="16" t="s">
        <v>2576</v>
      </c>
      <c r="E1114" s="13" t="s">
        <v>2579</v>
      </c>
      <c r="F1114" s="10" t="str">
        <f t="shared" si="35"/>
        <v>知多郡東浦町</v>
      </c>
    </row>
    <row r="1115" spans="1:6" x14ac:dyDescent="0.15">
      <c r="A1115" s="11" t="str">
        <f t="shared" si="34"/>
        <v>愛知県知多郡南知多町</v>
      </c>
      <c r="B1115" s="15" t="s">
        <v>2580</v>
      </c>
      <c r="C1115" s="13" t="s">
        <v>2457</v>
      </c>
      <c r="D1115" s="16" t="s">
        <v>2576</v>
      </c>
      <c r="E1115" s="13" t="s">
        <v>2581</v>
      </c>
      <c r="F1115" s="10" t="str">
        <f t="shared" si="35"/>
        <v>知多郡南知多町</v>
      </c>
    </row>
    <row r="1116" spans="1:6" x14ac:dyDescent="0.15">
      <c r="A1116" s="11" t="str">
        <f t="shared" si="34"/>
        <v>愛知県知多郡美浜町</v>
      </c>
      <c r="B1116" s="15" t="s">
        <v>2582</v>
      </c>
      <c r="C1116" s="13" t="s">
        <v>2457</v>
      </c>
      <c r="D1116" s="16" t="s">
        <v>2576</v>
      </c>
      <c r="E1116" s="13" t="s">
        <v>2043</v>
      </c>
      <c r="F1116" s="10" t="str">
        <f t="shared" si="35"/>
        <v>知多郡美浜町</v>
      </c>
    </row>
    <row r="1117" spans="1:6" x14ac:dyDescent="0.15">
      <c r="A1117" s="11" t="str">
        <f t="shared" si="34"/>
        <v>愛知県知多郡武豊町</v>
      </c>
      <c r="B1117" s="15" t="s">
        <v>2583</v>
      </c>
      <c r="C1117" s="13" t="s">
        <v>2457</v>
      </c>
      <c r="D1117" s="16" t="s">
        <v>2576</v>
      </c>
      <c r="E1117" s="13" t="s">
        <v>2584</v>
      </c>
      <c r="F1117" s="10" t="str">
        <f t="shared" si="35"/>
        <v>知多郡武豊町</v>
      </c>
    </row>
    <row r="1118" spans="1:6" x14ac:dyDescent="0.15">
      <c r="A1118" s="11" t="str">
        <f t="shared" si="34"/>
        <v>愛知県額田郡幸田町</v>
      </c>
      <c r="B1118" s="15" t="s">
        <v>2585</v>
      </c>
      <c r="C1118" s="13" t="s">
        <v>2457</v>
      </c>
      <c r="D1118" s="16" t="s">
        <v>2586</v>
      </c>
      <c r="E1118" s="13" t="s">
        <v>2587</v>
      </c>
      <c r="F1118" s="10" t="str">
        <f t="shared" si="35"/>
        <v>額田郡幸田町</v>
      </c>
    </row>
    <row r="1119" spans="1:6" x14ac:dyDescent="0.15">
      <c r="A1119" s="11" t="str">
        <f t="shared" si="34"/>
        <v>愛知県北設楽郡設楽町</v>
      </c>
      <c r="B1119" s="15" t="s">
        <v>2588</v>
      </c>
      <c r="C1119" s="13" t="s">
        <v>2457</v>
      </c>
      <c r="D1119" s="16" t="s">
        <v>2589</v>
      </c>
      <c r="E1119" s="13" t="s">
        <v>2590</v>
      </c>
      <c r="F1119" s="10" t="str">
        <f t="shared" si="35"/>
        <v>北設楽郡設楽町</v>
      </c>
    </row>
    <row r="1120" spans="1:6" x14ac:dyDescent="0.15">
      <c r="A1120" s="11" t="str">
        <f t="shared" si="34"/>
        <v>愛知県北設楽郡東栄町</v>
      </c>
      <c r="B1120" s="15" t="s">
        <v>2591</v>
      </c>
      <c r="C1120" s="13" t="s">
        <v>2457</v>
      </c>
      <c r="D1120" s="16" t="s">
        <v>2589</v>
      </c>
      <c r="E1120" s="13" t="s">
        <v>2592</v>
      </c>
      <c r="F1120" s="10" t="str">
        <f t="shared" si="35"/>
        <v>北設楽郡東栄町</v>
      </c>
    </row>
    <row r="1121" spans="1:6" x14ac:dyDescent="0.15">
      <c r="A1121" s="11" t="str">
        <f t="shared" si="34"/>
        <v>愛知県北設楽郡豊根村</v>
      </c>
      <c r="B1121" s="15" t="s">
        <v>2593</v>
      </c>
      <c r="C1121" s="13" t="s">
        <v>2457</v>
      </c>
      <c r="D1121" s="16" t="s">
        <v>2589</v>
      </c>
      <c r="E1121" s="13" t="s">
        <v>2594</v>
      </c>
      <c r="F1121" s="10" t="str">
        <f t="shared" si="35"/>
        <v>北設楽郡豊根村</v>
      </c>
    </row>
    <row r="1122" spans="1:6" x14ac:dyDescent="0.15">
      <c r="A1122" s="11" t="str">
        <f t="shared" si="34"/>
        <v>三重県津市</v>
      </c>
      <c r="B1122" s="15" t="s">
        <v>2595</v>
      </c>
      <c r="C1122" s="13" t="s">
        <v>2596</v>
      </c>
      <c r="D1122" s="16" t="s">
        <v>2597</v>
      </c>
      <c r="E1122" s="13"/>
      <c r="F1122" s="10" t="str">
        <f t="shared" si="35"/>
        <v>津市</v>
      </c>
    </row>
    <row r="1123" spans="1:6" x14ac:dyDescent="0.15">
      <c r="A1123" s="11" t="str">
        <f t="shared" si="34"/>
        <v>三重県四日市市</v>
      </c>
      <c r="B1123" s="15" t="s">
        <v>2598</v>
      </c>
      <c r="C1123" s="13" t="s">
        <v>2596</v>
      </c>
      <c r="D1123" s="16" t="s">
        <v>2599</v>
      </c>
      <c r="E1123" s="13"/>
      <c r="F1123" s="10" t="str">
        <f t="shared" si="35"/>
        <v>四日市市</v>
      </c>
    </row>
    <row r="1124" spans="1:6" x14ac:dyDescent="0.15">
      <c r="A1124" s="11" t="str">
        <f t="shared" si="34"/>
        <v>三重県伊勢市</v>
      </c>
      <c r="B1124" s="15" t="s">
        <v>2600</v>
      </c>
      <c r="C1124" s="13" t="s">
        <v>2596</v>
      </c>
      <c r="D1124" s="16" t="s">
        <v>2601</v>
      </c>
      <c r="E1124" s="13"/>
      <c r="F1124" s="10" t="str">
        <f t="shared" si="35"/>
        <v>伊勢市</v>
      </c>
    </row>
    <row r="1125" spans="1:6" x14ac:dyDescent="0.15">
      <c r="A1125" s="11" t="str">
        <f t="shared" si="34"/>
        <v>三重県松阪市</v>
      </c>
      <c r="B1125" s="15" t="s">
        <v>2602</v>
      </c>
      <c r="C1125" s="13" t="s">
        <v>2596</v>
      </c>
      <c r="D1125" s="16" t="s">
        <v>2603</v>
      </c>
      <c r="E1125" s="13"/>
      <c r="F1125" s="10" t="str">
        <f t="shared" si="35"/>
        <v>松阪市</v>
      </c>
    </row>
    <row r="1126" spans="1:6" x14ac:dyDescent="0.15">
      <c r="A1126" s="11" t="str">
        <f t="shared" si="34"/>
        <v>三重県桑名市</v>
      </c>
      <c r="B1126" s="15" t="s">
        <v>2604</v>
      </c>
      <c r="C1126" s="13" t="s">
        <v>2596</v>
      </c>
      <c r="D1126" s="16" t="s">
        <v>2605</v>
      </c>
      <c r="E1126" s="13"/>
      <c r="F1126" s="10" t="str">
        <f t="shared" si="35"/>
        <v>桑名市</v>
      </c>
    </row>
    <row r="1127" spans="1:6" x14ac:dyDescent="0.15">
      <c r="A1127" s="11" t="str">
        <f t="shared" si="34"/>
        <v>三重県鈴鹿市</v>
      </c>
      <c r="B1127" s="15" t="s">
        <v>2606</v>
      </c>
      <c r="C1127" s="13" t="s">
        <v>2596</v>
      </c>
      <c r="D1127" s="16" t="s">
        <v>2607</v>
      </c>
      <c r="E1127" s="13"/>
      <c r="F1127" s="10" t="str">
        <f t="shared" si="35"/>
        <v>鈴鹿市</v>
      </c>
    </row>
    <row r="1128" spans="1:6" x14ac:dyDescent="0.15">
      <c r="A1128" s="11" t="str">
        <f t="shared" si="34"/>
        <v>三重県名張市</v>
      </c>
      <c r="B1128" s="15" t="s">
        <v>2608</v>
      </c>
      <c r="C1128" s="13" t="s">
        <v>2596</v>
      </c>
      <c r="D1128" s="16" t="s">
        <v>2609</v>
      </c>
      <c r="E1128" s="13"/>
      <c r="F1128" s="10" t="str">
        <f t="shared" si="35"/>
        <v>名張市</v>
      </c>
    </row>
    <row r="1129" spans="1:6" x14ac:dyDescent="0.15">
      <c r="A1129" s="11" t="str">
        <f t="shared" si="34"/>
        <v>三重県尾鷲市</v>
      </c>
      <c r="B1129" s="15" t="s">
        <v>2610</v>
      </c>
      <c r="C1129" s="13" t="s">
        <v>2596</v>
      </c>
      <c r="D1129" s="16" t="s">
        <v>2611</v>
      </c>
      <c r="E1129" s="13"/>
      <c r="F1129" s="10" t="str">
        <f t="shared" si="35"/>
        <v>尾鷲市</v>
      </c>
    </row>
    <row r="1130" spans="1:6" x14ac:dyDescent="0.15">
      <c r="A1130" s="11" t="str">
        <f t="shared" si="34"/>
        <v>三重県亀山市</v>
      </c>
      <c r="B1130" s="15" t="s">
        <v>2612</v>
      </c>
      <c r="C1130" s="13" t="s">
        <v>2596</v>
      </c>
      <c r="D1130" s="16" t="s">
        <v>2613</v>
      </c>
      <c r="E1130" s="13"/>
      <c r="F1130" s="10" t="str">
        <f t="shared" si="35"/>
        <v>亀山市</v>
      </c>
    </row>
    <row r="1131" spans="1:6" x14ac:dyDescent="0.15">
      <c r="A1131" s="11" t="str">
        <f t="shared" si="34"/>
        <v>三重県鳥羽市</v>
      </c>
      <c r="B1131" s="15" t="s">
        <v>2614</v>
      </c>
      <c r="C1131" s="13" t="s">
        <v>2596</v>
      </c>
      <c r="D1131" s="16" t="s">
        <v>2615</v>
      </c>
      <c r="E1131" s="13"/>
      <c r="F1131" s="10" t="str">
        <f t="shared" si="35"/>
        <v>鳥羽市</v>
      </c>
    </row>
    <row r="1132" spans="1:6" x14ac:dyDescent="0.15">
      <c r="A1132" s="11" t="str">
        <f t="shared" si="34"/>
        <v>三重県熊野市</v>
      </c>
      <c r="B1132" s="15" t="s">
        <v>2616</v>
      </c>
      <c r="C1132" s="13" t="s">
        <v>2596</v>
      </c>
      <c r="D1132" s="16" t="s">
        <v>2617</v>
      </c>
      <c r="E1132" s="13"/>
      <c r="F1132" s="10" t="str">
        <f t="shared" si="35"/>
        <v>熊野市</v>
      </c>
    </row>
    <row r="1133" spans="1:6" x14ac:dyDescent="0.15">
      <c r="A1133" s="11" t="str">
        <f t="shared" si="34"/>
        <v>三重県いなべ市</v>
      </c>
      <c r="B1133" s="15" t="s">
        <v>2618</v>
      </c>
      <c r="C1133" s="13" t="s">
        <v>2596</v>
      </c>
      <c r="D1133" s="16" t="s">
        <v>2619</v>
      </c>
      <c r="E1133" s="13"/>
      <c r="F1133" s="10" t="str">
        <f t="shared" si="35"/>
        <v>いなべ市</v>
      </c>
    </row>
    <row r="1134" spans="1:6" x14ac:dyDescent="0.15">
      <c r="A1134" s="11" t="str">
        <f t="shared" si="34"/>
        <v>三重県志摩市</v>
      </c>
      <c r="B1134" s="15" t="s">
        <v>2620</v>
      </c>
      <c r="C1134" s="13" t="s">
        <v>2596</v>
      </c>
      <c r="D1134" s="16" t="s">
        <v>2621</v>
      </c>
      <c r="E1134" s="13"/>
      <c r="F1134" s="10" t="str">
        <f t="shared" si="35"/>
        <v>志摩市</v>
      </c>
    </row>
    <row r="1135" spans="1:6" x14ac:dyDescent="0.15">
      <c r="A1135" s="11" t="str">
        <f t="shared" si="34"/>
        <v>三重県伊賀市</v>
      </c>
      <c r="B1135" s="15" t="s">
        <v>2622</v>
      </c>
      <c r="C1135" s="13" t="s">
        <v>2596</v>
      </c>
      <c r="D1135" s="16" t="s">
        <v>2623</v>
      </c>
      <c r="E1135" s="13"/>
      <c r="F1135" s="10" t="str">
        <f t="shared" si="35"/>
        <v>伊賀市</v>
      </c>
    </row>
    <row r="1136" spans="1:6" x14ac:dyDescent="0.15">
      <c r="A1136" s="11" t="str">
        <f t="shared" si="34"/>
        <v>三重県桑名郡木曽岬町</v>
      </c>
      <c r="B1136" s="15" t="s">
        <v>2624</v>
      </c>
      <c r="C1136" s="13" t="s">
        <v>2596</v>
      </c>
      <c r="D1136" s="16" t="s">
        <v>2625</v>
      </c>
      <c r="E1136" s="13" t="s">
        <v>2626</v>
      </c>
      <c r="F1136" s="10" t="str">
        <f t="shared" si="35"/>
        <v>桑名郡木曽岬町</v>
      </c>
    </row>
    <row r="1137" spans="1:6" x14ac:dyDescent="0.15">
      <c r="A1137" s="11" t="str">
        <f t="shared" si="34"/>
        <v>三重県員弁郡東員町</v>
      </c>
      <c r="B1137" s="15" t="s">
        <v>2627</v>
      </c>
      <c r="C1137" s="13" t="s">
        <v>2596</v>
      </c>
      <c r="D1137" s="16" t="s">
        <v>2628</v>
      </c>
      <c r="E1137" s="13" t="s">
        <v>2629</v>
      </c>
      <c r="F1137" s="10" t="str">
        <f t="shared" si="35"/>
        <v>員弁郡東員町</v>
      </c>
    </row>
    <row r="1138" spans="1:6" x14ac:dyDescent="0.15">
      <c r="A1138" s="11" t="str">
        <f t="shared" si="34"/>
        <v>三重県三重郡菰野町</v>
      </c>
      <c r="B1138" s="15" t="s">
        <v>2630</v>
      </c>
      <c r="C1138" s="13" t="s">
        <v>2596</v>
      </c>
      <c r="D1138" s="16" t="s">
        <v>2631</v>
      </c>
      <c r="E1138" s="13" t="s">
        <v>2632</v>
      </c>
      <c r="F1138" s="10" t="str">
        <f t="shared" si="35"/>
        <v>三重郡菰野町</v>
      </c>
    </row>
    <row r="1139" spans="1:6" x14ac:dyDescent="0.15">
      <c r="A1139" s="11" t="str">
        <f t="shared" si="34"/>
        <v>三重県三重郡朝日町</v>
      </c>
      <c r="B1139" s="15" t="s">
        <v>2633</v>
      </c>
      <c r="C1139" s="13" t="s">
        <v>2596</v>
      </c>
      <c r="D1139" s="16" t="s">
        <v>2631</v>
      </c>
      <c r="E1139" s="13" t="s">
        <v>942</v>
      </c>
      <c r="F1139" s="10" t="str">
        <f t="shared" si="35"/>
        <v>三重郡朝日町</v>
      </c>
    </row>
    <row r="1140" spans="1:6" x14ac:dyDescent="0.15">
      <c r="A1140" s="11" t="str">
        <f t="shared" si="34"/>
        <v>三重県三重郡川越町</v>
      </c>
      <c r="B1140" s="15" t="s">
        <v>2634</v>
      </c>
      <c r="C1140" s="13" t="s">
        <v>2596</v>
      </c>
      <c r="D1140" s="16" t="s">
        <v>2631</v>
      </c>
      <c r="E1140" s="13" t="s">
        <v>2635</v>
      </c>
      <c r="F1140" s="10" t="str">
        <f t="shared" si="35"/>
        <v>三重郡川越町</v>
      </c>
    </row>
    <row r="1141" spans="1:6" x14ac:dyDescent="0.15">
      <c r="A1141" s="11" t="str">
        <f t="shared" si="34"/>
        <v>三重県多気郡多気町</v>
      </c>
      <c r="B1141" s="15" t="s">
        <v>2636</v>
      </c>
      <c r="C1141" s="13" t="s">
        <v>2596</v>
      </c>
      <c r="D1141" s="16" t="s">
        <v>2637</v>
      </c>
      <c r="E1141" s="13" t="s">
        <v>2638</v>
      </c>
      <c r="F1141" s="10" t="str">
        <f t="shared" si="35"/>
        <v>多気郡多気町</v>
      </c>
    </row>
    <row r="1142" spans="1:6" x14ac:dyDescent="0.15">
      <c r="A1142" s="11" t="str">
        <f t="shared" si="34"/>
        <v>三重県多気郡明和町</v>
      </c>
      <c r="B1142" s="15" t="s">
        <v>2639</v>
      </c>
      <c r="C1142" s="13" t="s">
        <v>2596</v>
      </c>
      <c r="D1142" s="16" t="s">
        <v>2637</v>
      </c>
      <c r="E1142" s="13" t="s">
        <v>1335</v>
      </c>
      <c r="F1142" s="10" t="str">
        <f t="shared" si="35"/>
        <v>多気郡明和町</v>
      </c>
    </row>
    <row r="1143" spans="1:6" x14ac:dyDescent="0.15">
      <c r="A1143" s="11" t="str">
        <f t="shared" si="34"/>
        <v>三重県多気郡大台町</v>
      </c>
      <c r="B1143" s="15" t="s">
        <v>2640</v>
      </c>
      <c r="C1143" s="13" t="s">
        <v>2596</v>
      </c>
      <c r="D1143" s="16" t="s">
        <v>2637</v>
      </c>
      <c r="E1143" s="13" t="s">
        <v>2641</v>
      </c>
      <c r="F1143" s="10" t="str">
        <f t="shared" si="35"/>
        <v>多気郡大台町</v>
      </c>
    </row>
    <row r="1144" spans="1:6" x14ac:dyDescent="0.15">
      <c r="A1144" s="11" t="str">
        <f t="shared" si="34"/>
        <v>三重県度会郡玉城町</v>
      </c>
      <c r="B1144" s="15" t="s">
        <v>2642</v>
      </c>
      <c r="C1144" s="13" t="s">
        <v>2596</v>
      </c>
      <c r="D1144" s="16" t="s">
        <v>2643</v>
      </c>
      <c r="E1144" s="13" t="s">
        <v>2644</v>
      </c>
      <c r="F1144" s="10" t="str">
        <f t="shared" si="35"/>
        <v>度会郡玉城町</v>
      </c>
    </row>
    <row r="1145" spans="1:6" x14ac:dyDescent="0.15">
      <c r="A1145" s="11" t="str">
        <f t="shared" si="34"/>
        <v>三重県度会郡度会町</v>
      </c>
      <c r="B1145" s="15" t="s">
        <v>2645</v>
      </c>
      <c r="C1145" s="13" t="s">
        <v>2596</v>
      </c>
      <c r="D1145" s="16" t="s">
        <v>2643</v>
      </c>
      <c r="E1145" s="13" t="s">
        <v>2646</v>
      </c>
      <c r="F1145" s="10" t="str">
        <f t="shared" si="35"/>
        <v>度会郡度会町</v>
      </c>
    </row>
    <row r="1146" spans="1:6" x14ac:dyDescent="0.15">
      <c r="A1146" s="11" t="str">
        <f t="shared" si="34"/>
        <v>三重県度会郡大紀町</v>
      </c>
      <c r="B1146" s="15" t="s">
        <v>2647</v>
      </c>
      <c r="C1146" s="13" t="s">
        <v>2596</v>
      </c>
      <c r="D1146" s="16" t="s">
        <v>2643</v>
      </c>
      <c r="E1146" s="13" t="s">
        <v>2648</v>
      </c>
      <c r="F1146" s="10" t="str">
        <f t="shared" si="35"/>
        <v>度会郡大紀町</v>
      </c>
    </row>
    <row r="1147" spans="1:6" x14ac:dyDescent="0.15">
      <c r="A1147" s="11" t="str">
        <f t="shared" si="34"/>
        <v>三重県度会郡南伊勢町</v>
      </c>
      <c r="B1147" s="15" t="s">
        <v>2649</v>
      </c>
      <c r="C1147" s="13" t="s">
        <v>2596</v>
      </c>
      <c r="D1147" s="16" t="s">
        <v>2643</v>
      </c>
      <c r="E1147" s="13" t="s">
        <v>2650</v>
      </c>
      <c r="F1147" s="10" t="str">
        <f t="shared" si="35"/>
        <v>度会郡南伊勢町</v>
      </c>
    </row>
    <row r="1148" spans="1:6" x14ac:dyDescent="0.15">
      <c r="A1148" s="11" t="str">
        <f t="shared" si="34"/>
        <v>三重県北牟婁郡紀北町</v>
      </c>
      <c r="B1148" s="15" t="s">
        <v>2651</v>
      </c>
      <c r="C1148" s="13" t="s">
        <v>2596</v>
      </c>
      <c r="D1148" s="16" t="s">
        <v>2652</v>
      </c>
      <c r="E1148" s="13" t="s">
        <v>2653</v>
      </c>
      <c r="F1148" s="10" t="str">
        <f t="shared" si="35"/>
        <v>北牟婁郡紀北町</v>
      </c>
    </row>
    <row r="1149" spans="1:6" x14ac:dyDescent="0.15">
      <c r="A1149" s="11" t="str">
        <f t="shared" si="34"/>
        <v>三重県南牟婁郡御浜町</v>
      </c>
      <c r="B1149" s="15" t="s">
        <v>2654</v>
      </c>
      <c r="C1149" s="13" t="s">
        <v>2596</v>
      </c>
      <c r="D1149" s="16" t="s">
        <v>2655</v>
      </c>
      <c r="E1149" s="13" t="s">
        <v>2656</v>
      </c>
      <c r="F1149" s="10" t="str">
        <f t="shared" si="35"/>
        <v>南牟婁郡御浜町</v>
      </c>
    </row>
    <row r="1150" spans="1:6" x14ac:dyDescent="0.15">
      <c r="A1150" s="11" t="str">
        <f t="shared" si="34"/>
        <v>三重県南牟婁郡紀宝町</v>
      </c>
      <c r="B1150" s="15" t="s">
        <v>2657</v>
      </c>
      <c r="C1150" s="13" t="s">
        <v>2596</v>
      </c>
      <c r="D1150" s="16" t="s">
        <v>2655</v>
      </c>
      <c r="E1150" s="13" t="s">
        <v>2658</v>
      </c>
      <c r="F1150" s="10" t="str">
        <f t="shared" si="35"/>
        <v>南牟婁郡紀宝町</v>
      </c>
    </row>
    <row r="1151" spans="1:6" x14ac:dyDescent="0.15">
      <c r="A1151" s="11" t="str">
        <f t="shared" si="34"/>
        <v>滋賀県大津市</v>
      </c>
      <c r="B1151" s="15" t="s">
        <v>2659</v>
      </c>
      <c r="C1151" s="13" t="s">
        <v>2660</v>
      </c>
      <c r="D1151" s="16" t="s">
        <v>2661</v>
      </c>
      <c r="E1151" s="13"/>
      <c r="F1151" s="10" t="str">
        <f t="shared" si="35"/>
        <v>大津市</v>
      </c>
    </row>
    <row r="1152" spans="1:6" x14ac:dyDescent="0.15">
      <c r="A1152" s="11" t="str">
        <f t="shared" si="34"/>
        <v>滋賀県彦根市</v>
      </c>
      <c r="B1152" s="15" t="s">
        <v>2662</v>
      </c>
      <c r="C1152" s="13" t="s">
        <v>2660</v>
      </c>
      <c r="D1152" s="16" t="s">
        <v>2663</v>
      </c>
      <c r="E1152" s="13"/>
      <c r="F1152" s="10" t="str">
        <f t="shared" si="35"/>
        <v>彦根市</v>
      </c>
    </row>
    <row r="1153" spans="1:6" x14ac:dyDescent="0.15">
      <c r="A1153" s="11" t="str">
        <f t="shared" si="34"/>
        <v>滋賀県長浜市</v>
      </c>
      <c r="B1153" s="15" t="s">
        <v>2664</v>
      </c>
      <c r="C1153" s="13" t="s">
        <v>2660</v>
      </c>
      <c r="D1153" s="16" t="s">
        <v>2665</v>
      </c>
      <c r="E1153" s="13"/>
      <c r="F1153" s="10" t="str">
        <f t="shared" si="35"/>
        <v>長浜市</v>
      </c>
    </row>
    <row r="1154" spans="1:6" x14ac:dyDescent="0.15">
      <c r="A1154" s="11" t="str">
        <f t="shared" ref="A1154:A1217" si="36">C1154&amp;D1154&amp;E1154</f>
        <v>滋賀県近江八幡市</v>
      </c>
      <c r="B1154" s="15" t="s">
        <v>2666</v>
      </c>
      <c r="C1154" s="13" t="s">
        <v>2660</v>
      </c>
      <c r="D1154" s="16" t="s">
        <v>2667</v>
      </c>
      <c r="E1154" s="13"/>
      <c r="F1154" s="10" t="str">
        <f t="shared" si="35"/>
        <v>近江八幡市</v>
      </c>
    </row>
    <row r="1155" spans="1:6" x14ac:dyDescent="0.15">
      <c r="A1155" s="11" t="str">
        <f t="shared" si="36"/>
        <v>滋賀県草津市</v>
      </c>
      <c r="B1155" s="15" t="s">
        <v>2668</v>
      </c>
      <c r="C1155" s="13" t="s">
        <v>2660</v>
      </c>
      <c r="D1155" s="16" t="s">
        <v>2669</v>
      </c>
      <c r="E1155" s="13"/>
      <c r="F1155" s="10" t="str">
        <f t="shared" ref="F1155:F1218" si="37">D1155&amp;E1155</f>
        <v>草津市</v>
      </c>
    </row>
    <row r="1156" spans="1:6" x14ac:dyDescent="0.15">
      <c r="A1156" s="11" t="str">
        <f t="shared" si="36"/>
        <v>滋賀県守山市</v>
      </c>
      <c r="B1156" s="15" t="s">
        <v>2670</v>
      </c>
      <c r="C1156" s="13" t="s">
        <v>2660</v>
      </c>
      <c r="D1156" s="16" t="s">
        <v>2671</v>
      </c>
      <c r="E1156" s="13"/>
      <c r="F1156" s="10" t="str">
        <f t="shared" si="37"/>
        <v>守山市</v>
      </c>
    </row>
    <row r="1157" spans="1:6" x14ac:dyDescent="0.15">
      <c r="A1157" s="11" t="str">
        <f t="shared" si="36"/>
        <v>滋賀県栗東市</v>
      </c>
      <c r="B1157" s="15" t="s">
        <v>2672</v>
      </c>
      <c r="C1157" s="13" t="s">
        <v>2660</v>
      </c>
      <c r="D1157" s="16" t="s">
        <v>2673</v>
      </c>
      <c r="E1157" s="13"/>
      <c r="F1157" s="10" t="str">
        <f t="shared" si="37"/>
        <v>栗東市</v>
      </c>
    </row>
    <row r="1158" spans="1:6" x14ac:dyDescent="0.15">
      <c r="A1158" s="11" t="str">
        <f t="shared" si="36"/>
        <v>滋賀県甲賀市</v>
      </c>
      <c r="B1158" s="15" t="s">
        <v>2674</v>
      </c>
      <c r="C1158" s="13" t="s">
        <v>2660</v>
      </c>
      <c r="D1158" s="16" t="s">
        <v>2675</v>
      </c>
      <c r="E1158" s="13"/>
      <c r="F1158" s="10" t="str">
        <f t="shared" si="37"/>
        <v>甲賀市</v>
      </c>
    </row>
    <row r="1159" spans="1:6" x14ac:dyDescent="0.15">
      <c r="A1159" s="11" t="str">
        <f t="shared" si="36"/>
        <v>滋賀県野洲市</v>
      </c>
      <c r="B1159" s="15" t="s">
        <v>2676</v>
      </c>
      <c r="C1159" s="13" t="s">
        <v>2660</v>
      </c>
      <c r="D1159" s="16" t="s">
        <v>2677</v>
      </c>
      <c r="E1159" s="13"/>
      <c r="F1159" s="10" t="str">
        <f t="shared" si="37"/>
        <v>野洲市</v>
      </c>
    </row>
    <row r="1160" spans="1:6" x14ac:dyDescent="0.15">
      <c r="A1160" s="11" t="str">
        <f t="shared" si="36"/>
        <v>滋賀県湖南市</v>
      </c>
      <c r="B1160" s="15" t="s">
        <v>2678</v>
      </c>
      <c r="C1160" s="13" t="s">
        <v>2660</v>
      </c>
      <c r="D1160" s="16" t="s">
        <v>2679</v>
      </c>
      <c r="E1160" s="13"/>
      <c r="F1160" s="10" t="str">
        <f t="shared" si="37"/>
        <v>湖南市</v>
      </c>
    </row>
    <row r="1161" spans="1:6" x14ac:dyDescent="0.15">
      <c r="A1161" s="11" t="str">
        <f t="shared" si="36"/>
        <v>滋賀県高島市</v>
      </c>
      <c r="B1161" s="15" t="s">
        <v>2680</v>
      </c>
      <c r="C1161" s="13" t="s">
        <v>2660</v>
      </c>
      <c r="D1161" s="16" t="s">
        <v>2681</v>
      </c>
      <c r="E1161" s="13"/>
      <c r="F1161" s="10" t="str">
        <f t="shared" si="37"/>
        <v>高島市</v>
      </c>
    </row>
    <row r="1162" spans="1:6" x14ac:dyDescent="0.15">
      <c r="A1162" s="11" t="str">
        <f t="shared" si="36"/>
        <v>滋賀県東近江市</v>
      </c>
      <c r="B1162" s="15" t="s">
        <v>2682</v>
      </c>
      <c r="C1162" s="13" t="s">
        <v>2660</v>
      </c>
      <c r="D1162" s="16" t="s">
        <v>2683</v>
      </c>
      <c r="E1162" s="13"/>
      <c r="F1162" s="10" t="str">
        <f t="shared" si="37"/>
        <v>東近江市</v>
      </c>
    </row>
    <row r="1163" spans="1:6" x14ac:dyDescent="0.15">
      <c r="A1163" s="11" t="str">
        <f t="shared" si="36"/>
        <v>滋賀県米原市</v>
      </c>
      <c r="B1163" s="15" t="s">
        <v>2684</v>
      </c>
      <c r="C1163" s="13" t="s">
        <v>2660</v>
      </c>
      <c r="D1163" s="16" t="s">
        <v>2685</v>
      </c>
      <c r="E1163" s="13"/>
      <c r="F1163" s="10" t="str">
        <f t="shared" si="37"/>
        <v>米原市</v>
      </c>
    </row>
    <row r="1164" spans="1:6" x14ac:dyDescent="0.15">
      <c r="A1164" s="11" t="str">
        <f t="shared" si="36"/>
        <v>滋賀県蒲生郡日野町</v>
      </c>
      <c r="B1164" s="15" t="s">
        <v>2686</v>
      </c>
      <c r="C1164" s="13" t="s">
        <v>2660</v>
      </c>
      <c r="D1164" s="16" t="s">
        <v>2687</v>
      </c>
      <c r="E1164" s="13" t="s">
        <v>2688</v>
      </c>
      <c r="F1164" s="10" t="str">
        <f t="shared" si="37"/>
        <v>蒲生郡日野町</v>
      </c>
    </row>
    <row r="1165" spans="1:6" x14ac:dyDescent="0.15">
      <c r="A1165" s="11" t="str">
        <f t="shared" si="36"/>
        <v>滋賀県蒲生郡竜王町</v>
      </c>
      <c r="B1165" s="15" t="s">
        <v>2689</v>
      </c>
      <c r="C1165" s="13" t="s">
        <v>2660</v>
      </c>
      <c r="D1165" s="16" t="s">
        <v>2687</v>
      </c>
      <c r="E1165" s="13" t="s">
        <v>2690</v>
      </c>
      <c r="F1165" s="10" t="str">
        <f t="shared" si="37"/>
        <v>蒲生郡竜王町</v>
      </c>
    </row>
    <row r="1166" spans="1:6" x14ac:dyDescent="0.15">
      <c r="A1166" s="11" t="str">
        <f t="shared" si="36"/>
        <v>滋賀県愛知郡愛荘町</v>
      </c>
      <c r="B1166" s="15" t="s">
        <v>2691</v>
      </c>
      <c r="C1166" s="13" t="s">
        <v>2660</v>
      </c>
      <c r="D1166" s="16" t="s">
        <v>2558</v>
      </c>
      <c r="E1166" s="13" t="s">
        <v>2692</v>
      </c>
      <c r="F1166" s="10" t="str">
        <f t="shared" si="37"/>
        <v>愛知郡愛荘町</v>
      </c>
    </row>
    <row r="1167" spans="1:6" x14ac:dyDescent="0.15">
      <c r="A1167" s="11" t="str">
        <f t="shared" si="36"/>
        <v>滋賀県犬上郡豊郷町</v>
      </c>
      <c r="B1167" s="15" t="s">
        <v>2693</v>
      </c>
      <c r="C1167" s="13" t="s">
        <v>2660</v>
      </c>
      <c r="D1167" s="16" t="s">
        <v>2694</v>
      </c>
      <c r="E1167" s="13" t="s">
        <v>2695</v>
      </c>
      <c r="F1167" s="10" t="str">
        <f t="shared" si="37"/>
        <v>犬上郡豊郷町</v>
      </c>
    </row>
    <row r="1168" spans="1:6" x14ac:dyDescent="0.15">
      <c r="A1168" s="11" t="str">
        <f t="shared" si="36"/>
        <v>滋賀県犬上郡甲良町</v>
      </c>
      <c r="B1168" s="15" t="s">
        <v>2696</v>
      </c>
      <c r="C1168" s="13" t="s">
        <v>2660</v>
      </c>
      <c r="D1168" s="16" t="s">
        <v>2694</v>
      </c>
      <c r="E1168" s="13" t="s">
        <v>2697</v>
      </c>
      <c r="F1168" s="10" t="str">
        <f t="shared" si="37"/>
        <v>犬上郡甲良町</v>
      </c>
    </row>
    <row r="1169" spans="1:6" x14ac:dyDescent="0.15">
      <c r="A1169" s="11" t="str">
        <f t="shared" si="36"/>
        <v>滋賀県犬上郡多賀町</v>
      </c>
      <c r="B1169" s="15" t="s">
        <v>2698</v>
      </c>
      <c r="C1169" s="13" t="s">
        <v>2660</v>
      </c>
      <c r="D1169" s="16" t="s">
        <v>2694</v>
      </c>
      <c r="E1169" s="13" t="s">
        <v>2699</v>
      </c>
      <c r="F1169" s="10" t="str">
        <f t="shared" si="37"/>
        <v>犬上郡多賀町</v>
      </c>
    </row>
    <row r="1170" spans="1:6" x14ac:dyDescent="0.15">
      <c r="A1170" s="11" t="str">
        <f t="shared" si="36"/>
        <v>京都府京都市北区</v>
      </c>
      <c r="B1170" s="17" t="s">
        <v>2700</v>
      </c>
      <c r="C1170" s="18" t="s">
        <v>2701</v>
      </c>
      <c r="D1170" s="14" t="s">
        <v>2702</v>
      </c>
      <c r="E1170" s="11" t="s">
        <v>173</v>
      </c>
      <c r="F1170" s="10" t="str">
        <f t="shared" si="37"/>
        <v>京都市北区</v>
      </c>
    </row>
    <row r="1171" spans="1:6" x14ac:dyDescent="0.15">
      <c r="A1171" s="11" t="str">
        <f t="shared" si="36"/>
        <v>京都府京都市上京区</v>
      </c>
      <c r="B1171" s="17" t="s">
        <v>2703</v>
      </c>
      <c r="C1171" s="18" t="s">
        <v>2701</v>
      </c>
      <c r="D1171" s="14" t="s">
        <v>2702</v>
      </c>
      <c r="E1171" s="11" t="s">
        <v>2704</v>
      </c>
      <c r="F1171" s="10" t="str">
        <f t="shared" si="37"/>
        <v>京都市上京区</v>
      </c>
    </row>
    <row r="1172" spans="1:6" x14ac:dyDescent="0.15">
      <c r="A1172" s="11" t="str">
        <f t="shared" si="36"/>
        <v>京都府京都市左京区</v>
      </c>
      <c r="B1172" s="17" t="s">
        <v>2705</v>
      </c>
      <c r="C1172" s="18" t="s">
        <v>2701</v>
      </c>
      <c r="D1172" s="14" t="s">
        <v>2702</v>
      </c>
      <c r="E1172" s="11" t="s">
        <v>2706</v>
      </c>
      <c r="F1172" s="10" t="str">
        <f t="shared" si="37"/>
        <v>京都市左京区</v>
      </c>
    </row>
    <row r="1173" spans="1:6" x14ac:dyDescent="0.15">
      <c r="A1173" s="11" t="str">
        <f t="shared" si="36"/>
        <v>京都府京都市中京区</v>
      </c>
      <c r="B1173" s="17" t="s">
        <v>2707</v>
      </c>
      <c r="C1173" s="18" t="s">
        <v>2701</v>
      </c>
      <c r="D1173" s="14" t="s">
        <v>2702</v>
      </c>
      <c r="E1173" s="11" t="s">
        <v>2708</v>
      </c>
      <c r="F1173" s="10" t="str">
        <f t="shared" si="37"/>
        <v>京都市中京区</v>
      </c>
    </row>
    <row r="1174" spans="1:6" x14ac:dyDescent="0.15">
      <c r="A1174" s="11" t="str">
        <f t="shared" si="36"/>
        <v>京都府京都市東山区</v>
      </c>
      <c r="B1174" s="17" t="s">
        <v>2709</v>
      </c>
      <c r="C1174" s="18" t="s">
        <v>2701</v>
      </c>
      <c r="D1174" s="14" t="s">
        <v>2702</v>
      </c>
      <c r="E1174" s="11" t="s">
        <v>2710</v>
      </c>
      <c r="F1174" s="10" t="str">
        <f t="shared" si="37"/>
        <v>京都市東山区</v>
      </c>
    </row>
    <row r="1175" spans="1:6" x14ac:dyDescent="0.15">
      <c r="A1175" s="11" t="str">
        <f t="shared" si="36"/>
        <v>京都府京都市下京区</v>
      </c>
      <c r="B1175" s="17" t="s">
        <v>2711</v>
      </c>
      <c r="C1175" s="18" t="s">
        <v>2701</v>
      </c>
      <c r="D1175" s="14" t="s">
        <v>2702</v>
      </c>
      <c r="E1175" s="11" t="s">
        <v>2712</v>
      </c>
      <c r="F1175" s="10" t="str">
        <f t="shared" si="37"/>
        <v>京都市下京区</v>
      </c>
    </row>
    <row r="1176" spans="1:6" x14ac:dyDescent="0.15">
      <c r="A1176" s="11" t="str">
        <f t="shared" si="36"/>
        <v>京都府京都市南区</v>
      </c>
      <c r="B1176" s="17" t="s">
        <v>2713</v>
      </c>
      <c r="C1176" s="18" t="s">
        <v>2701</v>
      </c>
      <c r="D1176" s="14" t="s">
        <v>2702</v>
      </c>
      <c r="E1176" s="11" t="s">
        <v>177</v>
      </c>
      <c r="F1176" s="10" t="str">
        <f t="shared" si="37"/>
        <v>京都市南区</v>
      </c>
    </row>
    <row r="1177" spans="1:6" x14ac:dyDescent="0.15">
      <c r="A1177" s="11" t="str">
        <f t="shared" si="36"/>
        <v>京都府京都市右京区</v>
      </c>
      <c r="B1177" s="17" t="s">
        <v>2714</v>
      </c>
      <c r="C1177" s="18" t="s">
        <v>2701</v>
      </c>
      <c r="D1177" s="14" t="s">
        <v>2702</v>
      </c>
      <c r="E1177" s="11" t="s">
        <v>2715</v>
      </c>
      <c r="F1177" s="10" t="str">
        <f t="shared" si="37"/>
        <v>京都市右京区</v>
      </c>
    </row>
    <row r="1178" spans="1:6" x14ac:dyDescent="0.15">
      <c r="A1178" s="11" t="str">
        <f t="shared" si="36"/>
        <v>京都府京都市伏見区</v>
      </c>
      <c r="B1178" s="17" t="s">
        <v>2716</v>
      </c>
      <c r="C1178" s="18" t="s">
        <v>2701</v>
      </c>
      <c r="D1178" s="14" t="s">
        <v>2702</v>
      </c>
      <c r="E1178" s="11" t="s">
        <v>2717</v>
      </c>
      <c r="F1178" s="10" t="str">
        <f t="shared" si="37"/>
        <v>京都市伏見区</v>
      </c>
    </row>
    <row r="1179" spans="1:6" x14ac:dyDescent="0.15">
      <c r="A1179" s="11" t="str">
        <f t="shared" si="36"/>
        <v>京都府京都市山科区</v>
      </c>
      <c r="B1179" s="17" t="s">
        <v>2718</v>
      </c>
      <c r="C1179" s="18" t="s">
        <v>2701</v>
      </c>
      <c r="D1179" s="14" t="s">
        <v>2702</v>
      </c>
      <c r="E1179" s="11" t="s">
        <v>2719</v>
      </c>
      <c r="F1179" s="10" t="str">
        <f t="shared" si="37"/>
        <v>京都市山科区</v>
      </c>
    </row>
    <row r="1180" spans="1:6" x14ac:dyDescent="0.15">
      <c r="A1180" s="11" t="str">
        <f t="shared" si="36"/>
        <v>京都府京都市西京区</v>
      </c>
      <c r="B1180" s="17" t="s">
        <v>2720</v>
      </c>
      <c r="C1180" s="18" t="s">
        <v>2701</v>
      </c>
      <c r="D1180" s="14" t="s">
        <v>2702</v>
      </c>
      <c r="E1180" s="11" t="s">
        <v>2721</v>
      </c>
      <c r="F1180" s="10" t="str">
        <f t="shared" si="37"/>
        <v>京都市西京区</v>
      </c>
    </row>
    <row r="1181" spans="1:6" x14ac:dyDescent="0.15">
      <c r="A1181" s="11" t="str">
        <f t="shared" si="36"/>
        <v>京都府福知山市</v>
      </c>
      <c r="B1181" s="15" t="s">
        <v>2722</v>
      </c>
      <c r="C1181" s="13" t="s">
        <v>2701</v>
      </c>
      <c r="D1181" s="16" t="s">
        <v>2723</v>
      </c>
      <c r="E1181" s="13"/>
      <c r="F1181" s="10" t="str">
        <f t="shared" si="37"/>
        <v>福知山市</v>
      </c>
    </row>
    <row r="1182" spans="1:6" x14ac:dyDescent="0.15">
      <c r="A1182" s="11" t="str">
        <f t="shared" si="36"/>
        <v>京都府舞鶴市</v>
      </c>
      <c r="B1182" s="15" t="s">
        <v>2724</v>
      </c>
      <c r="C1182" s="13" t="s">
        <v>2701</v>
      </c>
      <c r="D1182" s="16" t="s">
        <v>2725</v>
      </c>
      <c r="E1182" s="13"/>
      <c r="F1182" s="10" t="str">
        <f t="shared" si="37"/>
        <v>舞鶴市</v>
      </c>
    </row>
    <row r="1183" spans="1:6" x14ac:dyDescent="0.15">
      <c r="A1183" s="11" t="str">
        <f t="shared" si="36"/>
        <v>京都府綾部市</v>
      </c>
      <c r="B1183" s="15" t="s">
        <v>2726</v>
      </c>
      <c r="C1183" s="13" t="s">
        <v>2701</v>
      </c>
      <c r="D1183" s="16" t="s">
        <v>2727</v>
      </c>
      <c r="E1183" s="13"/>
      <c r="F1183" s="10" t="str">
        <f t="shared" si="37"/>
        <v>綾部市</v>
      </c>
    </row>
    <row r="1184" spans="1:6" x14ac:dyDescent="0.15">
      <c r="A1184" s="11" t="str">
        <f t="shared" si="36"/>
        <v>京都府宇治市</v>
      </c>
      <c r="B1184" s="15" t="s">
        <v>2728</v>
      </c>
      <c r="C1184" s="13" t="s">
        <v>2701</v>
      </c>
      <c r="D1184" s="16" t="s">
        <v>2729</v>
      </c>
      <c r="E1184" s="13"/>
      <c r="F1184" s="10" t="str">
        <f t="shared" si="37"/>
        <v>宇治市</v>
      </c>
    </row>
    <row r="1185" spans="1:6" x14ac:dyDescent="0.15">
      <c r="A1185" s="11" t="str">
        <f t="shared" si="36"/>
        <v>京都府宮津市</v>
      </c>
      <c r="B1185" s="15" t="s">
        <v>2730</v>
      </c>
      <c r="C1185" s="13" t="s">
        <v>2701</v>
      </c>
      <c r="D1185" s="16" t="s">
        <v>2731</v>
      </c>
      <c r="E1185" s="13"/>
      <c r="F1185" s="10" t="str">
        <f t="shared" si="37"/>
        <v>宮津市</v>
      </c>
    </row>
    <row r="1186" spans="1:6" x14ac:dyDescent="0.15">
      <c r="A1186" s="11" t="str">
        <f t="shared" si="36"/>
        <v>京都府亀岡市</v>
      </c>
      <c r="B1186" s="15" t="s">
        <v>2732</v>
      </c>
      <c r="C1186" s="13" t="s">
        <v>2701</v>
      </c>
      <c r="D1186" s="16" t="s">
        <v>2733</v>
      </c>
      <c r="E1186" s="13"/>
      <c r="F1186" s="10" t="str">
        <f t="shared" si="37"/>
        <v>亀岡市</v>
      </c>
    </row>
    <row r="1187" spans="1:6" x14ac:dyDescent="0.15">
      <c r="A1187" s="11" t="str">
        <f t="shared" si="36"/>
        <v>京都府城陽市</v>
      </c>
      <c r="B1187" s="15" t="s">
        <v>2734</v>
      </c>
      <c r="C1187" s="13" t="s">
        <v>2701</v>
      </c>
      <c r="D1187" s="16" t="s">
        <v>2735</v>
      </c>
      <c r="E1187" s="13"/>
      <c r="F1187" s="10" t="str">
        <f t="shared" si="37"/>
        <v>城陽市</v>
      </c>
    </row>
    <row r="1188" spans="1:6" x14ac:dyDescent="0.15">
      <c r="A1188" s="11" t="str">
        <f t="shared" si="36"/>
        <v>京都府向日市</v>
      </c>
      <c r="B1188" s="15" t="s">
        <v>2736</v>
      </c>
      <c r="C1188" s="13" t="s">
        <v>2701</v>
      </c>
      <c r="D1188" s="16" t="s">
        <v>2737</v>
      </c>
      <c r="E1188" s="13"/>
      <c r="F1188" s="10" t="str">
        <f t="shared" si="37"/>
        <v>向日市</v>
      </c>
    </row>
    <row r="1189" spans="1:6" x14ac:dyDescent="0.15">
      <c r="A1189" s="11" t="str">
        <f t="shared" si="36"/>
        <v>京都府長岡京市</v>
      </c>
      <c r="B1189" s="15" t="s">
        <v>2738</v>
      </c>
      <c r="C1189" s="13" t="s">
        <v>2701</v>
      </c>
      <c r="D1189" s="16" t="s">
        <v>2739</v>
      </c>
      <c r="E1189" s="13"/>
      <c r="F1189" s="10" t="str">
        <f t="shared" si="37"/>
        <v>長岡京市</v>
      </c>
    </row>
    <row r="1190" spans="1:6" x14ac:dyDescent="0.15">
      <c r="A1190" s="11" t="str">
        <f t="shared" si="36"/>
        <v>京都府八幡市</v>
      </c>
      <c r="B1190" s="15" t="s">
        <v>2740</v>
      </c>
      <c r="C1190" s="13" t="s">
        <v>2701</v>
      </c>
      <c r="D1190" s="16" t="s">
        <v>2741</v>
      </c>
      <c r="E1190" s="13"/>
      <c r="F1190" s="10" t="str">
        <f t="shared" si="37"/>
        <v>八幡市</v>
      </c>
    </row>
    <row r="1191" spans="1:6" x14ac:dyDescent="0.15">
      <c r="A1191" s="11" t="str">
        <f t="shared" si="36"/>
        <v>京都府京田辺市</v>
      </c>
      <c r="B1191" s="15" t="s">
        <v>2742</v>
      </c>
      <c r="C1191" s="13" t="s">
        <v>2701</v>
      </c>
      <c r="D1191" s="16" t="s">
        <v>2743</v>
      </c>
      <c r="E1191" s="13"/>
      <c r="F1191" s="10" t="str">
        <f t="shared" si="37"/>
        <v>京田辺市</v>
      </c>
    </row>
    <row r="1192" spans="1:6" x14ac:dyDescent="0.15">
      <c r="A1192" s="11" t="str">
        <f t="shared" si="36"/>
        <v>京都府京丹後市</v>
      </c>
      <c r="B1192" s="15" t="s">
        <v>2744</v>
      </c>
      <c r="C1192" s="13" t="s">
        <v>2701</v>
      </c>
      <c r="D1192" s="16" t="s">
        <v>2745</v>
      </c>
      <c r="E1192" s="13"/>
      <c r="F1192" s="10" t="str">
        <f t="shared" si="37"/>
        <v>京丹後市</v>
      </c>
    </row>
    <row r="1193" spans="1:6" x14ac:dyDescent="0.15">
      <c r="A1193" s="11" t="str">
        <f t="shared" si="36"/>
        <v>京都府南丹市</v>
      </c>
      <c r="B1193" s="15" t="s">
        <v>2746</v>
      </c>
      <c r="C1193" s="13" t="s">
        <v>2701</v>
      </c>
      <c r="D1193" s="16" t="s">
        <v>2747</v>
      </c>
      <c r="E1193" s="13"/>
      <c r="F1193" s="10" t="str">
        <f t="shared" si="37"/>
        <v>南丹市</v>
      </c>
    </row>
    <row r="1194" spans="1:6" x14ac:dyDescent="0.15">
      <c r="A1194" s="11" t="str">
        <f t="shared" si="36"/>
        <v>京都府木津川市</v>
      </c>
      <c r="B1194" s="15" t="s">
        <v>2748</v>
      </c>
      <c r="C1194" s="13" t="s">
        <v>2701</v>
      </c>
      <c r="D1194" s="16" t="s">
        <v>2749</v>
      </c>
      <c r="E1194" s="13"/>
      <c r="F1194" s="10" t="str">
        <f t="shared" si="37"/>
        <v>木津川市</v>
      </c>
    </row>
    <row r="1195" spans="1:6" x14ac:dyDescent="0.15">
      <c r="A1195" s="11" t="str">
        <f t="shared" si="36"/>
        <v>京都府乙訓郡大山崎町</v>
      </c>
      <c r="B1195" s="15" t="s">
        <v>2750</v>
      </c>
      <c r="C1195" s="13" t="s">
        <v>2701</v>
      </c>
      <c r="D1195" s="16" t="s">
        <v>2751</v>
      </c>
      <c r="E1195" s="13" t="s">
        <v>2752</v>
      </c>
      <c r="F1195" s="10" t="str">
        <f t="shared" si="37"/>
        <v>乙訓郡大山崎町</v>
      </c>
    </row>
    <row r="1196" spans="1:6" x14ac:dyDescent="0.15">
      <c r="A1196" s="11" t="str">
        <f t="shared" si="36"/>
        <v>京都府久世郡久御山町</v>
      </c>
      <c r="B1196" s="15" t="s">
        <v>2753</v>
      </c>
      <c r="C1196" s="13" t="s">
        <v>2701</v>
      </c>
      <c r="D1196" s="16" t="s">
        <v>2754</v>
      </c>
      <c r="E1196" s="13" t="s">
        <v>2755</v>
      </c>
      <c r="F1196" s="10" t="str">
        <f t="shared" si="37"/>
        <v>久世郡久御山町</v>
      </c>
    </row>
    <row r="1197" spans="1:6" x14ac:dyDescent="0.15">
      <c r="A1197" s="11" t="str">
        <f t="shared" si="36"/>
        <v>京都府綴喜郡井手町</v>
      </c>
      <c r="B1197" s="15" t="s">
        <v>2756</v>
      </c>
      <c r="C1197" s="13" t="s">
        <v>2701</v>
      </c>
      <c r="D1197" s="16" t="s">
        <v>2757</v>
      </c>
      <c r="E1197" s="13" t="s">
        <v>2758</v>
      </c>
      <c r="F1197" s="10" t="str">
        <f t="shared" si="37"/>
        <v>綴喜郡井手町</v>
      </c>
    </row>
    <row r="1198" spans="1:6" x14ac:dyDescent="0.15">
      <c r="A1198" s="11" t="str">
        <f t="shared" si="36"/>
        <v>京都府綴喜郡宇治田原町</v>
      </c>
      <c r="B1198" s="15" t="s">
        <v>2759</v>
      </c>
      <c r="C1198" s="13" t="s">
        <v>2701</v>
      </c>
      <c r="D1198" s="16" t="s">
        <v>2757</v>
      </c>
      <c r="E1198" s="13" t="s">
        <v>2760</v>
      </c>
      <c r="F1198" s="10" t="str">
        <f t="shared" si="37"/>
        <v>綴喜郡宇治田原町</v>
      </c>
    </row>
    <row r="1199" spans="1:6" x14ac:dyDescent="0.15">
      <c r="A1199" s="11" t="str">
        <f t="shared" si="36"/>
        <v>京都府相楽郡笠置町</v>
      </c>
      <c r="B1199" s="15" t="s">
        <v>2761</v>
      </c>
      <c r="C1199" s="13" t="s">
        <v>2701</v>
      </c>
      <c r="D1199" s="16" t="s">
        <v>2762</v>
      </c>
      <c r="E1199" s="13" t="s">
        <v>2763</v>
      </c>
      <c r="F1199" s="10" t="str">
        <f t="shared" si="37"/>
        <v>相楽郡笠置町</v>
      </c>
    </row>
    <row r="1200" spans="1:6" x14ac:dyDescent="0.15">
      <c r="A1200" s="11" t="str">
        <f t="shared" si="36"/>
        <v>京都府相楽郡和束町</v>
      </c>
      <c r="B1200" s="15" t="s">
        <v>2764</v>
      </c>
      <c r="C1200" s="13" t="s">
        <v>2701</v>
      </c>
      <c r="D1200" s="16" t="s">
        <v>2762</v>
      </c>
      <c r="E1200" s="13" t="s">
        <v>2765</v>
      </c>
      <c r="F1200" s="10" t="str">
        <f t="shared" si="37"/>
        <v>相楽郡和束町</v>
      </c>
    </row>
    <row r="1201" spans="1:6" x14ac:dyDescent="0.15">
      <c r="A1201" s="11" t="str">
        <f t="shared" si="36"/>
        <v>京都府相楽郡精華町</v>
      </c>
      <c r="B1201" s="15" t="s">
        <v>2766</v>
      </c>
      <c r="C1201" s="13" t="s">
        <v>2701</v>
      </c>
      <c r="D1201" s="16" t="s">
        <v>2762</v>
      </c>
      <c r="E1201" s="13" t="s">
        <v>2767</v>
      </c>
      <c r="F1201" s="10" t="str">
        <f t="shared" si="37"/>
        <v>相楽郡精華町</v>
      </c>
    </row>
    <row r="1202" spans="1:6" x14ac:dyDescent="0.15">
      <c r="A1202" s="11" t="str">
        <f t="shared" si="36"/>
        <v>京都府相楽郡南山城村</v>
      </c>
      <c r="B1202" s="15" t="s">
        <v>2768</v>
      </c>
      <c r="C1202" s="13" t="s">
        <v>2701</v>
      </c>
      <c r="D1202" s="16" t="s">
        <v>2762</v>
      </c>
      <c r="E1202" s="13" t="s">
        <v>2769</v>
      </c>
      <c r="F1202" s="10" t="str">
        <f t="shared" si="37"/>
        <v>相楽郡南山城村</v>
      </c>
    </row>
    <row r="1203" spans="1:6" x14ac:dyDescent="0.15">
      <c r="A1203" s="11" t="str">
        <f t="shared" si="36"/>
        <v>京都府船井郡京丹波町</v>
      </c>
      <c r="B1203" s="15" t="s">
        <v>2770</v>
      </c>
      <c r="C1203" s="13" t="s">
        <v>2701</v>
      </c>
      <c r="D1203" s="16" t="s">
        <v>2771</v>
      </c>
      <c r="E1203" s="13" t="s">
        <v>2772</v>
      </c>
      <c r="F1203" s="10" t="str">
        <f t="shared" si="37"/>
        <v>船井郡京丹波町</v>
      </c>
    </row>
    <row r="1204" spans="1:6" x14ac:dyDescent="0.15">
      <c r="A1204" s="11" t="str">
        <f t="shared" si="36"/>
        <v>京都府与謝郡伊根町</v>
      </c>
      <c r="B1204" s="15" t="s">
        <v>2773</v>
      </c>
      <c r="C1204" s="13" t="s">
        <v>2701</v>
      </c>
      <c r="D1204" s="16" t="s">
        <v>2774</v>
      </c>
      <c r="E1204" s="13" t="s">
        <v>2775</v>
      </c>
      <c r="F1204" s="10" t="str">
        <f t="shared" si="37"/>
        <v>与謝郡伊根町</v>
      </c>
    </row>
    <row r="1205" spans="1:6" x14ac:dyDescent="0.15">
      <c r="A1205" s="11" t="str">
        <f t="shared" si="36"/>
        <v>京都府与謝郡与謝野町</v>
      </c>
      <c r="B1205" s="15" t="s">
        <v>2776</v>
      </c>
      <c r="C1205" s="13" t="s">
        <v>2701</v>
      </c>
      <c r="D1205" s="16" t="s">
        <v>2774</v>
      </c>
      <c r="E1205" s="13" t="s">
        <v>2777</v>
      </c>
      <c r="F1205" s="10" t="str">
        <f t="shared" si="37"/>
        <v>与謝郡与謝野町</v>
      </c>
    </row>
    <row r="1206" spans="1:6" x14ac:dyDescent="0.15">
      <c r="A1206" s="11" t="str">
        <f t="shared" si="36"/>
        <v>大阪府大阪市都島区</v>
      </c>
      <c r="B1206" s="17" t="s">
        <v>2778</v>
      </c>
      <c r="C1206" s="18" t="s">
        <v>2779</v>
      </c>
      <c r="D1206" s="14" t="s">
        <v>2780</v>
      </c>
      <c r="E1206" s="11" t="s">
        <v>2781</v>
      </c>
      <c r="F1206" s="10" t="str">
        <f t="shared" si="37"/>
        <v>大阪市都島区</v>
      </c>
    </row>
    <row r="1207" spans="1:6" x14ac:dyDescent="0.15">
      <c r="A1207" s="11" t="str">
        <f t="shared" si="36"/>
        <v>大阪府大阪市福島区</v>
      </c>
      <c r="B1207" s="17" t="s">
        <v>2782</v>
      </c>
      <c r="C1207" s="18" t="s">
        <v>2779</v>
      </c>
      <c r="D1207" s="14" t="s">
        <v>2780</v>
      </c>
      <c r="E1207" s="11" t="s">
        <v>2783</v>
      </c>
      <c r="F1207" s="10" t="str">
        <f t="shared" si="37"/>
        <v>大阪市福島区</v>
      </c>
    </row>
    <row r="1208" spans="1:6" x14ac:dyDescent="0.15">
      <c r="A1208" s="11" t="str">
        <f t="shared" si="36"/>
        <v>大阪府大阪市此花区</v>
      </c>
      <c r="B1208" s="17" t="s">
        <v>2784</v>
      </c>
      <c r="C1208" s="18" t="s">
        <v>2779</v>
      </c>
      <c r="D1208" s="14" t="s">
        <v>2780</v>
      </c>
      <c r="E1208" s="11" t="s">
        <v>2785</v>
      </c>
      <c r="F1208" s="10" t="str">
        <f t="shared" si="37"/>
        <v>大阪市此花区</v>
      </c>
    </row>
    <row r="1209" spans="1:6" x14ac:dyDescent="0.15">
      <c r="A1209" s="11" t="str">
        <f t="shared" si="36"/>
        <v>大阪府大阪市西区</v>
      </c>
      <c r="B1209" s="17" t="s">
        <v>2786</v>
      </c>
      <c r="C1209" s="18" t="s">
        <v>2779</v>
      </c>
      <c r="D1209" s="14" t="s">
        <v>2780</v>
      </c>
      <c r="E1209" s="11" t="s">
        <v>178</v>
      </c>
      <c r="F1209" s="10" t="str">
        <f t="shared" si="37"/>
        <v>大阪市西区</v>
      </c>
    </row>
    <row r="1210" spans="1:6" x14ac:dyDescent="0.15">
      <c r="A1210" s="11" t="str">
        <f t="shared" si="36"/>
        <v>大阪府大阪市港区</v>
      </c>
      <c r="B1210" s="17" t="s">
        <v>2787</v>
      </c>
      <c r="C1210" s="18" t="s">
        <v>2779</v>
      </c>
      <c r="D1210" s="14" t="s">
        <v>2780</v>
      </c>
      <c r="E1210" s="11" t="s">
        <v>1618</v>
      </c>
      <c r="F1210" s="10" t="str">
        <f t="shared" si="37"/>
        <v>大阪市港区</v>
      </c>
    </row>
    <row r="1211" spans="1:6" x14ac:dyDescent="0.15">
      <c r="A1211" s="11" t="str">
        <f t="shared" si="36"/>
        <v>大阪府大阪市大正区</v>
      </c>
      <c r="B1211" s="17" t="s">
        <v>2788</v>
      </c>
      <c r="C1211" s="18" t="s">
        <v>2779</v>
      </c>
      <c r="D1211" s="14" t="s">
        <v>2780</v>
      </c>
      <c r="E1211" s="11" t="s">
        <v>2789</v>
      </c>
      <c r="F1211" s="10" t="str">
        <f t="shared" si="37"/>
        <v>大阪市大正区</v>
      </c>
    </row>
    <row r="1212" spans="1:6" x14ac:dyDescent="0.15">
      <c r="A1212" s="11" t="str">
        <f t="shared" si="36"/>
        <v>大阪府大阪市天王寺区</v>
      </c>
      <c r="B1212" s="17" t="s">
        <v>2790</v>
      </c>
      <c r="C1212" s="18" t="s">
        <v>2779</v>
      </c>
      <c r="D1212" s="14" t="s">
        <v>2780</v>
      </c>
      <c r="E1212" s="11" t="s">
        <v>2791</v>
      </c>
      <c r="F1212" s="10" t="str">
        <f t="shared" si="37"/>
        <v>大阪市天王寺区</v>
      </c>
    </row>
    <row r="1213" spans="1:6" x14ac:dyDescent="0.15">
      <c r="A1213" s="11" t="str">
        <f t="shared" si="36"/>
        <v>大阪府大阪市浪速区</v>
      </c>
      <c r="B1213" s="17" t="s">
        <v>2792</v>
      </c>
      <c r="C1213" s="18" t="s">
        <v>2779</v>
      </c>
      <c r="D1213" s="14" t="s">
        <v>2780</v>
      </c>
      <c r="E1213" s="11" t="s">
        <v>2793</v>
      </c>
      <c r="F1213" s="10" t="str">
        <f t="shared" si="37"/>
        <v>大阪市浪速区</v>
      </c>
    </row>
    <row r="1214" spans="1:6" x14ac:dyDescent="0.15">
      <c r="A1214" s="11" t="str">
        <f t="shared" si="36"/>
        <v>大阪府大阪市西淀川区</v>
      </c>
      <c r="B1214" s="17" t="s">
        <v>2794</v>
      </c>
      <c r="C1214" s="18" t="s">
        <v>2779</v>
      </c>
      <c r="D1214" s="14" t="s">
        <v>2780</v>
      </c>
      <c r="E1214" s="11" t="s">
        <v>2795</v>
      </c>
      <c r="F1214" s="10" t="str">
        <f t="shared" si="37"/>
        <v>大阪市西淀川区</v>
      </c>
    </row>
    <row r="1215" spans="1:6" x14ac:dyDescent="0.15">
      <c r="A1215" s="11" t="str">
        <f t="shared" si="36"/>
        <v>大阪府大阪市東淀川区</v>
      </c>
      <c r="B1215" s="17" t="s">
        <v>2796</v>
      </c>
      <c r="C1215" s="18" t="s">
        <v>2779</v>
      </c>
      <c r="D1215" s="14" t="s">
        <v>2780</v>
      </c>
      <c r="E1215" s="11" t="s">
        <v>2797</v>
      </c>
      <c r="F1215" s="10" t="str">
        <f t="shared" si="37"/>
        <v>大阪市東淀川区</v>
      </c>
    </row>
    <row r="1216" spans="1:6" x14ac:dyDescent="0.15">
      <c r="A1216" s="11" t="str">
        <f t="shared" si="36"/>
        <v>大阪府大阪市東成区</v>
      </c>
      <c r="B1216" s="17" t="s">
        <v>2798</v>
      </c>
      <c r="C1216" s="18" t="s">
        <v>2779</v>
      </c>
      <c r="D1216" s="14" t="s">
        <v>2780</v>
      </c>
      <c r="E1216" s="11" t="s">
        <v>2799</v>
      </c>
      <c r="F1216" s="10" t="str">
        <f t="shared" si="37"/>
        <v>大阪市東成区</v>
      </c>
    </row>
    <row r="1217" spans="1:6" x14ac:dyDescent="0.15">
      <c r="A1217" s="11" t="str">
        <f t="shared" si="36"/>
        <v>大阪府大阪市生野区</v>
      </c>
      <c r="B1217" s="17" t="s">
        <v>2800</v>
      </c>
      <c r="C1217" s="18" t="s">
        <v>2779</v>
      </c>
      <c r="D1217" s="14" t="s">
        <v>2780</v>
      </c>
      <c r="E1217" s="11" t="s">
        <v>2801</v>
      </c>
      <c r="F1217" s="10" t="str">
        <f t="shared" si="37"/>
        <v>大阪市生野区</v>
      </c>
    </row>
    <row r="1218" spans="1:6" x14ac:dyDescent="0.15">
      <c r="A1218" s="11" t="str">
        <f t="shared" ref="A1218:A1281" si="38">C1218&amp;D1218&amp;E1218</f>
        <v>大阪府大阪市旭区</v>
      </c>
      <c r="B1218" s="17" t="s">
        <v>2802</v>
      </c>
      <c r="C1218" s="18" t="s">
        <v>2779</v>
      </c>
      <c r="D1218" s="14" t="s">
        <v>2780</v>
      </c>
      <c r="E1218" s="11" t="s">
        <v>1760</v>
      </c>
      <c r="F1218" s="10" t="str">
        <f t="shared" si="37"/>
        <v>大阪市旭区</v>
      </c>
    </row>
    <row r="1219" spans="1:6" x14ac:dyDescent="0.15">
      <c r="A1219" s="11" t="str">
        <f t="shared" si="38"/>
        <v>大阪府大阪市城東区</v>
      </c>
      <c r="B1219" s="17" t="s">
        <v>2803</v>
      </c>
      <c r="C1219" s="18" t="s">
        <v>2779</v>
      </c>
      <c r="D1219" s="14" t="s">
        <v>2780</v>
      </c>
      <c r="E1219" s="11" t="s">
        <v>2804</v>
      </c>
      <c r="F1219" s="10" t="str">
        <f t="shared" ref="F1219:F1282" si="39">D1219&amp;E1219</f>
        <v>大阪市城東区</v>
      </c>
    </row>
    <row r="1220" spans="1:6" x14ac:dyDescent="0.15">
      <c r="A1220" s="11" t="str">
        <f t="shared" si="38"/>
        <v>大阪府大阪市阿倍野区</v>
      </c>
      <c r="B1220" s="17" t="s">
        <v>2805</v>
      </c>
      <c r="C1220" s="18" t="s">
        <v>2779</v>
      </c>
      <c r="D1220" s="14" t="s">
        <v>2780</v>
      </c>
      <c r="E1220" s="11" t="s">
        <v>2806</v>
      </c>
      <c r="F1220" s="10" t="str">
        <f t="shared" si="39"/>
        <v>大阪市阿倍野区</v>
      </c>
    </row>
    <row r="1221" spans="1:6" x14ac:dyDescent="0.15">
      <c r="A1221" s="11" t="str">
        <f t="shared" si="38"/>
        <v>大阪府大阪市住吉区</v>
      </c>
      <c r="B1221" s="17" t="s">
        <v>2807</v>
      </c>
      <c r="C1221" s="18" t="s">
        <v>2779</v>
      </c>
      <c r="D1221" s="14" t="s">
        <v>2780</v>
      </c>
      <c r="E1221" s="11" t="s">
        <v>2808</v>
      </c>
      <c r="F1221" s="10" t="str">
        <f t="shared" si="39"/>
        <v>大阪市住吉区</v>
      </c>
    </row>
    <row r="1222" spans="1:6" x14ac:dyDescent="0.15">
      <c r="A1222" s="11" t="str">
        <f t="shared" si="38"/>
        <v>大阪府大阪市東住吉区</v>
      </c>
      <c r="B1222" s="17" t="s">
        <v>2809</v>
      </c>
      <c r="C1222" s="18" t="s">
        <v>2779</v>
      </c>
      <c r="D1222" s="14" t="s">
        <v>2780</v>
      </c>
      <c r="E1222" s="11" t="s">
        <v>2810</v>
      </c>
      <c r="F1222" s="10" t="str">
        <f t="shared" si="39"/>
        <v>大阪市東住吉区</v>
      </c>
    </row>
    <row r="1223" spans="1:6" x14ac:dyDescent="0.15">
      <c r="A1223" s="11" t="str">
        <f t="shared" si="38"/>
        <v>大阪府大阪市西成区</v>
      </c>
      <c r="B1223" s="17" t="s">
        <v>2811</v>
      </c>
      <c r="C1223" s="18" t="s">
        <v>2779</v>
      </c>
      <c r="D1223" s="14" t="s">
        <v>2780</v>
      </c>
      <c r="E1223" s="11" t="s">
        <v>2812</v>
      </c>
      <c r="F1223" s="10" t="str">
        <f t="shared" si="39"/>
        <v>大阪市西成区</v>
      </c>
    </row>
    <row r="1224" spans="1:6" x14ac:dyDescent="0.15">
      <c r="A1224" s="11" t="str">
        <f t="shared" si="38"/>
        <v>大阪府大阪市淀川区</v>
      </c>
      <c r="B1224" s="17" t="s">
        <v>2813</v>
      </c>
      <c r="C1224" s="18" t="s">
        <v>2779</v>
      </c>
      <c r="D1224" s="14" t="s">
        <v>2780</v>
      </c>
      <c r="E1224" s="11" t="s">
        <v>2814</v>
      </c>
      <c r="F1224" s="10" t="str">
        <f t="shared" si="39"/>
        <v>大阪市淀川区</v>
      </c>
    </row>
    <row r="1225" spans="1:6" x14ac:dyDescent="0.15">
      <c r="A1225" s="11" t="str">
        <f t="shared" si="38"/>
        <v>大阪府大阪市鶴見区</v>
      </c>
      <c r="B1225" s="17" t="s">
        <v>2815</v>
      </c>
      <c r="C1225" s="18" t="s">
        <v>2779</v>
      </c>
      <c r="D1225" s="14" t="s">
        <v>2780</v>
      </c>
      <c r="E1225" s="11" t="s">
        <v>1740</v>
      </c>
      <c r="F1225" s="10" t="str">
        <f t="shared" si="39"/>
        <v>大阪市鶴見区</v>
      </c>
    </row>
    <row r="1226" spans="1:6" x14ac:dyDescent="0.15">
      <c r="A1226" s="11" t="str">
        <f t="shared" si="38"/>
        <v>大阪府大阪市住之江区</v>
      </c>
      <c r="B1226" s="17" t="s">
        <v>2816</v>
      </c>
      <c r="C1226" s="18" t="s">
        <v>2779</v>
      </c>
      <c r="D1226" s="14" t="s">
        <v>2780</v>
      </c>
      <c r="E1226" s="11" t="s">
        <v>2817</v>
      </c>
      <c r="F1226" s="10" t="str">
        <f t="shared" si="39"/>
        <v>大阪市住之江区</v>
      </c>
    </row>
    <row r="1227" spans="1:6" x14ac:dyDescent="0.15">
      <c r="A1227" s="11" t="str">
        <f t="shared" si="38"/>
        <v>大阪府大阪市平野区</v>
      </c>
      <c r="B1227" s="17" t="s">
        <v>2818</v>
      </c>
      <c r="C1227" s="18" t="s">
        <v>2779</v>
      </c>
      <c r="D1227" s="14" t="s">
        <v>2780</v>
      </c>
      <c r="E1227" s="11" t="s">
        <v>2819</v>
      </c>
      <c r="F1227" s="10" t="str">
        <f t="shared" si="39"/>
        <v>大阪市平野区</v>
      </c>
    </row>
    <row r="1228" spans="1:6" x14ac:dyDescent="0.15">
      <c r="A1228" s="11" t="str">
        <f t="shared" si="38"/>
        <v>大阪府大阪市北区</v>
      </c>
      <c r="B1228" s="17" t="s">
        <v>2820</v>
      </c>
      <c r="C1228" s="18" t="s">
        <v>2779</v>
      </c>
      <c r="D1228" s="14" t="s">
        <v>2780</v>
      </c>
      <c r="E1228" s="11" t="s">
        <v>173</v>
      </c>
      <c r="F1228" s="10" t="str">
        <f t="shared" si="39"/>
        <v>大阪市北区</v>
      </c>
    </row>
    <row r="1229" spans="1:6" x14ac:dyDescent="0.15">
      <c r="A1229" s="11" t="str">
        <f t="shared" si="38"/>
        <v>大阪府大阪市中央区</v>
      </c>
      <c r="B1229" s="17" t="s">
        <v>2821</v>
      </c>
      <c r="C1229" s="18" t="s">
        <v>2779</v>
      </c>
      <c r="D1229" s="14" t="s">
        <v>2780</v>
      </c>
      <c r="E1229" s="11" t="s">
        <v>172</v>
      </c>
      <c r="F1229" s="10" t="str">
        <f t="shared" si="39"/>
        <v>大阪市中央区</v>
      </c>
    </row>
    <row r="1230" spans="1:6" x14ac:dyDescent="0.15">
      <c r="A1230" s="11" t="str">
        <f t="shared" si="38"/>
        <v>大阪府堺市堺区</v>
      </c>
      <c r="B1230" s="17" t="s">
        <v>2822</v>
      </c>
      <c r="C1230" s="18" t="s">
        <v>2779</v>
      </c>
      <c r="D1230" s="14" t="s">
        <v>2823</v>
      </c>
      <c r="E1230" s="11" t="s">
        <v>2824</v>
      </c>
      <c r="F1230" s="10" t="str">
        <f t="shared" si="39"/>
        <v>堺市堺区</v>
      </c>
    </row>
    <row r="1231" spans="1:6" x14ac:dyDescent="0.15">
      <c r="A1231" s="11" t="str">
        <f t="shared" si="38"/>
        <v>大阪府堺市中区</v>
      </c>
      <c r="B1231" s="17" t="s">
        <v>2825</v>
      </c>
      <c r="C1231" s="18" t="s">
        <v>2779</v>
      </c>
      <c r="D1231" s="14" t="s">
        <v>2823</v>
      </c>
      <c r="E1231" s="11" t="s">
        <v>1745</v>
      </c>
      <c r="F1231" s="10" t="str">
        <f t="shared" si="39"/>
        <v>堺市中区</v>
      </c>
    </row>
    <row r="1232" spans="1:6" x14ac:dyDescent="0.15">
      <c r="A1232" s="11" t="str">
        <f t="shared" si="38"/>
        <v>大阪府堺市東区</v>
      </c>
      <c r="B1232" s="17" t="s">
        <v>2826</v>
      </c>
      <c r="C1232" s="18" t="s">
        <v>2779</v>
      </c>
      <c r="D1232" s="14" t="s">
        <v>2823</v>
      </c>
      <c r="E1232" s="11" t="s">
        <v>174</v>
      </c>
      <c r="F1232" s="10" t="str">
        <f t="shared" si="39"/>
        <v>堺市東区</v>
      </c>
    </row>
    <row r="1233" spans="1:6" x14ac:dyDescent="0.15">
      <c r="A1233" s="11" t="str">
        <f t="shared" si="38"/>
        <v>大阪府堺市西区</v>
      </c>
      <c r="B1233" s="17" t="s">
        <v>2827</v>
      </c>
      <c r="C1233" s="18" t="s">
        <v>2779</v>
      </c>
      <c r="D1233" s="14" t="s">
        <v>2823</v>
      </c>
      <c r="E1233" s="11" t="s">
        <v>178</v>
      </c>
      <c r="F1233" s="10" t="str">
        <f t="shared" si="39"/>
        <v>堺市西区</v>
      </c>
    </row>
    <row r="1234" spans="1:6" x14ac:dyDescent="0.15">
      <c r="A1234" s="11" t="str">
        <f t="shared" si="38"/>
        <v>大阪府堺市南区</v>
      </c>
      <c r="B1234" s="17" t="s">
        <v>2828</v>
      </c>
      <c r="C1234" s="18" t="s">
        <v>2779</v>
      </c>
      <c r="D1234" s="14" t="s">
        <v>2823</v>
      </c>
      <c r="E1234" s="11" t="s">
        <v>177</v>
      </c>
      <c r="F1234" s="10" t="str">
        <f t="shared" si="39"/>
        <v>堺市南区</v>
      </c>
    </row>
    <row r="1235" spans="1:6" x14ac:dyDescent="0.15">
      <c r="A1235" s="11" t="str">
        <f t="shared" si="38"/>
        <v>大阪府堺市北区</v>
      </c>
      <c r="B1235" s="17" t="s">
        <v>2829</v>
      </c>
      <c r="C1235" s="18" t="s">
        <v>2779</v>
      </c>
      <c r="D1235" s="14" t="s">
        <v>2823</v>
      </c>
      <c r="E1235" s="11" t="s">
        <v>173</v>
      </c>
      <c r="F1235" s="10" t="str">
        <f t="shared" si="39"/>
        <v>堺市北区</v>
      </c>
    </row>
    <row r="1236" spans="1:6" x14ac:dyDescent="0.15">
      <c r="A1236" s="11" t="str">
        <f t="shared" si="38"/>
        <v>大阪府堺市美原区</v>
      </c>
      <c r="B1236" s="17" t="s">
        <v>2830</v>
      </c>
      <c r="C1236" s="18" t="s">
        <v>2779</v>
      </c>
      <c r="D1236" s="14" t="s">
        <v>2823</v>
      </c>
      <c r="E1236" s="11" t="s">
        <v>2831</v>
      </c>
      <c r="F1236" s="10" t="str">
        <f t="shared" si="39"/>
        <v>堺市美原区</v>
      </c>
    </row>
    <row r="1237" spans="1:6" x14ac:dyDescent="0.15">
      <c r="A1237" s="11" t="str">
        <f t="shared" si="38"/>
        <v>大阪府岸和田市</v>
      </c>
      <c r="B1237" s="15" t="s">
        <v>2832</v>
      </c>
      <c r="C1237" s="13" t="s">
        <v>2779</v>
      </c>
      <c r="D1237" s="16" t="s">
        <v>2833</v>
      </c>
      <c r="E1237" s="13"/>
      <c r="F1237" s="10" t="str">
        <f t="shared" si="39"/>
        <v>岸和田市</v>
      </c>
    </row>
    <row r="1238" spans="1:6" x14ac:dyDescent="0.15">
      <c r="A1238" s="11" t="str">
        <f t="shared" si="38"/>
        <v>大阪府豊中市</v>
      </c>
      <c r="B1238" s="15" t="s">
        <v>2834</v>
      </c>
      <c r="C1238" s="13" t="s">
        <v>2779</v>
      </c>
      <c r="D1238" s="16" t="s">
        <v>2835</v>
      </c>
      <c r="E1238" s="13"/>
      <c r="F1238" s="10" t="str">
        <f t="shared" si="39"/>
        <v>豊中市</v>
      </c>
    </row>
    <row r="1239" spans="1:6" x14ac:dyDescent="0.15">
      <c r="A1239" s="11" t="str">
        <f t="shared" si="38"/>
        <v>大阪府池田市</v>
      </c>
      <c r="B1239" s="15" t="s">
        <v>2836</v>
      </c>
      <c r="C1239" s="13" t="s">
        <v>2779</v>
      </c>
      <c r="D1239" s="16" t="s">
        <v>2837</v>
      </c>
      <c r="E1239" s="13"/>
      <c r="F1239" s="10" t="str">
        <f t="shared" si="39"/>
        <v>池田市</v>
      </c>
    </row>
    <row r="1240" spans="1:6" x14ac:dyDescent="0.15">
      <c r="A1240" s="11" t="str">
        <f t="shared" si="38"/>
        <v>大阪府吹田市</v>
      </c>
      <c r="B1240" s="15" t="s">
        <v>2838</v>
      </c>
      <c r="C1240" s="13" t="s">
        <v>2779</v>
      </c>
      <c r="D1240" s="16" t="s">
        <v>2839</v>
      </c>
      <c r="E1240" s="13"/>
      <c r="F1240" s="10" t="str">
        <f t="shared" si="39"/>
        <v>吹田市</v>
      </c>
    </row>
    <row r="1241" spans="1:6" x14ac:dyDescent="0.15">
      <c r="A1241" s="11" t="str">
        <f t="shared" si="38"/>
        <v>大阪府泉大津市</v>
      </c>
      <c r="B1241" s="15" t="s">
        <v>2840</v>
      </c>
      <c r="C1241" s="13" t="s">
        <v>2779</v>
      </c>
      <c r="D1241" s="16" t="s">
        <v>2841</v>
      </c>
      <c r="E1241" s="13"/>
      <c r="F1241" s="10" t="str">
        <f t="shared" si="39"/>
        <v>泉大津市</v>
      </c>
    </row>
    <row r="1242" spans="1:6" x14ac:dyDescent="0.15">
      <c r="A1242" s="11" t="str">
        <f t="shared" si="38"/>
        <v>大阪府高槻市</v>
      </c>
      <c r="B1242" s="15" t="s">
        <v>2842</v>
      </c>
      <c r="C1242" s="13" t="s">
        <v>2779</v>
      </c>
      <c r="D1242" s="16" t="s">
        <v>2843</v>
      </c>
      <c r="E1242" s="13"/>
      <c r="F1242" s="10" t="str">
        <f t="shared" si="39"/>
        <v>高槻市</v>
      </c>
    </row>
    <row r="1243" spans="1:6" x14ac:dyDescent="0.15">
      <c r="A1243" s="11" t="str">
        <f t="shared" si="38"/>
        <v>大阪府貝塚市</v>
      </c>
      <c r="B1243" s="15" t="s">
        <v>2844</v>
      </c>
      <c r="C1243" s="13" t="s">
        <v>2779</v>
      </c>
      <c r="D1243" s="16" t="s">
        <v>2845</v>
      </c>
      <c r="E1243" s="13"/>
      <c r="F1243" s="10" t="str">
        <f t="shared" si="39"/>
        <v>貝塚市</v>
      </c>
    </row>
    <row r="1244" spans="1:6" x14ac:dyDescent="0.15">
      <c r="A1244" s="11" t="str">
        <f t="shared" si="38"/>
        <v>大阪府守口市</v>
      </c>
      <c r="B1244" s="15" t="s">
        <v>2846</v>
      </c>
      <c r="C1244" s="13" t="s">
        <v>2779</v>
      </c>
      <c r="D1244" s="16" t="s">
        <v>2847</v>
      </c>
      <c r="E1244" s="13"/>
      <c r="F1244" s="10" t="str">
        <f t="shared" si="39"/>
        <v>守口市</v>
      </c>
    </row>
    <row r="1245" spans="1:6" x14ac:dyDescent="0.15">
      <c r="A1245" s="11" t="str">
        <f t="shared" si="38"/>
        <v>大阪府枚方市</v>
      </c>
      <c r="B1245" s="15" t="s">
        <v>2848</v>
      </c>
      <c r="C1245" s="13" t="s">
        <v>2779</v>
      </c>
      <c r="D1245" s="16" t="s">
        <v>2849</v>
      </c>
      <c r="E1245" s="13"/>
      <c r="F1245" s="10" t="str">
        <f t="shared" si="39"/>
        <v>枚方市</v>
      </c>
    </row>
    <row r="1246" spans="1:6" x14ac:dyDescent="0.15">
      <c r="A1246" s="11" t="str">
        <f t="shared" si="38"/>
        <v>大阪府茨木市</v>
      </c>
      <c r="B1246" s="15" t="s">
        <v>2850</v>
      </c>
      <c r="C1246" s="13" t="s">
        <v>2779</v>
      </c>
      <c r="D1246" s="16" t="s">
        <v>2851</v>
      </c>
      <c r="E1246" s="13"/>
      <c r="F1246" s="10" t="str">
        <f t="shared" si="39"/>
        <v>茨木市</v>
      </c>
    </row>
    <row r="1247" spans="1:6" x14ac:dyDescent="0.15">
      <c r="A1247" s="11" t="str">
        <f t="shared" si="38"/>
        <v>大阪府八尾市</v>
      </c>
      <c r="B1247" s="15" t="s">
        <v>2852</v>
      </c>
      <c r="C1247" s="13" t="s">
        <v>2779</v>
      </c>
      <c r="D1247" s="16" t="s">
        <v>2853</v>
      </c>
      <c r="E1247" s="13"/>
      <c r="F1247" s="10" t="str">
        <f t="shared" si="39"/>
        <v>八尾市</v>
      </c>
    </row>
    <row r="1248" spans="1:6" x14ac:dyDescent="0.15">
      <c r="A1248" s="11" t="str">
        <f t="shared" si="38"/>
        <v>大阪府泉佐野市</v>
      </c>
      <c r="B1248" s="15" t="s">
        <v>2854</v>
      </c>
      <c r="C1248" s="13" t="s">
        <v>2779</v>
      </c>
      <c r="D1248" s="16" t="s">
        <v>2855</v>
      </c>
      <c r="E1248" s="13"/>
      <c r="F1248" s="10" t="str">
        <f t="shared" si="39"/>
        <v>泉佐野市</v>
      </c>
    </row>
    <row r="1249" spans="1:6" x14ac:dyDescent="0.15">
      <c r="A1249" s="11" t="str">
        <f t="shared" si="38"/>
        <v>大阪府富田林市</v>
      </c>
      <c r="B1249" s="15" t="s">
        <v>2856</v>
      </c>
      <c r="C1249" s="13" t="s">
        <v>2779</v>
      </c>
      <c r="D1249" s="16" t="s">
        <v>2857</v>
      </c>
      <c r="E1249" s="13"/>
      <c r="F1249" s="10" t="str">
        <f t="shared" si="39"/>
        <v>富田林市</v>
      </c>
    </row>
    <row r="1250" spans="1:6" x14ac:dyDescent="0.15">
      <c r="A1250" s="11" t="str">
        <f t="shared" si="38"/>
        <v>大阪府寝屋川市</v>
      </c>
      <c r="B1250" s="15" t="s">
        <v>2858</v>
      </c>
      <c r="C1250" s="13" t="s">
        <v>2779</v>
      </c>
      <c r="D1250" s="16" t="s">
        <v>2859</v>
      </c>
      <c r="E1250" s="13"/>
      <c r="F1250" s="10" t="str">
        <f t="shared" si="39"/>
        <v>寝屋川市</v>
      </c>
    </row>
    <row r="1251" spans="1:6" x14ac:dyDescent="0.15">
      <c r="A1251" s="11" t="str">
        <f t="shared" si="38"/>
        <v>大阪府河内長野市</v>
      </c>
      <c r="B1251" s="15" t="s">
        <v>2860</v>
      </c>
      <c r="C1251" s="13" t="s">
        <v>2779</v>
      </c>
      <c r="D1251" s="16" t="s">
        <v>2861</v>
      </c>
      <c r="E1251" s="13"/>
      <c r="F1251" s="10" t="str">
        <f t="shared" si="39"/>
        <v>河内長野市</v>
      </c>
    </row>
    <row r="1252" spans="1:6" x14ac:dyDescent="0.15">
      <c r="A1252" s="11" t="str">
        <f t="shared" si="38"/>
        <v>大阪府松原市</v>
      </c>
      <c r="B1252" s="15" t="s">
        <v>2862</v>
      </c>
      <c r="C1252" s="13" t="s">
        <v>2779</v>
      </c>
      <c r="D1252" s="16" t="s">
        <v>2863</v>
      </c>
      <c r="E1252" s="13"/>
      <c r="F1252" s="10" t="str">
        <f t="shared" si="39"/>
        <v>松原市</v>
      </c>
    </row>
    <row r="1253" spans="1:6" x14ac:dyDescent="0.15">
      <c r="A1253" s="11" t="str">
        <f t="shared" si="38"/>
        <v>大阪府大東市</v>
      </c>
      <c r="B1253" s="15" t="s">
        <v>2864</v>
      </c>
      <c r="C1253" s="13" t="s">
        <v>2779</v>
      </c>
      <c r="D1253" s="16" t="s">
        <v>2865</v>
      </c>
      <c r="E1253" s="13"/>
      <c r="F1253" s="10" t="str">
        <f t="shared" si="39"/>
        <v>大東市</v>
      </c>
    </row>
    <row r="1254" spans="1:6" x14ac:dyDescent="0.15">
      <c r="A1254" s="11" t="str">
        <f t="shared" si="38"/>
        <v>大阪府和泉市</v>
      </c>
      <c r="B1254" s="15" t="s">
        <v>2866</v>
      </c>
      <c r="C1254" s="13" t="s">
        <v>2779</v>
      </c>
      <c r="D1254" s="16" t="s">
        <v>2867</v>
      </c>
      <c r="E1254" s="13"/>
      <c r="F1254" s="10" t="str">
        <f t="shared" si="39"/>
        <v>和泉市</v>
      </c>
    </row>
    <row r="1255" spans="1:6" x14ac:dyDescent="0.15">
      <c r="A1255" s="11" t="str">
        <f t="shared" si="38"/>
        <v>大阪府箕面市</v>
      </c>
      <c r="B1255" s="15" t="s">
        <v>2868</v>
      </c>
      <c r="C1255" s="13" t="s">
        <v>2779</v>
      </c>
      <c r="D1255" s="16" t="s">
        <v>2869</v>
      </c>
      <c r="E1255" s="13"/>
      <c r="F1255" s="10" t="str">
        <f t="shared" si="39"/>
        <v>箕面市</v>
      </c>
    </row>
    <row r="1256" spans="1:6" x14ac:dyDescent="0.15">
      <c r="A1256" s="11" t="str">
        <f t="shared" si="38"/>
        <v>大阪府柏原市</v>
      </c>
      <c r="B1256" s="15" t="s">
        <v>2870</v>
      </c>
      <c r="C1256" s="13" t="s">
        <v>2779</v>
      </c>
      <c r="D1256" s="16" t="s">
        <v>2871</v>
      </c>
      <c r="E1256" s="13"/>
      <c r="F1256" s="10" t="str">
        <f t="shared" si="39"/>
        <v>柏原市</v>
      </c>
    </row>
    <row r="1257" spans="1:6" x14ac:dyDescent="0.15">
      <c r="A1257" s="11" t="str">
        <f t="shared" si="38"/>
        <v>大阪府羽曳野市</v>
      </c>
      <c r="B1257" s="15" t="s">
        <v>2872</v>
      </c>
      <c r="C1257" s="13" t="s">
        <v>2779</v>
      </c>
      <c r="D1257" s="16" t="s">
        <v>2873</v>
      </c>
      <c r="E1257" s="13"/>
      <c r="F1257" s="10" t="str">
        <f t="shared" si="39"/>
        <v>羽曳野市</v>
      </c>
    </row>
    <row r="1258" spans="1:6" x14ac:dyDescent="0.15">
      <c r="A1258" s="11" t="str">
        <f t="shared" si="38"/>
        <v>大阪府門真市</v>
      </c>
      <c r="B1258" s="15" t="s">
        <v>2874</v>
      </c>
      <c r="C1258" s="13" t="s">
        <v>2779</v>
      </c>
      <c r="D1258" s="16" t="s">
        <v>2875</v>
      </c>
      <c r="E1258" s="13"/>
      <c r="F1258" s="10" t="str">
        <f t="shared" si="39"/>
        <v>門真市</v>
      </c>
    </row>
    <row r="1259" spans="1:6" x14ac:dyDescent="0.15">
      <c r="A1259" s="11" t="str">
        <f t="shared" si="38"/>
        <v>大阪府摂津市</v>
      </c>
      <c r="B1259" s="15" t="s">
        <v>2876</v>
      </c>
      <c r="C1259" s="13" t="s">
        <v>2779</v>
      </c>
      <c r="D1259" s="16" t="s">
        <v>2877</v>
      </c>
      <c r="E1259" s="13"/>
      <c r="F1259" s="10" t="str">
        <f t="shared" si="39"/>
        <v>摂津市</v>
      </c>
    </row>
    <row r="1260" spans="1:6" x14ac:dyDescent="0.15">
      <c r="A1260" s="11" t="str">
        <f t="shared" si="38"/>
        <v>大阪府高石市</v>
      </c>
      <c r="B1260" s="15" t="s">
        <v>2878</v>
      </c>
      <c r="C1260" s="13" t="s">
        <v>2779</v>
      </c>
      <c r="D1260" s="16" t="s">
        <v>2879</v>
      </c>
      <c r="E1260" s="13"/>
      <c r="F1260" s="10" t="str">
        <f t="shared" si="39"/>
        <v>高石市</v>
      </c>
    </row>
    <row r="1261" spans="1:6" x14ac:dyDescent="0.15">
      <c r="A1261" s="11" t="str">
        <f t="shared" si="38"/>
        <v>大阪府藤井寺市</v>
      </c>
      <c r="B1261" s="15" t="s">
        <v>2880</v>
      </c>
      <c r="C1261" s="13" t="s">
        <v>2779</v>
      </c>
      <c r="D1261" s="16" t="s">
        <v>2881</v>
      </c>
      <c r="E1261" s="13"/>
      <c r="F1261" s="10" t="str">
        <f t="shared" si="39"/>
        <v>藤井寺市</v>
      </c>
    </row>
    <row r="1262" spans="1:6" x14ac:dyDescent="0.15">
      <c r="A1262" s="11" t="str">
        <f t="shared" si="38"/>
        <v>大阪府東大阪市</v>
      </c>
      <c r="B1262" s="15" t="s">
        <v>2882</v>
      </c>
      <c r="C1262" s="13" t="s">
        <v>2779</v>
      </c>
      <c r="D1262" s="16" t="s">
        <v>2883</v>
      </c>
      <c r="E1262" s="13"/>
      <c r="F1262" s="10" t="str">
        <f t="shared" si="39"/>
        <v>東大阪市</v>
      </c>
    </row>
    <row r="1263" spans="1:6" x14ac:dyDescent="0.15">
      <c r="A1263" s="11" t="str">
        <f t="shared" si="38"/>
        <v>大阪府泉南市</v>
      </c>
      <c r="B1263" s="15" t="s">
        <v>2884</v>
      </c>
      <c r="C1263" s="13" t="s">
        <v>2779</v>
      </c>
      <c r="D1263" s="16" t="s">
        <v>2885</v>
      </c>
      <c r="E1263" s="13"/>
      <c r="F1263" s="10" t="str">
        <f t="shared" si="39"/>
        <v>泉南市</v>
      </c>
    </row>
    <row r="1264" spans="1:6" x14ac:dyDescent="0.15">
      <c r="A1264" s="11" t="str">
        <f t="shared" si="38"/>
        <v>大阪府四條畷市</v>
      </c>
      <c r="B1264" s="15" t="s">
        <v>2886</v>
      </c>
      <c r="C1264" s="13" t="s">
        <v>2779</v>
      </c>
      <c r="D1264" s="16" t="s">
        <v>2887</v>
      </c>
      <c r="E1264" s="13"/>
      <c r="F1264" s="10" t="str">
        <f t="shared" si="39"/>
        <v>四條畷市</v>
      </c>
    </row>
    <row r="1265" spans="1:6" x14ac:dyDescent="0.15">
      <c r="A1265" s="11" t="str">
        <f t="shared" si="38"/>
        <v>大阪府交野市</v>
      </c>
      <c r="B1265" s="15" t="s">
        <v>2888</v>
      </c>
      <c r="C1265" s="13" t="s">
        <v>2779</v>
      </c>
      <c r="D1265" s="16" t="s">
        <v>2889</v>
      </c>
      <c r="E1265" s="13"/>
      <c r="F1265" s="10" t="str">
        <f t="shared" si="39"/>
        <v>交野市</v>
      </c>
    </row>
    <row r="1266" spans="1:6" x14ac:dyDescent="0.15">
      <c r="A1266" s="11" t="str">
        <f t="shared" si="38"/>
        <v>大阪府大阪狭山市</v>
      </c>
      <c r="B1266" s="15" t="s">
        <v>2890</v>
      </c>
      <c r="C1266" s="13" t="s">
        <v>2779</v>
      </c>
      <c r="D1266" s="16" t="s">
        <v>2891</v>
      </c>
      <c r="E1266" s="13"/>
      <c r="F1266" s="10" t="str">
        <f t="shared" si="39"/>
        <v>大阪狭山市</v>
      </c>
    </row>
    <row r="1267" spans="1:6" x14ac:dyDescent="0.15">
      <c r="A1267" s="11" t="str">
        <f t="shared" si="38"/>
        <v>大阪府阪南市</v>
      </c>
      <c r="B1267" s="15" t="s">
        <v>2892</v>
      </c>
      <c r="C1267" s="13" t="s">
        <v>2779</v>
      </c>
      <c r="D1267" s="16" t="s">
        <v>2893</v>
      </c>
      <c r="E1267" s="13"/>
      <c r="F1267" s="10" t="str">
        <f t="shared" si="39"/>
        <v>阪南市</v>
      </c>
    </row>
    <row r="1268" spans="1:6" x14ac:dyDescent="0.15">
      <c r="A1268" s="11" t="str">
        <f t="shared" si="38"/>
        <v>大阪府三島郡島本町</v>
      </c>
      <c r="B1268" s="15" t="s">
        <v>2894</v>
      </c>
      <c r="C1268" s="13" t="s">
        <v>2779</v>
      </c>
      <c r="D1268" s="16" t="s">
        <v>1919</v>
      </c>
      <c r="E1268" s="13" t="s">
        <v>2895</v>
      </c>
      <c r="F1268" s="10" t="str">
        <f t="shared" si="39"/>
        <v>三島郡島本町</v>
      </c>
    </row>
    <row r="1269" spans="1:6" x14ac:dyDescent="0.15">
      <c r="A1269" s="11" t="str">
        <f t="shared" si="38"/>
        <v>大阪府豊能郡豊能町</v>
      </c>
      <c r="B1269" s="15" t="s">
        <v>2896</v>
      </c>
      <c r="C1269" s="13" t="s">
        <v>2779</v>
      </c>
      <c r="D1269" s="16" t="s">
        <v>2897</v>
      </c>
      <c r="E1269" s="13" t="s">
        <v>2898</v>
      </c>
      <c r="F1269" s="10" t="str">
        <f t="shared" si="39"/>
        <v>豊能郡豊能町</v>
      </c>
    </row>
    <row r="1270" spans="1:6" x14ac:dyDescent="0.15">
      <c r="A1270" s="11" t="str">
        <f t="shared" si="38"/>
        <v>大阪府豊能郡能勢町</v>
      </c>
      <c r="B1270" s="15" t="s">
        <v>2899</v>
      </c>
      <c r="C1270" s="13" t="s">
        <v>2779</v>
      </c>
      <c r="D1270" s="16" t="s">
        <v>2897</v>
      </c>
      <c r="E1270" s="13" t="s">
        <v>2900</v>
      </c>
      <c r="F1270" s="10" t="str">
        <f t="shared" si="39"/>
        <v>豊能郡能勢町</v>
      </c>
    </row>
    <row r="1271" spans="1:6" x14ac:dyDescent="0.15">
      <c r="A1271" s="11" t="str">
        <f t="shared" si="38"/>
        <v>大阪府泉北郡忠岡町</v>
      </c>
      <c r="B1271" s="15" t="s">
        <v>2901</v>
      </c>
      <c r="C1271" s="13" t="s">
        <v>2779</v>
      </c>
      <c r="D1271" s="16" t="s">
        <v>2902</v>
      </c>
      <c r="E1271" s="13" t="s">
        <v>2903</v>
      </c>
      <c r="F1271" s="10" t="str">
        <f t="shared" si="39"/>
        <v>泉北郡忠岡町</v>
      </c>
    </row>
    <row r="1272" spans="1:6" x14ac:dyDescent="0.15">
      <c r="A1272" s="11" t="str">
        <f t="shared" si="38"/>
        <v>大阪府泉南郡熊取町</v>
      </c>
      <c r="B1272" s="15" t="s">
        <v>2904</v>
      </c>
      <c r="C1272" s="13" t="s">
        <v>2779</v>
      </c>
      <c r="D1272" s="16" t="s">
        <v>2905</v>
      </c>
      <c r="E1272" s="13" t="s">
        <v>2906</v>
      </c>
      <c r="F1272" s="10" t="str">
        <f t="shared" si="39"/>
        <v>泉南郡熊取町</v>
      </c>
    </row>
    <row r="1273" spans="1:6" x14ac:dyDescent="0.15">
      <c r="A1273" s="11" t="str">
        <f t="shared" si="38"/>
        <v>大阪府泉南郡田尻町</v>
      </c>
      <c r="B1273" s="15" t="s">
        <v>2907</v>
      </c>
      <c r="C1273" s="13" t="s">
        <v>2779</v>
      </c>
      <c r="D1273" s="16" t="s">
        <v>2905</v>
      </c>
      <c r="E1273" s="13" t="s">
        <v>2908</v>
      </c>
      <c r="F1273" s="10" t="str">
        <f t="shared" si="39"/>
        <v>泉南郡田尻町</v>
      </c>
    </row>
    <row r="1274" spans="1:6" x14ac:dyDescent="0.15">
      <c r="A1274" s="11" t="str">
        <f t="shared" si="38"/>
        <v>大阪府泉南郡岬町</v>
      </c>
      <c r="B1274" s="15" t="s">
        <v>2909</v>
      </c>
      <c r="C1274" s="13" t="s">
        <v>2779</v>
      </c>
      <c r="D1274" s="16" t="s">
        <v>2905</v>
      </c>
      <c r="E1274" s="13" t="s">
        <v>2910</v>
      </c>
      <c r="F1274" s="10" t="str">
        <f t="shared" si="39"/>
        <v>泉南郡岬町</v>
      </c>
    </row>
    <row r="1275" spans="1:6" x14ac:dyDescent="0.15">
      <c r="A1275" s="11" t="str">
        <f t="shared" si="38"/>
        <v>大阪府南河内郡太子町</v>
      </c>
      <c r="B1275" s="15" t="s">
        <v>2911</v>
      </c>
      <c r="C1275" s="13" t="s">
        <v>2779</v>
      </c>
      <c r="D1275" s="16" t="s">
        <v>2912</v>
      </c>
      <c r="E1275" s="13" t="s">
        <v>2913</v>
      </c>
      <c r="F1275" s="10" t="str">
        <f t="shared" si="39"/>
        <v>南河内郡太子町</v>
      </c>
    </row>
    <row r="1276" spans="1:6" x14ac:dyDescent="0.15">
      <c r="A1276" s="11" t="str">
        <f t="shared" si="38"/>
        <v>大阪府南河内郡河南町</v>
      </c>
      <c r="B1276" s="15" t="s">
        <v>2914</v>
      </c>
      <c r="C1276" s="13" t="s">
        <v>2779</v>
      </c>
      <c r="D1276" s="16" t="s">
        <v>2912</v>
      </c>
      <c r="E1276" s="13" t="s">
        <v>2915</v>
      </c>
      <c r="F1276" s="10" t="str">
        <f t="shared" si="39"/>
        <v>南河内郡河南町</v>
      </c>
    </row>
    <row r="1277" spans="1:6" x14ac:dyDescent="0.15">
      <c r="A1277" s="11" t="str">
        <f t="shared" si="38"/>
        <v>大阪府南河内郡千早赤阪村</v>
      </c>
      <c r="B1277" s="15" t="s">
        <v>2916</v>
      </c>
      <c r="C1277" s="13" t="s">
        <v>2779</v>
      </c>
      <c r="D1277" s="16" t="s">
        <v>2912</v>
      </c>
      <c r="E1277" s="13" t="s">
        <v>2917</v>
      </c>
      <c r="F1277" s="10" t="str">
        <f t="shared" si="39"/>
        <v>南河内郡千早赤阪村</v>
      </c>
    </row>
    <row r="1278" spans="1:6" x14ac:dyDescent="0.15">
      <c r="A1278" s="11" t="str">
        <f t="shared" si="38"/>
        <v>兵庫県神戸市東灘区</v>
      </c>
      <c r="B1278" s="17" t="s">
        <v>2918</v>
      </c>
      <c r="C1278" s="18" t="s">
        <v>2919</v>
      </c>
      <c r="D1278" s="14" t="s">
        <v>2920</v>
      </c>
      <c r="E1278" s="11" t="s">
        <v>2921</v>
      </c>
      <c r="F1278" s="10" t="str">
        <f t="shared" si="39"/>
        <v>神戸市東灘区</v>
      </c>
    </row>
    <row r="1279" spans="1:6" x14ac:dyDescent="0.15">
      <c r="A1279" s="11" t="str">
        <f t="shared" si="38"/>
        <v>兵庫県神戸市灘区</v>
      </c>
      <c r="B1279" s="17" t="s">
        <v>2922</v>
      </c>
      <c r="C1279" s="18" t="s">
        <v>2919</v>
      </c>
      <c r="D1279" s="14" t="s">
        <v>2920</v>
      </c>
      <c r="E1279" s="11" t="s">
        <v>2923</v>
      </c>
      <c r="F1279" s="10" t="str">
        <f t="shared" si="39"/>
        <v>神戸市灘区</v>
      </c>
    </row>
    <row r="1280" spans="1:6" x14ac:dyDescent="0.15">
      <c r="A1280" s="11" t="str">
        <f t="shared" si="38"/>
        <v>兵庫県神戸市兵庫区</v>
      </c>
      <c r="B1280" s="17" t="s">
        <v>2924</v>
      </c>
      <c r="C1280" s="18" t="s">
        <v>2919</v>
      </c>
      <c r="D1280" s="14" t="s">
        <v>2920</v>
      </c>
      <c r="E1280" s="11" t="s">
        <v>2925</v>
      </c>
      <c r="F1280" s="10" t="str">
        <f t="shared" si="39"/>
        <v>神戸市兵庫区</v>
      </c>
    </row>
    <row r="1281" spans="1:6" x14ac:dyDescent="0.15">
      <c r="A1281" s="11" t="str">
        <f t="shared" si="38"/>
        <v>兵庫県神戸市長田区</v>
      </c>
      <c r="B1281" s="17" t="s">
        <v>2926</v>
      </c>
      <c r="C1281" s="18" t="s">
        <v>2919</v>
      </c>
      <c r="D1281" s="14" t="s">
        <v>2920</v>
      </c>
      <c r="E1281" s="11" t="s">
        <v>2927</v>
      </c>
      <c r="F1281" s="10" t="str">
        <f t="shared" si="39"/>
        <v>神戸市長田区</v>
      </c>
    </row>
    <row r="1282" spans="1:6" x14ac:dyDescent="0.15">
      <c r="A1282" s="11" t="str">
        <f t="shared" ref="A1282:A1345" si="40">C1282&amp;D1282&amp;E1282</f>
        <v>兵庫県神戸市須磨区</v>
      </c>
      <c r="B1282" s="17" t="s">
        <v>2928</v>
      </c>
      <c r="C1282" s="18" t="s">
        <v>2919</v>
      </c>
      <c r="D1282" s="14" t="s">
        <v>2920</v>
      </c>
      <c r="E1282" s="11" t="s">
        <v>2929</v>
      </c>
      <c r="F1282" s="10" t="str">
        <f t="shared" si="39"/>
        <v>神戸市須磨区</v>
      </c>
    </row>
    <row r="1283" spans="1:6" x14ac:dyDescent="0.15">
      <c r="A1283" s="11" t="str">
        <f t="shared" si="40"/>
        <v>兵庫県神戸市垂水区</v>
      </c>
      <c r="B1283" s="17" t="s">
        <v>2930</v>
      </c>
      <c r="C1283" s="18" t="s">
        <v>2919</v>
      </c>
      <c r="D1283" s="14" t="s">
        <v>2920</v>
      </c>
      <c r="E1283" s="11" t="s">
        <v>2931</v>
      </c>
      <c r="F1283" s="10" t="str">
        <f t="shared" ref="F1283:F1346" si="41">D1283&amp;E1283</f>
        <v>神戸市垂水区</v>
      </c>
    </row>
    <row r="1284" spans="1:6" x14ac:dyDescent="0.15">
      <c r="A1284" s="11" t="str">
        <f t="shared" si="40"/>
        <v>兵庫県神戸市北区</v>
      </c>
      <c r="B1284" s="17" t="s">
        <v>2932</v>
      </c>
      <c r="C1284" s="18" t="s">
        <v>2919</v>
      </c>
      <c r="D1284" s="14" t="s">
        <v>2920</v>
      </c>
      <c r="E1284" s="11" t="s">
        <v>173</v>
      </c>
      <c r="F1284" s="10" t="str">
        <f t="shared" si="41"/>
        <v>神戸市北区</v>
      </c>
    </row>
    <row r="1285" spans="1:6" x14ac:dyDescent="0.15">
      <c r="A1285" s="11" t="str">
        <f t="shared" si="40"/>
        <v>兵庫県神戸市中央区</v>
      </c>
      <c r="B1285" s="17" t="s">
        <v>2933</v>
      </c>
      <c r="C1285" s="18" t="s">
        <v>2919</v>
      </c>
      <c r="D1285" s="14" t="s">
        <v>2920</v>
      </c>
      <c r="E1285" s="11" t="s">
        <v>172</v>
      </c>
      <c r="F1285" s="10" t="str">
        <f t="shared" si="41"/>
        <v>神戸市中央区</v>
      </c>
    </row>
    <row r="1286" spans="1:6" x14ac:dyDescent="0.15">
      <c r="A1286" s="11" t="str">
        <f t="shared" si="40"/>
        <v>兵庫県神戸市西区</v>
      </c>
      <c r="B1286" s="17" t="s">
        <v>2934</v>
      </c>
      <c r="C1286" s="18" t="s">
        <v>2919</v>
      </c>
      <c r="D1286" s="14" t="s">
        <v>2920</v>
      </c>
      <c r="E1286" s="11" t="s">
        <v>178</v>
      </c>
      <c r="F1286" s="10" t="str">
        <f t="shared" si="41"/>
        <v>神戸市西区</v>
      </c>
    </row>
    <row r="1287" spans="1:6" x14ac:dyDescent="0.15">
      <c r="A1287" s="11" t="str">
        <f t="shared" si="40"/>
        <v>兵庫県姫路市</v>
      </c>
      <c r="B1287" s="15" t="s">
        <v>2935</v>
      </c>
      <c r="C1287" s="13" t="s">
        <v>2919</v>
      </c>
      <c r="D1287" s="16" t="s">
        <v>2936</v>
      </c>
      <c r="E1287" s="13"/>
      <c r="F1287" s="10" t="str">
        <f t="shared" si="41"/>
        <v>姫路市</v>
      </c>
    </row>
    <row r="1288" spans="1:6" x14ac:dyDescent="0.15">
      <c r="A1288" s="11" t="str">
        <f t="shared" si="40"/>
        <v>兵庫県尼崎市</v>
      </c>
      <c r="B1288" s="15" t="s">
        <v>2937</v>
      </c>
      <c r="C1288" s="13" t="s">
        <v>2919</v>
      </c>
      <c r="D1288" s="16" t="s">
        <v>2938</v>
      </c>
      <c r="E1288" s="13"/>
      <c r="F1288" s="10" t="str">
        <f t="shared" si="41"/>
        <v>尼崎市</v>
      </c>
    </row>
    <row r="1289" spans="1:6" x14ac:dyDescent="0.15">
      <c r="A1289" s="11" t="str">
        <f t="shared" si="40"/>
        <v>兵庫県明石市</v>
      </c>
      <c r="B1289" s="15" t="s">
        <v>2939</v>
      </c>
      <c r="C1289" s="13" t="s">
        <v>2919</v>
      </c>
      <c r="D1289" s="16" t="s">
        <v>2940</v>
      </c>
      <c r="E1289" s="13"/>
      <c r="F1289" s="10" t="str">
        <f t="shared" si="41"/>
        <v>明石市</v>
      </c>
    </row>
    <row r="1290" spans="1:6" x14ac:dyDescent="0.15">
      <c r="A1290" s="11" t="str">
        <f t="shared" si="40"/>
        <v>兵庫県西宮市</v>
      </c>
      <c r="B1290" s="15" t="s">
        <v>2941</v>
      </c>
      <c r="C1290" s="13" t="s">
        <v>2919</v>
      </c>
      <c r="D1290" s="16" t="s">
        <v>2942</v>
      </c>
      <c r="E1290" s="13"/>
      <c r="F1290" s="10" t="str">
        <f t="shared" si="41"/>
        <v>西宮市</v>
      </c>
    </row>
    <row r="1291" spans="1:6" x14ac:dyDescent="0.15">
      <c r="A1291" s="11" t="str">
        <f t="shared" si="40"/>
        <v>兵庫県洲本市</v>
      </c>
      <c r="B1291" s="15" t="s">
        <v>2943</v>
      </c>
      <c r="C1291" s="13" t="s">
        <v>2919</v>
      </c>
      <c r="D1291" s="16" t="s">
        <v>2944</v>
      </c>
      <c r="E1291" s="13"/>
      <c r="F1291" s="10" t="str">
        <f t="shared" si="41"/>
        <v>洲本市</v>
      </c>
    </row>
    <row r="1292" spans="1:6" x14ac:dyDescent="0.15">
      <c r="A1292" s="11" t="str">
        <f t="shared" si="40"/>
        <v>兵庫県芦屋市</v>
      </c>
      <c r="B1292" s="15" t="s">
        <v>2945</v>
      </c>
      <c r="C1292" s="13" t="s">
        <v>2919</v>
      </c>
      <c r="D1292" s="16" t="s">
        <v>2946</v>
      </c>
      <c r="E1292" s="13"/>
      <c r="F1292" s="10" t="str">
        <f t="shared" si="41"/>
        <v>芦屋市</v>
      </c>
    </row>
    <row r="1293" spans="1:6" x14ac:dyDescent="0.15">
      <c r="A1293" s="11" t="str">
        <f t="shared" si="40"/>
        <v>兵庫県伊丹市</v>
      </c>
      <c r="B1293" s="15" t="s">
        <v>2947</v>
      </c>
      <c r="C1293" s="13" t="s">
        <v>2919</v>
      </c>
      <c r="D1293" s="16" t="s">
        <v>2948</v>
      </c>
      <c r="E1293" s="13"/>
      <c r="F1293" s="10" t="str">
        <f t="shared" si="41"/>
        <v>伊丹市</v>
      </c>
    </row>
    <row r="1294" spans="1:6" x14ac:dyDescent="0.15">
      <c r="A1294" s="11" t="str">
        <f t="shared" si="40"/>
        <v>兵庫県相生市</v>
      </c>
      <c r="B1294" s="15" t="s">
        <v>2949</v>
      </c>
      <c r="C1294" s="13" t="s">
        <v>2919</v>
      </c>
      <c r="D1294" s="16" t="s">
        <v>2950</v>
      </c>
      <c r="E1294" s="13"/>
      <c r="F1294" s="10" t="str">
        <f t="shared" si="41"/>
        <v>相生市</v>
      </c>
    </row>
    <row r="1295" spans="1:6" x14ac:dyDescent="0.15">
      <c r="A1295" s="11" t="str">
        <f t="shared" si="40"/>
        <v>兵庫県豊岡市</v>
      </c>
      <c r="B1295" s="15" t="s">
        <v>2951</v>
      </c>
      <c r="C1295" s="13" t="s">
        <v>2919</v>
      </c>
      <c r="D1295" s="16" t="s">
        <v>2952</v>
      </c>
      <c r="E1295" s="13"/>
      <c r="F1295" s="10" t="str">
        <f t="shared" si="41"/>
        <v>豊岡市</v>
      </c>
    </row>
    <row r="1296" spans="1:6" x14ac:dyDescent="0.15">
      <c r="A1296" s="11" t="str">
        <f t="shared" si="40"/>
        <v>兵庫県加古川市</v>
      </c>
      <c r="B1296" s="15" t="s">
        <v>2953</v>
      </c>
      <c r="C1296" s="13" t="s">
        <v>2919</v>
      </c>
      <c r="D1296" s="16" t="s">
        <v>2954</v>
      </c>
      <c r="E1296" s="13"/>
      <c r="F1296" s="10" t="str">
        <f t="shared" si="41"/>
        <v>加古川市</v>
      </c>
    </row>
    <row r="1297" spans="1:6" x14ac:dyDescent="0.15">
      <c r="A1297" s="11" t="str">
        <f t="shared" si="40"/>
        <v>兵庫県赤穂市</v>
      </c>
      <c r="B1297" s="15" t="s">
        <v>2955</v>
      </c>
      <c r="C1297" s="13" t="s">
        <v>2919</v>
      </c>
      <c r="D1297" s="16" t="s">
        <v>2956</v>
      </c>
      <c r="E1297" s="13"/>
      <c r="F1297" s="10" t="str">
        <f t="shared" si="41"/>
        <v>赤穂市</v>
      </c>
    </row>
    <row r="1298" spans="1:6" x14ac:dyDescent="0.15">
      <c r="A1298" s="11" t="str">
        <f t="shared" si="40"/>
        <v>兵庫県西脇市</v>
      </c>
      <c r="B1298" s="15" t="s">
        <v>2957</v>
      </c>
      <c r="C1298" s="13" t="s">
        <v>2919</v>
      </c>
      <c r="D1298" s="16" t="s">
        <v>2958</v>
      </c>
      <c r="E1298" s="13"/>
      <c r="F1298" s="10" t="str">
        <f t="shared" si="41"/>
        <v>西脇市</v>
      </c>
    </row>
    <row r="1299" spans="1:6" x14ac:dyDescent="0.15">
      <c r="A1299" s="11" t="str">
        <f t="shared" si="40"/>
        <v>兵庫県宝塚市</v>
      </c>
      <c r="B1299" s="15" t="s">
        <v>2959</v>
      </c>
      <c r="C1299" s="13" t="s">
        <v>2919</v>
      </c>
      <c r="D1299" s="16" t="s">
        <v>2960</v>
      </c>
      <c r="E1299" s="13"/>
      <c r="F1299" s="10" t="str">
        <f t="shared" si="41"/>
        <v>宝塚市</v>
      </c>
    </row>
    <row r="1300" spans="1:6" x14ac:dyDescent="0.15">
      <c r="A1300" s="11" t="str">
        <f t="shared" si="40"/>
        <v>兵庫県三木市</v>
      </c>
      <c r="B1300" s="15" t="s">
        <v>2961</v>
      </c>
      <c r="C1300" s="13" t="s">
        <v>2919</v>
      </c>
      <c r="D1300" s="16" t="s">
        <v>2962</v>
      </c>
      <c r="E1300" s="13"/>
      <c r="F1300" s="10" t="str">
        <f t="shared" si="41"/>
        <v>三木市</v>
      </c>
    </row>
    <row r="1301" spans="1:6" x14ac:dyDescent="0.15">
      <c r="A1301" s="11" t="str">
        <f t="shared" si="40"/>
        <v>兵庫県高砂市</v>
      </c>
      <c r="B1301" s="15" t="s">
        <v>2963</v>
      </c>
      <c r="C1301" s="13" t="s">
        <v>2919</v>
      </c>
      <c r="D1301" s="16" t="s">
        <v>2964</v>
      </c>
      <c r="E1301" s="13"/>
      <c r="F1301" s="10" t="str">
        <f t="shared" si="41"/>
        <v>高砂市</v>
      </c>
    </row>
    <row r="1302" spans="1:6" x14ac:dyDescent="0.15">
      <c r="A1302" s="11" t="str">
        <f t="shared" si="40"/>
        <v>兵庫県川西市</v>
      </c>
      <c r="B1302" s="15" t="s">
        <v>2965</v>
      </c>
      <c r="C1302" s="13" t="s">
        <v>2919</v>
      </c>
      <c r="D1302" s="16" t="s">
        <v>2966</v>
      </c>
      <c r="E1302" s="13"/>
      <c r="F1302" s="10" t="str">
        <f t="shared" si="41"/>
        <v>川西市</v>
      </c>
    </row>
    <row r="1303" spans="1:6" x14ac:dyDescent="0.15">
      <c r="A1303" s="11" t="str">
        <f t="shared" si="40"/>
        <v>兵庫県小野市</v>
      </c>
      <c r="B1303" s="15" t="s">
        <v>2967</v>
      </c>
      <c r="C1303" s="13" t="s">
        <v>2919</v>
      </c>
      <c r="D1303" s="16" t="s">
        <v>2968</v>
      </c>
      <c r="E1303" s="13"/>
      <c r="F1303" s="10" t="str">
        <f t="shared" si="41"/>
        <v>小野市</v>
      </c>
    </row>
    <row r="1304" spans="1:6" x14ac:dyDescent="0.15">
      <c r="A1304" s="11" t="str">
        <f t="shared" si="40"/>
        <v>兵庫県三田市</v>
      </c>
      <c r="B1304" s="15" t="s">
        <v>2969</v>
      </c>
      <c r="C1304" s="13" t="s">
        <v>2919</v>
      </c>
      <c r="D1304" s="16" t="s">
        <v>2970</v>
      </c>
      <c r="E1304" s="13"/>
      <c r="F1304" s="10" t="str">
        <f t="shared" si="41"/>
        <v>三田市</v>
      </c>
    </row>
    <row r="1305" spans="1:6" x14ac:dyDescent="0.15">
      <c r="A1305" s="11" t="str">
        <f t="shared" si="40"/>
        <v>兵庫県加西市</v>
      </c>
      <c r="B1305" s="15" t="s">
        <v>2971</v>
      </c>
      <c r="C1305" s="13" t="s">
        <v>2919</v>
      </c>
      <c r="D1305" s="16" t="s">
        <v>2972</v>
      </c>
      <c r="E1305" s="13"/>
      <c r="F1305" s="10" t="str">
        <f t="shared" si="41"/>
        <v>加西市</v>
      </c>
    </row>
    <row r="1306" spans="1:6" x14ac:dyDescent="0.15">
      <c r="A1306" s="11" t="str">
        <f t="shared" si="40"/>
        <v>兵庫県丹波篠山市</v>
      </c>
      <c r="B1306" s="15" t="s">
        <v>2973</v>
      </c>
      <c r="C1306" s="13" t="s">
        <v>2919</v>
      </c>
      <c r="D1306" s="16" t="s">
        <v>2974</v>
      </c>
      <c r="E1306" s="13"/>
      <c r="F1306" s="10" t="str">
        <f t="shared" si="41"/>
        <v>丹波篠山市</v>
      </c>
    </row>
    <row r="1307" spans="1:6" x14ac:dyDescent="0.15">
      <c r="A1307" s="11" t="str">
        <f t="shared" si="40"/>
        <v>兵庫県養父市</v>
      </c>
      <c r="B1307" s="15" t="s">
        <v>2975</v>
      </c>
      <c r="C1307" s="13" t="s">
        <v>2919</v>
      </c>
      <c r="D1307" s="16" t="s">
        <v>2976</v>
      </c>
      <c r="E1307" s="13"/>
      <c r="F1307" s="10" t="str">
        <f t="shared" si="41"/>
        <v>養父市</v>
      </c>
    </row>
    <row r="1308" spans="1:6" x14ac:dyDescent="0.15">
      <c r="A1308" s="11" t="str">
        <f t="shared" si="40"/>
        <v>兵庫県丹波市</v>
      </c>
      <c r="B1308" s="15" t="s">
        <v>2977</v>
      </c>
      <c r="C1308" s="13" t="s">
        <v>2919</v>
      </c>
      <c r="D1308" s="16" t="s">
        <v>2978</v>
      </c>
      <c r="E1308" s="13"/>
      <c r="F1308" s="10" t="str">
        <f t="shared" si="41"/>
        <v>丹波市</v>
      </c>
    </row>
    <row r="1309" spans="1:6" x14ac:dyDescent="0.15">
      <c r="A1309" s="11" t="str">
        <f t="shared" si="40"/>
        <v>兵庫県南あわじ市</v>
      </c>
      <c r="B1309" s="15" t="s">
        <v>2979</v>
      </c>
      <c r="C1309" s="13" t="s">
        <v>2919</v>
      </c>
      <c r="D1309" s="16" t="s">
        <v>2980</v>
      </c>
      <c r="E1309" s="13"/>
      <c r="F1309" s="10" t="str">
        <f t="shared" si="41"/>
        <v>南あわじ市</v>
      </c>
    </row>
    <row r="1310" spans="1:6" x14ac:dyDescent="0.15">
      <c r="A1310" s="11" t="str">
        <f t="shared" si="40"/>
        <v>兵庫県朝来市</v>
      </c>
      <c r="B1310" s="15" t="s">
        <v>2981</v>
      </c>
      <c r="C1310" s="13" t="s">
        <v>2919</v>
      </c>
      <c r="D1310" s="16" t="s">
        <v>2982</v>
      </c>
      <c r="E1310" s="13"/>
      <c r="F1310" s="10" t="str">
        <f t="shared" si="41"/>
        <v>朝来市</v>
      </c>
    </row>
    <row r="1311" spans="1:6" x14ac:dyDescent="0.15">
      <c r="A1311" s="11" t="str">
        <f t="shared" si="40"/>
        <v>兵庫県淡路市</v>
      </c>
      <c r="B1311" s="15" t="s">
        <v>2983</v>
      </c>
      <c r="C1311" s="13" t="s">
        <v>2919</v>
      </c>
      <c r="D1311" s="16" t="s">
        <v>2984</v>
      </c>
      <c r="E1311" s="13"/>
      <c r="F1311" s="10" t="str">
        <f t="shared" si="41"/>
        <v>淡路市</v>
      </c>
    </row>
    <row r="1312" spans="1:6" x14ac:dyDescent="0.15">
      <c r="A1312" s="11" t="str">
        <f t="shared" si="40"/>
        <v>兵庫県宍粟市</v>
      </c>
      <c r="B1312" s="15" t="s">
        <v>2985</v>
      </c>
      <c r="C1312" s="13" t="s">
        <v>2919</v>
      </c>
      <c r="D1312" s="16" t="s">
        <v>2986</v>
      </c>
      <c r="E1312" s="13"/>
      <c r="F1312" s="10" t="str">
        <f t="shared" si="41"/>
        <v>宍粟市</v>
      </c>
    </row>
    <row r="1313" spans="1:6" x14ac:dyDescent="0.15">
      <c r="A1313" s="11" t="str">
        <f t="shared" si="40"/>
        <v>兵庫県加東市</v>
      </c>
      <c r="B1313" s="15" t="s">
        <v>2987</v>
      </c>
      <c r="C1313" s="13" t="s">
        <v>2919</v>
      </c>
      <c r="D1313" s="16" t="s">
        <v>2988</v>
      </c>
      <c r="E1313" s="13"/>
      <c r="F1313" s="10" t="str">
        <f t="shared" si="41"/>
        <v>加東市</v>
      </c>
    </row>
    <row r="1314" spans="1:6" x14ac:dyDescent="0.15">
      <c r="A1314" s="11" t="str">
        <f t="shared" si="40"/>
        <v>兵庫県たつの市</v>
      </c>
      <c r="B1314" s="15" t="s">
        <v>2989</v>
      </c>
      <c r="C1314" s="13" t="s">
        <v>2919</v>
      </c>
      <c r="D1314" s="16" t="s">
        <v>2990</v>
      </c>
      <c r="E1314" s="13"/>
      <c r="F1314" s="10" t="str">
        <f t="shared" si="41"/>
        <v>たつの市</v>
      </c>
    </row>
    <row r="1315" spans="1:6" x14ac:dyDescent="0.15">
      <c r="A1315" s="11" t="str">
        <f t="shared" si="40"/>
        <v>兵庫県川辺郡猪名川町</v>
      </c>
      <c r="B1315" s="15" t="s">
        <v>2991</v>
      </c>
      <c r="C1315" s="13" t="s">
        <v>2919</v>
      </c>
      <c r="D1315" s="16" t="s">
        <v>2992</v>
      </c>
      <c r="E1315" s="13" t="s">
        <v>2993</v>
      </c>
      <c r="F1315" s="10" t="str">
        <f t="shared" si="41"/>
        <v>川辺郡猪名川町</v>
      </c>
    </row>
    <row r="1316" spans="1:6" x14ac:dyDescent="0.15">
      <c r="A1316" s="11" t="str">
        <f t="shared" si="40"/>
        <v>兵庫県多可郡多可町</v>
      </c>
      <c r="B1316" s="15" t="s">
        <v>2994</v>
      </c>
      <c r="C1316" s="13" t="s">
        <v>2919</v>
      </c>
      <c r="D1316" s="16" t="s">
        <v>2995</v>
      </c>
      <c r="E1316" s="13" t="s">
        <v>2996</v>
      </c>
      <c r="F1316" s="10" t="str">
        <f t="shared" si="41"/>
        <v>多可郡多可町</v>
      </c>
    </row>
    <row r="1317" spans="1:6" x14ac:dyDescent="0.15">
      <c r="A1317" s="11" t="str">
        <f t="shared" si="40"/>
        <v>兵庫県加古郡稲美町</v>
      </c>
      <c r="B1317" s="15" t="s">
        <v>2997</v>
      </c>
      <c r="C1317" s="13" t="s">
        <v>2919</v>
      </c>
      <c r="D1317" s="16" t="s">
        <v>2998</v>
      </c>
      <c r="E1317" s="13" t="s">
        <v>2999</v>
      </c>
      <c r="F1317" s="10" t="str">
        <f t="shared" si="41"/>
        <v>加古郡稲美町</v>
      </c>
    </row>
    <row r="1318" spans="1:6" x14ac:dyDescent="0.15">
      <c r="A1318" s="11" t="str">
        <f t="shared" si="40"/>
        <v>兵庫県加古郡播磨町</v>
      </c>
      <c r="B1318" s="15" t="s">
        <v>3000</v>
      </c>
      <c r="C1318" s="13" t="s">
        <v>2919</v>
      </c>
      <c r="D1318" s="16" t="s">
        <v>2998</v>
      </c>
      <c r="E1318" s="13" t="s">
        <v>3001</v>
      </c>
      <c r="F1318" s="10" t="str">
        <f t="shared" si="41"/>
        <v>加古郡播磨町</v>
      </c>
    </row>
    <row r="1319" spans="1:6" x14ac:dyDescent="0.15">
      <c r="A1319" s="11" t="str">
        <f t="shared" si="40"/>
        <v>兵庫県神崎郡市川町</v>
      </c>
      <c r="B1319" s="15" t="s">
        <v>3002</v>
      </c>
      <c r="C1319" s="13" t="s">
        <v>2919</v>
      </c>
      <c r="D1319" s="16" t="s">
        <v>3003</v>
      </c>
      <c r="E1319" s="13" t="s">
        <v>3004</v>
      </c>
      <c r="F1319" s="10" t="str">
        <f t="shared" si="41"/>
        <v>神崎郡市川町</v>
      </c>
    </row>
    <row r="1320" spans="1:6" x14ac:dyDescent="0.15">
      <c r="A1320" s="11" t="str">
        <f t="shared" si="40"/>
        <v>兵庫県神崎郡福崎町</v>
      </c>
      <c r="B1320" s="15" t="s">
        <v>3005</v>
      </c>
      <c r="C1320" s="13" t="s">
        <v>2919</v>
      </c>
      <c r="D1320" s="16" t="s">
        <v>3003</v>
      </c>
      <c r="E1320" s="13" t="s">
        <v>3006</v>
      </c>
      <c r="F1320" s="10" t="str">
        <f t="shared" si="41"/>
        <v>神崎郡福崎町</v>
      </c>
    </row>
    <row r="1321" spans="1:6" x14ac:dyDescent="0.15">
      <c r="A1321" s="11" t="str">
        <f t="shared" si="40"/>
        <v>兵庫県神崎郡神河町</v>
      </c>
      <c r="B1321" s="15" t="s">
        <v>3007</v>
      </c>
      <c r="C1321" s="13" t="s">
        <v>2919</v>
      </c>
      <c r="D1321" s="16" t="s">
        <v>3003</v>
      </c>
      <c r="E1321" s="13" t="s">
        <v>3008</v>
      </c>
      <c r="F1321" s="10" t="str">
        <f t="shared" si="41"/>
        <v>神崎郡神河町</v>
      </c>
    </row>
    <row r="1322" spans="1:6" x14ac:dyDescent="0.15">
      <c r="A1322" s="11" t="str">
        <f t="shared" si="40"/>
        <v>兵庫県揖保郡太子町</v>
      </c>
      <c r="B1322" s="15" t="s">
        <v>3009</v>
      </c>
      <c r="C1322" s="13" t="s">
        <v>2919</v>
      </c>
      <c r="D1322" s="16" t="s">
        <v>3010</v>
      </c>
      <c r="E1322" s="13" t="s">
        <v>2913</v>
      </c>
      <c r="F1322" s="10" t="str">
        <f t="shared" si="41"/>
        <v>揖保郡太子町</v>
      </c>
    </row>
    <row r="1323" spans="1:6" x14ac:dyDescent="0.15">
      <c r="A1323" s="11" t="str">
        <f t="shared" si="40"/>
        <v>兵庫県赤穂郡上郡町</v>
      </c>
      <c r="B1323" s="15" t="s">
        <v>3011</v>
      </c>
      <c r="C1323" s="13" t="s">
        <v>2919</v>
      </c>
      <c r="D1323" s="16" t="s">
        <v>3012</v>
      </c>
      <c r="E1323" s="13" t="s">
        <v>3013</v>
      </c>
      <c r="F1323" s="10" t="str">
        <f t="shared" si="41"/>
        <v>赤穂郡上郡町</v>
      </c>
    </row>
    <row r="1324" spans="1:6" x14ac:dyDescent="0.15">
      <c r="A1324" s="11" t="str">
        <f t="shared" si="40"/>
        <v>兵庫県佐用郡佐用町</v>
      </c>
      <c r="B1324" s="15" t="s">
        <v>3014</v>
      </c>
      <c r="C1324" s="13" t="s">
        <v>2919</v>
      </c>
      <c r="D1324" s="16" t="s">
        <v>3015</v>
      </c>
      <c r="E1324" s="13" t="s">
        <v>3016</v>
      </c>
      <c r="F1324" s="10" t="str">
        <f t="shared" si="41"/>
        <v>佐用郡佐用町</v>
      </c>
    </row>
    <row r="1325" spans="1:6" x14ac:dyDescent="0.15">
      <c r="A1325" s="11" t="str">
        <f t="shared" si="40"/>
        <v>兵庫県美方郡香美町</v>
      </c>
      <c r="B1325" s="15" t="s">
        <v>3017</v>
      </c>
      <c r="C1325" s="13" t="s">
        <v>2919</v>
      </c>
      <c r="D1325" s="16" t="s">
        <v>3018</v>
      </c>
      <c r="E1325" s="13" t="s">
        <v>3019</v>
      </c>
      <c r="F1325" s="10" t="str">
        <f t="shared" si="41"/>
        <v>美方郡香美町</v>
      </c>
    </row>
    <row r="1326" spans="1:6" x14ac:dyDescent="0.15">
      <c r="A1326" s="11" t="str">
        <f t="shared" si="40"/>
        <v>兵庫県美方郡新温泉町</v>
      </c>
      <c r="B1326" s="15" t="s">
        <v>3020</v>
      </c>
      <c r="C1326" s="13" t="s">
        <v>2919</v>
      </c>
      <c r="D1326" s="16" t="s">
        <v>3018</v>
      </c>
      <c r="E1326" s="13" t="s">
        <v>3021</v>
      </c>
      <c r="F1326" s="10" t="str">
        <f t="shared" si="41"/>
        <v>美方郡新温泉町</v>
      </c>
    </row>
    <row r="1327" spans="1:6" x14ac:dyDescent="0.15">
      <c r="A1327" s="11" t="str">
        <f t="shared" si="40"/>
        <v>奈良県奈良市</v>
      </c>
      <c r="B1327" s="15" t="s">
        <v>3022</v>
      </c>
      <c r="C1327" s="13" t="s">
        <v>3023</v>
      </c>
      <c r="D1327" s="16" t="s">
        <v>3024</v>
      </c>
      <c r="E1327" s="13"/>
      <c r="F1327" s="10" t="str">
        <f t="shared" si="41"/>
        <v>奈良市</v>
      </c>
    </row>
    <row r="1328" spans="1:6" x14ac:dyDescent="0.15">
      <c r="A1328" s="11" t="str">
        <f t="shared" si="40"/>
        <v>奈良県大和高田市</v>
      </c>
      <c r="B1328" s="15" t="s">
        <v>3025</v>
      </c>
      <c r="C1328" s="13" t="s">
        <v>3023</v>
      </c>
      <c r="D1328" s="16" t="s">
        <v>3026</v>
      </c>
      <c r="E1328" s="13"/>
      <c r="F1328" s="10" t="str">
        <f t="shared" si="41"/>
        <v>大和高田市</v>
      </c>
    </row>
    <row r="1329" spans="1:6" x14ac:dyDescent="0.15">
      <c r="A1329" s="11" t="str">
        <f t="shared" si="40"/>
        <v>奈良県大和郡山市</v>
      </c>
      <c r="B1329" s="15" t="s">
        <v>3027</v>
      </c>
      <c r="C1329" s="13" t="s">
        <v>3023</v>
      </c>
      <c r="D1329" s="16" t="s">
        <v>3028</v>
      </c>
      <c r="E1329" s="13"/>
      <c r="F1329" s="10" t="str">
        <f t="shared" si="41"/>
        <v>大和郡山市</v>
      </c>
    </row>
    <row r="1330" spans="1:6" x14ac:dyDescent="0.15">
      <c r="A1330" s="11" t="str">
        <f t="shared" si="40"/>
        <v>奈良県天理市</v>
      </c>
      <c r="B1330" s="15" t="s">
        <v>3029</v>
      </c>
      <c r="C1330" s="13" t="s">
        <v>3023</v>
      </c>
      <c r="D1330" s="16" t="s">
        <v>3030</v>
      </c>
      <c r="E1330" s="13"/>
      <c r="F1330" s="10" t="str">
        <f t="shared" si="41"/>
        <v>天理市</v>
      </c>
    </row>
    <row r="1331" spans="1:6" x14ac:dyDescent="0.15">
      <c r="A1331" s="11" t="str">
        <f t="shared" si="40"/>
        <v>奈良県橿原市</v>
      </c>
      <c r="B1331" s="15" t="s">
        <v>3031</v>
      </c>
      <c r="C1331" s="13" t="s">
        <v>3023</v>
      </c>
      <c r="D1331" s="16" t="s">
        <v>3032</v>
      </c>
      <c r="E1331" s="13"/>
      <c r="F1331" s="10" t="str">
        <f t="shared" si="41"/>
        <v>橿原市</v>
      </c>
    </row>
    <row r="1332" spans="1:6" x14ac:dyDescent="0.15">
      <c r="A1332" s="11" t="str">
        <f t="shared" si="40"/>
        <v>奈良県桜井市</v>
      </c>
      <c r="B1332" s="15" t="s">
        <v>3033</v>
      </c>
      <c r="C1332" s="13" t="s">
        <v>3023</v>
      </c>
      <c r="D1332" s="16" t="s">
        <v>3034</v>
      </c>
      <c r="E1332" s="13"/>
      <c r="F1332" s="10" t="str">
        <f t="shared" si="41"/>
        <v>桜井市</v>
      </c>
    </row>
    <row r="1333" spans="1:6" x14ac:dyDescent="0.15">
      <c r="A1333" s="11" t="str">
        <f t="shared" si="40"/>
        <v>奈良県五條市</v>
      </c>
      <c r="B1333" s="15" t="s">
        <v>3035</v>
      </c>
      <c r="C1333" s="13" t="s">
        <v>3023</v>
      </c>
      <c r="D1333" s="16" t="s">
        <v>3036</v>
      </c>
      <c r="E1333" s="13"/>
      <c r="F1333" s="10" t="str">
        <f t="shared" si="41"/>
        <v>五條市</v>
      </c>
    </row>
    <row r="1334" spans="1:6" x14ac:dyDescent="0.15">
      <c r="A1334" s="11" t="str">
        <f t="shared" si="40"/>
        <v>奈良県御所市</v>
      </c>
      <c r="B1334" s="15" t="s">
        <v>3037</v>
      </c>
      <c r="C1334" s="13" t="s">
        <v>3023</v>
      </c>
      <c r="D1334" s="16" t="s">
        <v>3038</v>
      </c>
      <c r="E1334" s="13"/>
      <c r="F1334" s="10" t="str">
        <f t="shared" si="41"/>
        <v>御所市</v>
      </c>
    </row>
    <row r="1335" spans="1:6" x14ac:dyDescent="0.15">
      <c r="A1335" s="11" t="str">
        <f t="shared" si="40"/>
        <v>奈良県生駒市</v>
      </c>
      <c r="B1335" s="15" t="s">
        <v>3039</v>
      </c>
      <c r="C1335" s="13" t="s">
        <v>3023</v>
      </c>
      <c r="D1335" s="16" t="s">
        <v>3040</v>
      </c>
      <c r="E1335" s="13"/>
      <c r="F1335" s="10" t="str">
        <f t="shared" si="41"/>
        <v>生駒市</v>
      </c>
    </row>
    <row r="1336" spans="1:6" x14ac:dyDescent="0.15">
      <c r="A1336" s="11" t="str">
        <f t="shared" si="40"/>
        <v>奈良県香芝市</v>
      </c>
      <c r="B1336" s="15" t="s">
        <v>3041</v>
      </c>
      <c r="C1336" s="13" t="s">
        <v>3023</v>
      </c>
      <c r="D1336" s="16" t="s">
        <v>3042</v>
      </c>
      <c r="E1336" s="13"/>
      <c r="F1336" s="10" t="str">
        <f t="shared" si="41"/>
        <v>香芝市</v>
      </c>
    </row>
    <row r="1337" spans="1:6" x14ac:dyDescent="0.15">
      <c r="A1337" s="11" t="str">
        <f t="shared" si="40"/>
        <v>奈良県葛城市</v>
      </c>
      <c r="B1337" s="15" t="s">
        <v>3043</v>
      </c>
      <c r="C1337" s="13" t="s">
        <v>3023</v>
      </c>
      <c r="D1337" s="16" t="s">
        <v>3044</v>
      </c>
      <c r="E1337" s="13"/>
      <c r="F1337" s="10" t="str">
        <f t="shared" si="41"/>
        <v>葛城市</v>
      </c>
    </row>
    <row r="1338" spans="1:6" x14ac:dyDescent="0.15">
      <c r="A1338" s="11" t="str">
        <f t="shared" si="40"/>
        <v>奈良県宇陀市</v>
      </c>
      <c r="B1338" s="15" t="s">
        <v>3045</v>
      </c>
      <c r="C1338" s="13" t="s">
        <v>3023</v>
      </c>
      <c r="D1338" s="16" t="s">
        <v>3046</v>
      </c>
      <c r="E1338" s="13"/>
      <c r="F1338" s="10" t="str">
        <f t="shared" si="41"/>
        <v>宇陀市</v>
      </c>
    </row>
    <row r="1339" spans="1:6" x14ac:dyDescent="0.15">
      <c r="A1339" s="11" t="str">
        <f t="shared" si="40"/>
        <v>奈良県山辺郡山添村</v>
      </c>
      <c r="B1339" s="15" t="s">
        <v>3047</v>
      </c>
      <c r="C1339" s="13" t="s">
        <v>3023</v>
      </c>
      <c r="D1339" s="16" t="s">
        <v>3048</v>
      </c>
      <c r="E1339" s="13" t="s">
        <v>3049</v>
      </c>
      <c r="F1339" s="10" t="str">
        <f t="shared" si="41"/>
        <v>山辺郡山添村</v>
      </c>
    </row>
    <row r="1340" spans="1:6" x14ac:dyDescent="0.15">
      <c r="A1340" s="11" t="str">
        <f t="shared" si="40"/>
        <v>奈良県生駒郡平群町</v>
      </c>
      <c r="B1340" s="15" t="s">
        <v>3050</v>
      </c>
      <c r="C1340" s="13" t="s">
        <v>3023</v>
      </c>
      <c r="D1340" s="16" t="s">
        <v>3051</v>
      </c>
      <c r="E1340" s="13" t="s">
        <v>3052</v>
      </c>
      <c r="F1340" s="10" t="str">
        <f t="shared" si="41"/>
        <v>生駒郡平群町</v>
      </c>
    </row>
    <row r="1341" spans="1:6" x14ac:dyDescent="0.15">
      <c r="A1341" s="11" t="str">
        <f t="shared" si="40"/>
        <v>奈良県生駒郡三郷町</v>
      </c>
      <c r="B1341" s="15" t="s">
        <v>3053</v>
      </c>
      <c r="C1341" s="13" t="s">
        <v>3023</v>
      </c>
      <c r="D1341" s="16" t="s">
        <v>3051</v>
      </c>
      <c r="E1341" s="13" t="s">
        <v>3054</v>
      </c>
      <c r="F1341" s="10" t="str">
        <f t="shared" si="41"/>
        <v>生駒郡三郷町</v>
      </c>
    </row>
    <row r="1342" spans="1:6" x14ac:dyDescent="0.15">
      <c r="A1342" s="11" t="str">
        <f t="shared" si="40"/>
        <v>奈良県生駒郡斑鳩町</v>
      </c>
      <c r="B1342" s="15" t="s">
        <v>3055</v>
      </c>
      <c r="C1342" s="13" t="s">
        <v>3023</v>
      </c>
      <c r="D1342" s="16" t="s">
        <v>3051</v>
      </c>
      <c r="E1342" s="13" t="s">
        <v>3056</v>
      </c>
      <c r="F1342" s="10" t="str">
        <f t="shared" si="41"/>
        <v>生駒郡斑鳩町</v>
      </c>
    </row>
    <row r="1343" spans="1:6" x14ac:dyDescent="0.15">
      <c r="A1343" s="11" t="str">
        <f t="shared" si="40"/>
        <v>奈良県生駒郡安堵町</v>
      </c>
      <c r="B1343" s="15" t="s">
        <v>3057</v>
      </c>
      <c r="C1343" s="13" t="s">
        <v>3023</v>
      </c>
      <c r="D1343" s="16" t="s">
        <v>3051</v>
      </c>
      <c r="E1343" s="13" t="s">
        <v>3058</v>
      </c>
      <c r="F1343" s="10" t="str">
        <f t="shared" si="41"/>
        <v>生駒郡安堵町</v>
      </c>
    </row>
    <row r="1344" spans="1:6" x14ac:dyDescent="0.15">
      <c r="A1344" s="11" t="str">
        <f t="shared" si="40"/>
        <v>奈良県磯城郡川西町</v>
      </c>
      <c r="B1344" s="15" t="s">
        <v>3059</v>
      </c>
      <c r="C1344" s="13" t="s">
        <v>3023</v>
      </c>
      <c r="D1344" s="16" t="s">
        <v>3060</v>
      </c>
      <c r="E1344" s="13" t="s">
        <v>967</v>
      </c>
      <c r="F1344" s="10" t="str">
        <f t="shared" si="41"/>
        <v>磯城郡川西町</v>
      </c>
    </row>
    <row r="1345" spans="1:6" x14ac:dyDescent="0.15">
      <c r="A1345" s="11" t="str">
        <f t="shared" si="40"/>
        <v>奈良県磯城郡三宅町</v>
      </c>
      <c r="B1345" s="15" t="s">
        <v>3061</v>
      </c>
      <c r="C1345" s="13" t="s">
        <v>3023</v>
      </c>
      <c r="D1345" s="16" t="s">
        <v>3060</v>
      </c>
      <c r="E1345" s="13" t="s">
        <v>3062</v>
      </c>
      <c r="F1345" s="10" t="str">
        <f t="shared" si="41"/>
        <v>磯城郡三宅町</v>
      </c>
    </row>
    <row r="1346" spans="1:6" x14ac:dyDescent="0.15">
      <c r="A1346" s="11" t="str">
        <f t="shared" ref="A1346:A1409" si="42">C1346&amp;D1346&amp;E1346</f>
        <v>奈良県磯城郡田原本町</v>
      </c>
      <c r="B1346" s="15" t="s">
        <v>3063</v>
      </c>
      <c r="C1346" s="13" t="s">
        <v>3023</v>
      </c>
      <c r="D1346" s="16" t="s">
        <v>3060</v>
      </c>
      <c r="E1346" s="13" t="s">
        <v>3064</v>
      </c>
      <c r="F1346" s="10" t="str">
        <f t="shared" si="41"/>
        <v>磯城郡田原本町</v>
      </c>
    </row>
    <row r="1347" spans="1:6" x14ac:dyDescent="0.15">
      <c r="A1347" s="11" t="str">
        <f t="shared" si="42"/>
        <v>奈良県宇陀郡曽爾村</v>
      </c>
      <c r="B1347" s="15" t="s">
        <v>3065</v>
      </c>
      <c r="C1347" s="13" t="s">
        <v>3023</v>
      </c>
      <c r="D1347" s="16" t="s">
        <v>3066</v>
      </c>
      <c r="E1347" s="13" t="s">
        <v>3067</v>
      </c>
      <c r="F1347" s="10" t="str">
        <f t="shared" ref="F1347:F1410" si="43">D1347&amp;E1347</f>
        <v>宇陀郡曽爾村</v>
      </c>
    </row>
    <row r="1348" spans="1:6" x14ac:dyDescent="0.15">
      <c r="A1348" s="11" t="str">
        <f t="shared" si="42"/>
        <v>奈良県宇陀郡御杖村</v>
      </c>
      <c r="B1348" s="15" t="s">
        <v>3068</v>
      </c>
      <c r="C1348" s="13" t="s">
        <v>3023</v>
      </c>
      <c r="D1348" s="16" t="s">
        <v>3066</v>
      </c>
      <c r="E1348" s="13" t="s">
        <v>3069</v>
      </c>
      <c r="F1348" s="10" t="str">
        <f t="shared" si="43"/>
        <v>宇陀郡御杖村</v>
      </c>
    </row>
    <row r="1349" spans="1:6" x14ac:dyDescent="0.15">
      <c r="A1349" s="11" t="str">
        <f t="shared" si="42"/>
        <v>奈良県高市郡高取町</v>
      </c>
      <c r="B1349" s="15" t="s">
        <v>3070</v>
      </c>
      <c r="C1349" s="13" t="s">
        <v>3023</v>
      </c>
      <c r="D1349" s="16" t="s">
        <v>3071</v>
      </c>
      <c r="E1349" s="13" t="s">
        <v>3072</v>
      </c>
      <c r="F1349" s="10" t="str">
        <f t="shared" si="43"/>
        <v>高市郡高取町</v>
      </c>
    </row>
    <row r="1350" spans="1:6" x14ac:dyDescent="0.15">
      <c r="A1350" s="11" t="str">
        <f t="shared" si="42"/>
        <v>奈良県高市郡明日香村</v>
      </c>
      <c r="B1350" s="15" t="s">
        <v>3073</v>
      </c>
      <c r="C1350" s="13" t="s">
        <v>3023</v>
      </c>
      <c r="D1350" s="16" t="s">
        <v>3071</v>
      </c>
      <c r="E1350" s="13" t="s">
        <v>3074</v>
      </c>
      <c r="F1350" s="10" t="str">
        <f t="shared" si="43"/>
        <v>高市郡明日香村</v>
      </c>
    </row>
    <row r="1351" spans="1:6" x14ac:dyDescent="0.15">
      <c r="A1351" s="11" t="str">
        <f t="shared" si="42"/>
        <v>奈良県北葛城郡上牧町</v>
      </c>
      <c r="B1351" s="15" t="s">
        <v>3075</v>
      </c>
      <c r="C1351" s="13" t="s">
        <v>3023</v>
      </c>
      <c r="D1351" s="16" t="s">
        <v>3076</v>
      </c>
      <c r="E1351" s="13" t="s">
        <v>3077</v>
      </c>
      <c r="F1351" s="10" t="str">
        <f t="shared" si="43"/>
        <v>北葛城郡上牧町</v>
      </c>
    </row>
    <row r="1352" spans="1:6" x14ac:dyDescent="0.15">
      <c r="A1352" s="11" t="str">
        <f t="shared" si="42"/>
        <v>奈良県北葛城郡王寺町</v>
      </c>
      <c r="B1352" s="15" t="s">
        <v>3078</v>
      </c>
      <c r="C1352" s="13" t="s">
        <v>3023</v>
      </c>
      <c r="D1352" s="16" t="s">
        <v>3076</v>
      </c>
      <c r="E1352" s="13" t="s">
        <v>3079</v>
      </c>
      <c r="F1352" s="10" t="str">
        <f t="shared" si="43"/>
        <v>北葛城郡王寺町</v>
      </c>
    </row>
    <row r="1353" spans="1:6" x14ac:dyDescent="0.15">
      <c r="A1353" s="11" t="str">
        <f t="shared" si="42"/>
        <v>奈良県北葛城郡広陵町</v>
      </c>
      <c r="B1353" s="15" t="s">
        <v>3080</v>
      </c>
      <c r="C1353" s="13" t="s">
        <v>3023</v>
      </c>
      <c r="D1353" s="16" t="s">
        <v>3076</v>
      </c>
      <c r="E1353" s="13" t="s">
        <v>3081</v>
      </c>
      <c r="F1353" s="10" t="str">
        <f t="shared" si="43"/>
        <v>北葛城郡広陵町</v>
      </c>
    </row>
    <row r="1354" spans="1:6" x14ac:dyDescent="0.15">
      <c r="A1354" s="11" t="str">
        <f t="shared" si="42"/>
        <v>奈良県北葛城郡河合町</v>
      </c>
      <c r="B1354" s="15" t="s">
        <v>3082</v>
      </c>
      <c r="C1354" s="13" t="s">
        <v>3023</v>
      </c>
      <c r="D1354" s="16" t="s">
        <v>3076</v>
      </c>
      <c r="E1354" s="13" t="s">
        <v>3083</v>
      </c>
      <c r="F1354" s="10" t="str">
        <f t="shared" si="43"/>
        <v>北葛城郡河合町</v>
      </c>
    </row>
    <row r="1355" spans="1:6" x14ac:dyDescent="0.15">
      <c r="A1355" s="11" t="str">
        <f t="shared" si="42"/>
        <v>奈良県吉野郡吉野町</v>
      </c>
      <c r="B1355" s="15" t="s">
        <v>3084</v>
      </c>
      <c r="C1355" s="13" t="s">
        <v>3023</v>
      </c>
      <c r="D1355" s="16" t="s">
        <v>3085</v>
      </c>
      <c r="E1355" s="13" t="s">
        <v>3086</v>
      </c>
      <c r="F1355" s="10" t="str">
        <f t="shared" si="43"/>
        <v>吉野郡吉野町</v>
      </c>
    </row>
    <row r="1356" spans="1:6" x14ac:dyDescent="0.15">
      <c r="A1356" s="11" t="str">
        <f t="shared" si="42"/>
        <v>奈良県吉野郡大淀町</v>
      </c>
      <c r="B1356" s="15" t="s">
        <v>3087</v>
      </c>
      <c r="C1356" s="13" t="s">
        <v>3023</v>
      </c>
      <c r="D1356" s="16" t="s">
        <v>3085</v>
      </c>
      <c r="E1356" s="13" t="s">
        <v>3088</v>
      </c>
      <c r="F1356" s="10" t="str">
        <f t="shared" si="43"/>
        <v>吉野郡大淀町</v>
      </c>
    </row>
    <row r="1357" spans="1:6" x14ac:dyDescent="0.15">
      <c r="A1357" s="11" t="str">
        <f t="shared" si="42"/>
        <v>奈良県吉野郡下市町</v>
      </c>
      <c r="B1357" s="15" t="s">
        <v>3089</v>
      </c>
      <c r="C1357" s="13" t="s">
        <v>3023</v>
      </c>
      <c r="D1357" s="16" t="s">
        <v>3085</v>
      </c>
      <c r="E1357" s="13" t="s">
        <v>3090</v>
      </c>
      <c r="F1357" s="10" t="str">
        <f t="shared" si="43"/>
        <v>吉野郡下市町</v>
      </c>
    </row>
    <row r="1358" spans="1:6" x14ac:dyDescent="0.15">
      <c r="A1358" s="11" t="str">
        <f t="shared" si="42"/>
        <v>奈良県吉野郡黒滝村</v>
      </c>
      <c r="B1358" s="15" t="s">
        <v>3091</v>
      </c>
      <c r="C1358" s="13" t="s">
        <v>3023</v>
      </c>
      <c r="D1358" s="16" t="s">
        <v>3085</v>
      </c>
      <c r="E1358" s="13" t="s">
        <v>3092</v>
      </c>
      <c r="F1358" s="10" t="str">
        <f t="shared" si="43"/>
        <v>吉野郡黒滝村</v>
      </c>
    </row>
    <row r="1359" spans="1:6" x14ac:dyDescent="0.15">
      <c r="A1359" s="11" t="str">
        <f t="shared" si="42"/>
        <v>奈良県吉野郡天川村</v>
      </c>
      <c r="B1359" s="15" t="s">
        <v>3093</v>
      </c>
      <c r="C1359" s="13" t="s">
        <v>3023</v>
      </c>
      <c r="D1359" s="16" t="s">
        <v>3085</v>
      </c>
      <c r="E1359" s="13" t="s">
        <v>3094</v>
      </c>
      <c r="F1359" s="10" t="str">
        <f t="shared" si="43"/>
        <v>吉野郡天川村</v>
      </c>
    </row>
    <row r="1360" spans="1:6" x14ac:dyDescent="0.15">
      <c r="A1360" s="11" t="str">
        <f t="shared" si="42"/>
        <v>奈良県吉野郡野迫川村</v>
      </c>
      <c r="B1360" s="15" t="s">
        <v>3095</v>
      </c>
      <c r="C1360" s="13" t="s">
        <v>3023</v>
      </c>
      <c r="D1360" s="16" t="s">
        <v>3085</v>
      </c>
      <c r="E1360" s="13" t="s">
        <v>3096</v>
      </c>
      <c r="F1360" s="10" t="str">
        <f t="shared" si="43"/>
        <v>吉野郡野迫川村</v>
      </c>
    </row>
    <row r="1361" spans="1:6" x14ac:dyDescent="0.15">
      <c r="A1361" s="11" t="str">
        <f t="shared" si="42"/>
        <v>奈良県吉野郡十津川村</v>
      </c>
      <c r="B1361" s="15" t="s">
        <v>3097</v>
      </c>
      <c r="C1361" s="13" t="s">
        <v>3023</v>
      </c>
      <c r="D1361" s="16" t="s">
        <v>3085</v>
      </c>
      <c r="E1361" s="13" t="s">
        <v>3098</v>
      </c>
      <c r="F1361" s="10" t="str">
        <f t="shared" si="43"/>
        <v>吉野郡十津川村</v>
      </c>
    </row>
    <row r="1362" spans="1:6" x14ac:dyDescent="0.15">
      <c r="A1362" s="11" t="str">
        <f t="shared" si="42"/>
        <v>奈良県吉野郡下北山村</v>
      </c>
      <c r="B1362" s="15" t="s">
        <v>3099</v>
      </c>
      <c r="C1362" s="13" t="s">
        <v>3023</v>
      </c>
      <c r="D1362" s="16" t="s">
        <v>3085</v>
      </c>
      <c r="E1362" s="13" t="s">
        <v>3100</v>
      </c>
      <c r="F1362" s="10" t="str">
        <f t="shared" si="43"/>
        <v>吉野郡下北山村</v>
      </c>
    </row>
    <row r="1363" spans="1:6" x14ac:dyDescent="0.15">
      <c r="A1363" s="11" t="str">
        <f t="shared" si="42"/>
        <v>奈良県吉野郡上北山村</v>
      </c>
      <c r="B1363" s="15" t="s">
        <v>3101</v>
      </c>
      <c r="C1363" s="13" t="s">
        <v>3023</v>
      </c>
      <c r="D1363" s="16" t="s">
        <v>3085</v>
      </c>
      <c r="E1363" s="13" t="s">
        <v>3102</v>
      </c>
      <c r="F1363" s="10" t="str">
        <f t="shared" si="43"/>
        <v>吉野郡上北山村</v>
      </c>
    </row>
    <row r="1364" spans="1:6" x14ac:dyDescent="0.15">
      <c r="A1364" s="11" t="str">
        <f t="shared" si="42"/>
        <v>奈良県吉野郡川上村</v>
      </c>
      <c r="B1364" s="15" t="s">
        <v>3103</v>
      </c>
      <c r="C1364" s="13" t="s">
        <v>3023</v>
      </c>
      <c r="D1364" s="16" t="s">
        <v>3085</v>
      </c>
      <c r="E1364" s="13" t="s">
        <v>2153</v>
      </c>
      <c r="F1364" s="10" t="str">
        <f t="shared" si="43"/>
        <v>吉野郡川上村</v>
      </c>
    </row>
    <row r="1365" spans="1:6" x14ac:dyDescent="0.15">
      <c r="A1365" s="11" t="str">
        <f t="shared" si="42"/>
        <v>奈良県吉野郡東吉野村</v>
      </c>
      <c r="B1365" s="15" t="s">
        <v>3104</v>
      </c>
      <c r="C1365" s="13" t="s">
        <v>3023</v>
      </c>
      <c r="D1365" s="16" t="s">
        <v>3085</v>
      </c>
      <c r="E1365" s="13" t="s">
        <v>3105</v>
      </c>
      <c r="F1365" s="10" t="str">
        <f t="shared" si="43"/>
        <v>吉野郡東吉野村</v>
      </c>
    </row>
    <row r="1366" spans="1:6" x14ac:dyDescent="0.15">
      <c r="A1366" s="11" t="str">
        <f t="shared" si="42"/>
        <v>和歌山県和歌山市</v>
      </c>
      <c r="B1366" s="15" t="s">
        <v>3106</v>
      </c>
      <c r="C1366" s="13" t="s">
        <v>3107</v>
      </c>
      <c r="D1366" s="16" t="s">
        <v>3108</v>
      </c>
      <c r="E1366" s="13"/>
      <c r="F1366" s="10" t="str">
        <f t="shared" si="43"/>
        <v>和歌山市</v>
      </c>
    </row>
    <row r="1367" spans="1:6" x14ac:dyDescent="0.15">
      <c r="A1367" s="11" t="str">
        <f t="shared" si="42"/>
        <v>和歌山県海南市</v>
      </c>
      <c r="B1367" s="15" t="s">
        <v>3109</v>
      </c>
      <c r="C1367" s="13" t="s">
        <v>3107</v>
      </c>
      <c r="D1367" s="16" t="s">
        <v>3110</v>
      </c>
      <c r="E1367" s="13"/>
      <c r="F1367" s="10" t="str">
        <f t="shared" si="43"/>
        <v>海南市</v>
      </c>
    </row>
    <row r="1368" spans="1:6" x14ac:dyDescent="0.15">
      <c r="A1368" s="11" t="str">
        <f t="shared" si="42"/>
        <v>和歌山県橋本市</v>
      </c>
      <c r="B1368" s="15" t="s">
        <v>3111</v>
      </c>
      <c r="C1368" s="13" t="s">
        <v>3107</v>
      </c>
      <c r="D1368" s="16" t="s">
        <v>3112</v>
      </c>
      <c r="E1368" s="13"/>
      <c r="F1368" s="10" t="str">
        <f t="shared" si="43"/>
        <v>橋本市</v>
      </c>
    </row>
    <row r="1369" spans="1:6" x14ac:dyDescent="0.15">
      <c r="A1369" s="11" t="str">
        <f t="shared" si="42"/>
        <v>和歌山県有田市</v>
      </c>
      <c r="B1369" s="15" t="s">
        <v>3113</v>
      </c>
      <c r="C1369" s="13" t="s">
        <v>3107</v>
      </c>
      <c r="D1369" s="16" t="s">
        <v>3114</v>
      </c>
      <c r="E1369" s="13"/>
      <c r="F1369" s="10" t="str">
        <f t="shared" si="43"/>
        <v>有田市</v>
      </c>
    </row>
    <row r="1370" spans="1:6" x14ac:dyDescent="0.15">
      <c r="A1370" s="11" t="str">
        <f t="shared" si="42"/>
        <v>和歌山県御坊市</v>
      </c>
      <c r="B1370" s="15" t="s">
        <v>3115</v>
      </c>
      <c r="C1370" s="13" t="s">
        <v>3107</v>
      </c>
      <c r="D1370" s="16" t="s">
        <v>3116</v>
      </c>
      <c r="E1370" s="13"/>
      <c r="F1370" s="10" t="str">
        <f t="shared" si="43"/>
        <v>御坊市</v>
      </c>
    </row>
    <row r="1371" spans="1:6" x14ac:dyDescent="0.15">
      <c r="A1371" s="11" t="str">
        <f t="shared" si="42"/>
        <v>和歌山県田辺市</v>
      </c>
      <c r="B1371" s="15" t="s">
        <v>3117</v>
      </c>
      <c r="C1371" s="13" t="s">
        <v>3107</v>
      </c>
      <c r="D1371" s="16" t="s">
        <v>3118</v>
      </c>
      <c r="E1371" s="13"/>
      <c r="F1371" s="10" t="str">
        <f t="shared" si="43"/>
        <v>田辺市</v>
      </c>
    </row>
    <row r="1372" spans="1:6" x14ac:dyDescent="0.15">
      <c r="A1372" s="11" t="str">
        <f t="shared" si="42"/>
        <v>和歌山県新宮市</v>
      </c>
      <c r="B1372" s="15" t="s">
        <v>3119</v>
      </c>
      <c r="C1372" s="13" t="s">
        <v>3107</v>
      </c>
      <c r="D1372" s="16" t="s">
        <v>3120</v>
      </c>
      <c r="E1372" s="13"/>
      <c r="F1372" s="10" t="str">
        <f t="shared" si="43"/>
        <v>新宮市</v>
      </c>
    </row>
    <row r="1373" spans="1:6" x14ac:dyDescent="0.15">
      <c r="A1373" s="11" t="str">
        <f t="shared" si="42"/>
        <v>和歌山県紀の川市</v>
      </c>
      <c r="B1373" s="15" t="s">
        <v>3121</v>
      </c>
      <c r="C1373" s="13" t="s">
        <v>3107</v>
      </c>
      <c r="D1373" s="16" t="s">
        <v>3122</v>
      </c>
      <c r="E1373" s="13"/>
      <c r="F1373" s="10" t="str">
        <f t="shared" si="43"/>
        <v>紀の川市</v>
      </c>
    </row>
    <row r="1374" spans="1:6" x14ac:dyDescent="0.15">
      <c r="A1374" s="11" t="str">
        <f t="shared" si="42"/>
        <v>和歌山県岩出市</v>
      </c>
      <c r="B1374" s="15" t="s">
        <v>3123</v>
      </c>
      <c r="C1374" s="13" t="s">
        <v>3107</v>
      </c>
      <c r="D1374" s="16" t="s">
        <v>3124</v>
      </c>
      <c r="E1374" s="13"/>
      <c r="F1374" s="10" t="str">
        <f t="shared" si="43"/>
        <v>岩出市</v>
      </c>
    </row>
    <row r="1375" spans="1:6" x14ac:dyDescent="0.15">
      <c r="A1375" s="11" t="str">
        <f t="shared" si="42"/>
        <v>和歌山県海草郡紀美野町</v>
      </c>
      <c r="B1375" s="15" t="s">
        <v>3125</v>
      </c>
      <c r="C1375" s="13" t="s">
        <v>3107</v>
      </c>
      <c r="D1375" s="16" t="s">
        <v>3126</v>
      </c>
      <c r="E1375" s="13" t="s">
        <v>3127</v>
      </c>
      <c r="F1375" s="10" t="str">
        <f t="shared" si="43"/>
        <v>海草郡紀美野町</v>
      </c>
    </row>
    <row r="1376" spans="1:6" x14ac:dyDescent="0.15">
      <c r="A1376" s="11" t="str">
        <f t="shared" si="42"/>
        <v>和歌山県伊都郡かつらぎ町</v>
      </c>
      <c r="B1376" s="15" t="s">
        <v>3128</v>
      </c>
      <c r="C1376" s="13" t="s">
        <v>3107</v>
      </c>
      <c r="D1376" s="16" t="s">
        <v>3129</v>
      </c>
      <c r="E1376" s="13" t="s">
        <v>3130</v>
      </c>
      <c r="F1376" s="10" t="str">
        <f t="shared" si="43"/>
        <v>伊都郡かつらぎ町</v>
      </c>
    </row>
    <row r="1377" spans="1:6" x14ac:dyDescent="0.15">
      <c r="A1377" s="11" t="str">
        <f t="shared" si="42"/>
        <v>和歌山県伊都郡九度山町</v>
      </c>
      <c r="B1377" s="15" t="s">
        <v>3131</v>
      </c>
      <c r="C1377" s="13" t="s">
        <v>3107</v>
      </c>
      <c r="D1377" s="16" t="s">
        <v>3129</v>
      </c>
      <c r="E1377" s="13" t="s">
        <v>3132</v>
      </c>
      <c r="F1377" s="10" t="str">
        <f t="shared" si="43"/>
        <v>伊都郡九度山町</v>
      </c>
    </row>
    <row r="1378" spans="1:6" x14ac:dyDescent="0.15">
      <c r="A1378" s="11" t="str">
        <f t="shared" si="42"/>
        <v>和歌山県伊都郡高野町</v>
      </c>
      <c r="B1378" s="15" t="s">
        <v>3133</v>
      </c>
      <c r="C1378" s="13" t="s">
        <v>3107</v>
      </c>
      <c r="D1378" s="16" t="s">
        <v>3129</v>
      </c>
      <c r="E1378" s="13" t="s">
        <v>3134</v>
      </c>
      <c r="F1378" s="10" t="str">
        <f t="shared" si="43"/>
        <v>伊都郡高野町</v>
      </c>
    </row>
    <row r="1379" spans="1:6" x14ac:dyDescent="0.15">
      <c r="A1379" s="11" t="str">
        <f t="shared" si="42"/>
        <v>和歌山県有田郡湯浅町</v>
      </c>
      <c r="B1379" s="15" t="s">
        <v>3135</v>
      </c>
      <c r="C1379" s="13" t="s">
        <v>3107</v>
      </c>
      <c r="D1379" s="16" t="s">
        <v>3136</v>
      </c>
      <c r="E1379" s="13" t="s">
        <v>3137</v>
      </c>
      <c r="F1379" s="10" t="str">
        <f t="shared" si="43"/>
        <v>有田郡湯浅町</v>
      </c>
    </row>
    <row r="1380" spans="1:6" x14ac:dyDescent="0.15">
      <c r="A1380" s="11" t="str">
        <f t="shared" si="42"/>
        <v>和歌山県有田郡広川町</v>
      </c>
      <c r="B1380" s="15" t="s">
        <v>3138</v>
      </c>
      <c r="C1380" s="13" t="s">
        <v>3107</v>
      </c>
      <c r="D1380" s="16" t="s">
        <v>3136</v>
      </c>
      <c r="E1380" s="13" t="s">
        <v>3139</v>
      </c>
      <c r="F1380" s="10" t="str">
        <f t="shared" si="43"/>
        <v>有田郡広川町</v>
      </c>
    </row>
    <row r="1381" spans="1:6" x14ac:dyDescent="0.15">
      <c r="A1381" s="11" t="str">
        <f t="shared" si="42"/>
        <v>和歌山県有田郡有田川町</v>
      </c>
      <c r="B1381" s="15" t="s">
        <v>3140</v>
      </c>
      <c r="C1381" s="13" t="s">
        <v>3107</v>
      </c>
      <c r="D1381" s="16" t="s">
        <v>3136</v>
      </c>
      <c r="E1381" s="13" t="s">
        <v>3141</v>
      </c>
      <c r="F1381" s="10" t="str">
        <f t="shared" si="43"/>
        <v>有田郡有田川町</v>
      </c>
    </row>
    <row r="1382" spans="1:6" x14ac:dyDescent="0.15">
      <c r="A1382" s="11" t="str">
        <f t="shared" si="42"/>
        <v>和歌山県日高郡美浜町</v>
      </c>
      <c r="B1382" s="15" t="s">
        <v>3142</v>
      </c>
      <c r="C1382" s="13" t="s">
        <v>3107</v>
      </c>
      <c r="D1382" s="16" t="s">
        <v>526</v>
      </c>
      <c r="E1382" s="13" t="s">
        <v>2043</v>
      </c>
      <c r="F1382" s="10" t="str">
        <f t="shared" si="43"/>
        <v>日高郡美浜町</v>
      </c>
    </row>
    <row r="1383" spans="1:6" x14ac:dyDescent="0.15">
      <c r="A1383" s="11" t="str">
        <f t="shared" si="42"/>
        <v>和歌山県日高郡日高町</v>
      </c>
      <c r="B1383" s="15" t="s">
        <v>3143</v>
      </c>
      <c r="C1383" s="13" t="s">
        <v>3107</v>
      </c>
      <c r="D1383" s="16" t="s">
        <v>526</v>
      </c>
      <c r="E1383" s="13" t="s">
        <v>510</v>
      </c>
      <c r="F1383" s="10" t="str">
        <f t="shared" si="43"/>
        <v>日高郡日高町</v>
      </c>
    </row>
    <row r="1384" spans="1:6" x14ac:dyDescent="0.15">
      <c r="A1384" s="11" t="str">
        <f t="shared" si="42"/>
        <v>和歌山県日高郡由良町</v>
      </c>
      <c r="B1384" s="15" t="s">
        <v>3144</v>
      </c>
      <c r="C1384" s="13" t="s">
        <v>3107</v>
      </c>
      <c r="D1384" s="16" t="s">
        <v>526</v>
      </c>
      <c r="E1384" s="13" t="s">
        <v>3145</v>
      </c>
      <c r="F1384" s="10" t="str">
        <f t="shared" si="43"/>
        <v>日高郡由良町</v>
      </c>
    </row>
    <row r="1385" spans="1:6" x14ac:dyDescent="0.15">
      <c r="A1385" s="11" t="str">
        <f t="shared" si="42"/>
        <v>和歌山県日高郡印南町</v>
      </c>
      <c r="B1385" s="15" t="s">
        <v>3146</v>
      </c>
      <c r="C1385" s="13" t="s">
        <v>3107</v>
      </c>
      <c r="D1385" s="16" t="s">
        <v>526</v>
      </c>
      <c r="E1385" s="13" t="s">
        <v>3147</v>
      </c>
      <c r="F1385" s="10" t="str">
        <f t="shared" si="43"/>
        <v>日高郡印南町</v>
      </c>
    </row>
    <row r="1386" spans="1:6" x14ac:dyDescent="0.15">
      <c r="A1386" s="11" t="str">
        <f t="shared" si="42"/>
        <v>和歌山県日高郡みなべ町</v>
      </c>
      <c r="B1386" s="15" t="s">
        <v>3148</v>
      </c>
      <c r="C1386" s="13" t="s">
        <v>3107</v>
      </c>
      <c r="D1386" s="16" t="s">
        <v>526</v>
      </c>
      <c r="E1386" s="13" t="s">
        <v>3149</v>
      </c>
      <c r="F1386" s="10" t="str">
        <f t="shared" si="43"/>
        <v>日高郡みなべ町</v>
      </c>
    </row>
    <row r="1387" spans="1:6" x14ac:dyDescent="0.15">
      <c r="A1387" s="11" t="str">
        <f t="shared" si="42"/>
        <v>和歌山県日高郡日高川町</v>
      </c>
      <c r="B1387" s="15" t="s">
        <v>3150</v>
      </c>
      <c r="C1387" s="13" t="s">
        <v>3107</v>
      </c>
      <c r="D1387" s="16" t="s">
        <v>526</v>
      </c>
      <c r="E1387" s="13" t="s">
        <v>3151</v>
      </c>
      <c r="F1387" s="10" t="str">
        <f t="shared" si="43"/>
        <v>日高郡日高川町</v>
      </c>
    </row>
    <row r="1388" spans="1:6" x14ac:dyDescent="0.15">
      <c r="A1388" s="11" t="str">
        <f t="shared" si="42"/>
        <v>和歌山県西牟婁郡白浜町</v>
      </c>
      <c r="B1388" s="15" t="s">
        <v>3152</v>
      </c>
      <c r="C1388" s="13" t="s">
        <v>3107</v>
      </c>
      <c r="D1388" s="16" t="s">
        <v>3153</v>
      </c>
      <c r="E1388" s="13" t="s">
        <v>3154</v>
      </c>
      <c r="F1388" s="10" t="str">
        <f t="shared" si="43"/>
        <v>西牟婁郡白浜町</v>
      </c>
    </row>
    <row r="1389" spans="1:6" x14ac:dyDescent="0.15">
      <c r="A1389" s="11" t="str">
        <f t="shared" si="42"/>
        <v>和歌山県西牟婁郡上富田町</v>
      </c>
      <c r="B1389" s="15" t="s">
        <v>3155</v>
      </c>
      <c r="C1389" s="13" t="s">
        <v>3107</v>
      </c>
      <c r="D1389" s="16" t="s">
        <v>3153</v>
      </c>
      <c r="E1389" s="13" t="s">
        <v>3156</v>
      </c>
      <c r="F1389" s="10" t="str">
        <f t="shared" si="43"/>
        <v>西牟婁郡上富田町</v>
      </c>
    </row>
    <row r="1390" spans="1:6" x14ac:dyDescent="0.15">
      <c r="A1390" s="11" t="str">
        <f t="shared" si="42"/>
        <v>和歌山県西牟婁郡すさみ町</v>
      </c>
      <c r="B1390" s="15" t="s">
        <v>3157</v>
      </c>
      <c r="C1390" s="13" t="s">
        <v>3107</v>
      </c>
      <c r="D1390" s="16" t="s">
        <v>3153</v>
      </c>
      <c r="E1390" s="13" t="s">
        <v>3158</v>
      </c>
      <c r="F1390" s="10" t="str">
        <f t="shared" si="43"/>
        <v>西牟婁郡すさみ町</v>
      </c>
    </row>
    <row r="1391" spans="1:6" x14ac:dyDescent="0.15">
      <c r="A1391" s="11" t="str">
        <f t="shared" si="42"/>
        <v>和歌山県東牟婁郡那智勝浦町</v>
      </c>
      <c r="B1391" s="15" t="s">
        <v>3159</v>
      </c>
      <c r="C1391" s="13" t="s">
        <v>3107</v>
      </c>
      <c r="D1391" s="16" t="s">
        <v>3160</v>
      </c>
      <c r="E1391" s="13" t="s">
        <v>3161</v>
      </c>
      <c r="F1391" s="10" t="str">
        <f t="shared" si="43"/>
        <v>東牟婁郡那智勝浦町</v>
      </c>
    </row>
    <row r="1392" spans="1:6" x14ac:dyDescent="0.15">
      <c r="A1392" s="11" t="str">
        <f t="shared" si="42"/>
        <v>和歌山県東牟婁郡太地町</v>
      </c>
      <c r="B1392" s="15" t="s">
        <v>3162</v>
      </c>
      <c r="C1392" s="13" t="s">
        <v>3107</v>
      </c>
      <c r="D1392" s="16" t="s">
        <v>3160</v>
      </c>
      <c r="E1392" s="13" t="s">
        <v>3163</v>
      </c>
      <c r="F1392" s="10" t="str">
        <f t="shared" si="43"/>
        <v>東牟婁郡太地町</v>
      </c>
    </row>
    <row r="1393" spans="1:6" x14ac:dyDescent="0.15">
      <c r="A1393" s="11" t="str">
        <f t="shared" si="42"/>
        <v>和歌山県東牟婁郡古座川町</v>
      </c>
      <c r="B1393" s="15" t="s">
        <v>3164</v>
      </c>
      <c r="C1393" s="13" t="s">
        <v>3107</v>
      </c>
      <c r="D1393" s="16" t="s">
        <v>3160</v>
      </c>
      <c r="E1393" s="13" t="s">
        <v>3165</v>
      </c>
      <c r="F1393" s="10" t="str">
        <f t="shared" si="43"/>
        <v>東牟婁郡古座川町</v>
      </c>
    </row>
    <row r="1394" spans="1:6" x14ac:dyDescent="0.15">
      <c r="A1394" s="11" t="str">
        <f t="shared" si="42"/>
        <v>和歌山県東牟婁郡北山村</v>
      </c>
      <c r="B1394" s="15" t="s">
        <v>3166</v>
      </c>
      <c r="C1394" s="13" t="s">
        <v>3107</v>
      </c>
      <c r="D1394" s="16" t="s">
        <v>3160</v>
      </c>
      <c r="E1394" s="13" t="s">
        <v>3167</v>
      </c>
      <c r="F1394" s="10" t="str">
        <f t="shared" si="43"/>
        <v>東牟婁郡北山村</v>
      </c>
    </row>
    <row r="1395" spans="1:6" x14ac:dyDescent="0.15">
      <c r="A1395" s="11" t="str">
        <f t="shared" si="42"/>
        <v>和歌山県東牟婁郡串本町</v>
      </c>
      <c r="B1395" s="15" t="s">
        <v>3168</v>
      </c>
      <c r="C1395" s="13" t="s">
        <v>3107</v>
      </c>
      <c r="D1395" s="16" t="s">
        <v>3160</v>
      </c>
      <c r="E1395" s="13" t="s">
        <v>3169</v>
      </c>
      <c r="F1395" s="10" t="str">
        <f t="shared" si="43"/>
        <v>東牟婁郡串本町</v>
      </c>
    </row>
    <row r="1396" spans="1:6" x14ac:dyDescent="0.15">
      <c r="A1396" s="11" t="str">
        <f t="shared" si="42"/>
        <v>鳥取県鳥取市</v>
      </c>
      <c r="B1396" s="15" t="s">
        <v>3170</v>
      </c>
      <c r="C1396" s="13" t="s">
        <v>3171</v>
      </c>
      <c r="D1396" s="16" t="s">
        <v>3172</v>
      </c>
      <c r="E1396" s="13"/>
      <c r="F1396" s="10" t="str">
        <f t="shared" si="43"/>
        <v>鳥取市</v>
      </c>
    </row>
    <row r="1397" spans="1:6" x14ac:dyDescent="0.15">
      <c r="A1397" s="11" t="str">
        <f t="shared" si="42"/>
        <v>鳥取県米子市</v>
      </c>
      <c r="B1397" s="15" t="s">
        <v>3173</v>
      </c>
      <c r="C1397" s="13" t="s">
        <v>3171</v>
      </c>
      <c r="D1397" s="16" t="s">
        <v>3174</v>
      </c>
      <c r="E1397" s="13"/>
      <c r="F1397" s="10" t="str">
        <f t="shared" si="43"/>
        <v>米子市</v>
      </c>
    </row>
    <row r="1398" spans="1:6" x14ac:dyDescent="0.15">
      <c r="A1398" s="11" t="str">
        <f t="shared" si="42"/>
        <v>鳥取県倉吉市</v>
      </c>
      <c r="B1398" s="15" t="s">
        <v>3175</v>
      </c>
      <c r="C1398" s="13" t="s">
        <v>3171</v>
      </c>
      <c r="D1398" s="16" t="s">
        <v>3176</v>
      </c>
      <c r="E1398" s="13"/>
      <c r="F1398" s="10" t="str">
        <f t="shared" si="43"/>
        <v>倉吉市</v>
      </c>
    </row>
    <row r="1399" spans="1:6" x14ac:dyDescent="0.15">
      <c r="A1399" s="11" t="str">
        <f t="shared" si="42"/>
        <v>鳥取県境港市</v>
      </c>
      <c r="B1399" s="15" t="s">
        <v>3177</v>
      </c>
      <c r="C1399" s="13" t="s">
        <v>3171</v>
      </c>
      <c r="D1399" s="16" t="s">
        <v>3178</v>
      </c>
      <c r="E1399" s="13"/>
      <c r="F1399" s="10" t="str">
        <f t="shared" si="43"/>
        <v>境港市</v>
      </c>
    </row>
    <row r="1400" spans="1:6" x14ac:dyDescent="0.15">
      <c r="A1400" s="11" t="str">
        <f t="shared" si="42"/>
        <v>鳥取県岩美郡岩美町</v>
      </c>
      <c r="B1400" s="15" t="s">
        <v>3179</v>
      </c>
      <c r="C1400" s="13" t="s">
        <v>3171</v>
      </c>
      <c r="D1400" s="16" t="s">
        <v>3180</v>
      </c>
      <c r="E1400" s="13" t="s">
        <v>3181</v>
      </c>
      <c r="F1400" s="10" t="str">
        <f t="shared" si="43"/>
        <v>岩美郡岩美町</v>
      </c>
    </row>
    <row r="1401" spans="1:6" x14ac:dyDescent="0.15">
      <c r="A1401" s="11" t="str">
        <f t="shared" si="42"/>
        <v>鳥取県八頭郡若桜町</v>
      </c>
      <c r="B1401" s="15" t="s">
        <v>3182</v>
      </c>
      <c r="C1401" s="13" t="s">
        <v>3171</v>
      </c>
      <c r="D1401" s="16" t="s">
        <v>3183</v>
      </c>
      <c r="E1401" s="13" t="s">
        <v>3184</v>
      </c>
      <c r="F1401" s="10" t="str">
        <f t="shared" si="43"/>
        <v>八頭郡若桜町</v>
      </c>
    </row>
    <row r="1402" spans="1:6" x14ac:dyDescent="0.15">
      <c r="A1402" s="11" t="str">
        <f t="shared" si="42"/>
        <v>鳥取県八頭郡智頭町</v>
      </c>
      <c r="B1402" s="15" t="s">
        <v>3185</v>
      </c>
      <c r="C1402" s="13" t="s">
        <v>3171</v>
      </c>
      <c r="D1402" s="16" t="s">
        <v>3183</v>
      </c>
      <c r="E1402" s="13" t="s">
        <v>3186</v>
      </c>
      <c r="F1402" s="10" t="str">
        <f t="shared" si="43"/>
        <v>八頭郡智頭町</v>
      </c>
    </row>
    <row r="1403" spans="1:6" x14ac:dyDescent="0.15">
      <c r="A1403" s="11" t="str">
        <f t="shared" si="42"/>
        <v>鳥取県八頭郡八頭町</v>
      </c>
      <c r="B1403" s="15" t="s">
        <v>3187</v>
      </c>
      <c r="C1403" s="13" t="s">
        <v>3171</v>
      </c>
      <c r="D1403" s="16" t="s">
        <v>3183</v>
      </c>
      <c r="E1403" s="13" t="s">
        <v>3188</v>
      </c>
      <c r="F1403" s="10" t="str">
        <f t="shared" si="43"/>
        <v>八頭郡八頭町</v>
      </c>
    </row>
    <row r="1404" spans="1:6" x14ac:dyDescent="0.15">
      <c r="A1404" s="11" t="str">
        <f t="shared" si="42"/>
        <v>鳥取県東伯郡三朝町</v>
      </c>
      <c r="B1404" s="15" t="s">
        <v>3189</v>
      </c>
      <c r="C1404" s="13" t="s">
        <v>3171</v>
      </c>
      <c r="D1404" s="16" t="s">
        <v>3190</v>
      </c>
      <c r="E1404" s="13" t="s">
        <v>3191</v>
      </c>
      <c r="F1404" s="10" t="str">
        <f t="shared" si="43"/>
        <v>東伯郡三朝町</v>
      </c>
    </row>
    <row r="1405" spans="1:6" x14ac:dyDescent="0.15">
      <c r="A1405" s="11" t="str">
        <f t="shared" si="42"/>
        <v>鳥取県東伯郡湯梨浜町</v>
      </c>
      <c r="B1405" s="15" t="s">
        <v>3192</v>
      </c>
      <c r="C1405" s="13" t="s">
        <v>3171</v>
      </c>
      <c r="D1405" s="16" t="s">
        <v>3190</v>
      </c>
      <c r="E1405" s="13" t="s">
        <v>3193</v>
      </c>
      <c r="F1405" s="10" t="str">
        <f t="shared" si="43"/>
        <v>東伯郡湯梨浜町</v>
      </c>
    </row>
    <row r="1406" spans="1:6" x14ac:dyDescent="0.15">
      <c r="A1406" s="11" t="str">
        <f t="shared" si="42"/>
        <v>鳥取県東伯郡琴浦町</v>
      </c>
      <c r="B1406" s="15" t="s">
        <v>3194</v>
      </c>
      <c r="C1406" s="13" t="s">
        <v>3171</v>
      </c>
      <c r="D1406" s="16" t="s">
        <v>3190</v>
      </c>
      <c r="E1406" s="13" t="s">
        <v>3195</v>
      </c>
      <c r="F1406" s="10" t="str">
        <f t="shared" si="43"/>
        <v>東伯郡琴浦町</v>
      </c>
    </row>
    <row r="1407" spans="1:6" x14ac:dyDescent="0.15">
      <c r="A1407" s="11" t="str">
        <f t="shared" si="42"/>
        <v>鳥取県東伯郡北栄町</v>
      </c>
      <c r="B1407" s="15" t="s">
        <v>3196</v>
      </c>
      <c r="C1407" s="13" t="s">
        <v>3171</v>
      </c>
      <c r="D1407" s="16" t="s">
        <v>3190</v>
      </c>
      <c r="E1407" s="13" t="s">
        <v>3197</v>
      </c>
      <c r="F1407" s="10" t="str">
        <f t="shared" si="43"/>
        <v>東伯郡北栄町</v>
      </c>
    </row>
    <row r="1408" spans="1:6" x14ac:dyDescent="0.15">
      <c r="A1408" s="11" t="str">
        <f t="shared" si="42"/>
        <v>鳥取県西伯郡日吉津村</v>
      </c>
      <c r="B1408" s="15" t="s">
        <v>3198</v>
      </c>
      <c r="C1408" s="13" t="s">
        <v>3171</v>
      </c>
      <c r="D1408" s="16" t="s">
        <v>3199</v>
      </c>
      <c r="E1408" s="13" t="s">
        <v>3200</v>
      </c>
      <c r="F1408" s="10" t="str">
        <f t="shared" si="43"/>
        <v>西伯郡日吉津村</v>
      </c>
    </row>
    <row r="1409" spans="1:6" x14ac:dyDescent="0.15">
      <c r="A1409" s="11" t="str">
        <f t="shared" si="42"/>
        <v>鳥取県西伯郡大山町</v>
      </c>
      <c r="B1409" s="15" t="s">
        <v>3201</v>
      </c>
      <c r="C1409" s="13" t="s">
        <v>3171</v>
      </c>
      <c r="D1409" s="16" t="s">
        <v>3199</v>
      </c>
      <c r="E1409" s="13" t="s">
        <v>3202</v>
      </c>
      <c r="F1409" s="10" t="str">
        <f t="shared" si="43"/>
        <v>西伯郡大山町</v>
      </c>
    </row>
    <row r="1410" spans="1:6" x14ac:dyDescent="0.15">
      <c r="A1410" s="11" t="str">
        <f t="shared" ref="A1410:A1473" si="44">C1410&amp;D1410&amp;E1410</f>
        <v>鳥取県西伯郡南部町</v>
      </c>
      <c r="B1410" s="15" t="s">
        <v>3203</v>
      </c>
      <c r="C1410" s="13" t="s">
        <v>3171</v>
      </c>
      <c r="D1410" s="16" t="s">
        <v>3199</v>
      </c>
      <c r="E1410" s="13" t="s">
        <v>682</v>
      </c>
      <c r="F1410" s="10" t="str">
        <f t="shared" si="43"/>
        <v>西伯郡南部町</v>
      </c>
    </row>
    <row r="1411" spans="1:6" x14ac:dyDescent="0.15">
      <c r="A1411" s="11" t="str">
        <f t="shared" si="44"/>
        <v>鳥取県西伯郡伯耆町</v>
      </c>
      <c r="B1411" s="15" t="s">
        <v>3204</v>
      </c>
      <c r="C1411" s="13" t="s">
        <v>3171</v>
      </c>
      <c r="D1411" s="16" t="s">
        <v>3199</v>
      </c>
      <c r="E1411" s="13" t="s">
        <v>3205</v>
      </c>
      <c r="F1411" s="10" t="str">
        <f t="shared" ref="F1411:F1474" si="45">D1411&amp;E1411</f>
        <v>西伯郡伯耆町</v>
      </c>
    </row>
    <row r="1412" spans="1:6" x14ac:dyDescent="0.15">
      <c r="A1412" s="11" t="str">
        <f t="shared" si="44"/>
        <v>鳥取県日野郡日南町</v>
      </c>
      <c r="B1412" s="15" t="s">
        <v>3206</v>
      </c>
      <c r="C1412" s="13" t="s">
        <v>3171</v>
      </c>
      <c r="D1412" s="16" t="s">
        <v>3207</v>
      </c>
      <c r="E1412" s="13" t="s">
        <v>3208</v>
      </c>
      <c r="F1412" s="10" t="str">
        <f t="shared" si="45"/>
        <v>日野郡日南町</v>
      </c>
    </row>
    <row r="1413" spans="1:6" x14ac:dyDescent="0.15">
      <c r="A1413" s="11" t="str">
        <f t="shared" si="44"/>
        <v>鳥取県日野郡日野町</v>
      </c>
      <c r="B1413" s="15" t="s">
        <v>3209</v>
      </c>
      <c r="C1413" s="13" t="s">
        <v>3171</v>
      </c>
      <c r="D1413" s="16" t="s">
        <v>3207</v>
      </c>
      <c r="E1413" s="13" t="s">
        <v>2688</v>
      </c>
      <c r="F1413" s="10" t="str">
        <f t="shared" si="45"/>
        <v>日野郡日野町</v>
      </c>
    </row>
    <row r="1414" spans="1:6" x14ac:dyDescent="0.15">
      <c r="A1414" s="11" t="str">
        <f t="shared" si="44"/>
        <v>鳥取県日野郡江府町</v>
      </c>
      <c r="B1414" s="15" t="s">
        <v>3210</v>
      </c>
      <c r="C1414" s="13" t="s">
        <v>3171</v>
      </c>
      <c r="D1414" s="16" t="s">
        <v>3207</v>
      </c>
      <c r="E1414" s="13" t="s">
        <v>3211</v>
      </c>
      <c r="F1414" s="10" t="str">
        <f t="shared" si="45"/>
        <v>日野郡江府町</v>
      </c>
    </row>
    <row r="1415" spans="1:6" x14ac:dyDescent="0.15">
      <c r="A1415" s="11" t="str">
        <f t="shared" si="44"/>
        <v>島根県松江市</v>
      </c>
      <c r="B1415" s="15" t="s">
        <v>3212</v>
      </c>
      <c r="C1415" s="13" t="s">
        <v>3213</v>
      </c>
      <c r="D1415" s="16" t="s">
        <v>3214</v>
      </c>
      <c r="E1415" s="13"/>
      <c r="F1415" s="10" t="str">
        <f t="shared" si="45"/>
        <v>松江市</v>
      </c>
    </row>
    <row r="1416" spans="1:6" x14ac:dyDescent="0.15">
      <c r="A1416" s="11" t="str">
        <f t="shared" si="44"/>
        <v>島根県浜田市</v>
      </c>
      <c r="B1416" s="15" t="s">
        <v>3215</v>
      </c>
      <c r="C1416" s="13" t="s">
        <v>3213</v>
      </c>
      <c r="D1416" s="16" t="s">
        <v>3216</v>
      </c>
      <c r="E1416" s="13"/>
      <c r="F1416" s="10" t="str">
        <f t="shared" si="45"/>
        <v>浜田市</v>
      </c>
    </row>
    <row r="1417" spans="1:6" x14ac:dyDescent="0.15">
      <c r="A1417" s="11" t="str">
        <f t="shared" si="44"/>
        <v>島根県出雲市</v>
      </c>
      <c r="B1417" s="15" t="s">
        <v>3217</v>
      </c>
      <c r="C1417" s="13" t="s">
        <v>3213</v>
      </c>
      <c r="D1417" s="16" t="s">
        <v>3218</v>
      </c>
      <c r="E1417" s="13"/>
      <c r="F1417" s="10" t="str">
        <f t="shared" si="45"/>
        <v>出雲市</v>
      </c>
    </row>
    <row r="1418" spans="1:6" x14ac:dyDescent="0.15">
      <c r="A1418" s="11" t="str">
        <f t="shared" si="44"/>
        <v>島根県益田市</v>
      </c>
      <c r="B1418" s="15" t="s">
        <v>3219</v>
      </c>
      <c r="C1418" s="13" t="s">
        <v>3213</v>
      </c>
      <c r="D1418" s="16" t="s">
        <v>3220</v>
      </c>
      <c r="E1418" s="13"/>
      <c r="F1418" s="10" t="str">
        <f t="shared" si="45"/>
        <v>益田市</v>
      </c>
    </row>
    <row r="1419" spans="1:6" x14ac:dyDescent="0.15">
      <c r="A1419" s="11" t="str">
        <f t="shared" si="44"/>
        <v>島根県大田市</v>
      </c>
      <c r="B1419" s="15" t="s">
        <v>3221</v>
      </c>
      <c r="C1419" s="13" t="s">
        <v>3213</v>
      </c>
      <c r="D1419" s="16" t="s">
        <v>3222</v>
      </c>
      <c r="E1419" s="13"/>
      <c r="F1419" s="10" t="str">
        <f t="shared" si="45"/>
        <v>大田市</v>
      </c>
    </row>
    <row r="1420" spans="1:6" x14ac:dyDescent="0.15">
      <c r="A1420" s="11" t="str">
        <f t="shared" si="44"/>
        <v>島根県安来市</v>
      </c>
      <c r="B1420" s="15" t="s">
        <v>3223</v>
      </c>
      <c r="C1420" s="13" t="s">
        <v>3213</v>
      </c>
      <c r="D1420" s="16" t="s">
        <v>3224</v>
      </c>
      <c r="E1420" s="13"/>
      <c r="F1420" s="10" t="str">
        <f t="shared" si="45"/>
        <v>安来市</v>
      </c>
    </row>
    <row r="1421" spans="1:6" x14ac:dyDescent="0.15">
      <c r="A1421" s="11" t="str">
        <f t="shared" si="44"/>
        <v>島根県江津市</v>
      </c>
      <c r="B1421" s="15" t="s">
        <v>3225</v>
      </c>
      <c r="C1421" s="13" t="s">
        <v>3213</v>
      </c>
      <c r="D1421" s="16" t="s">
        <v>3226</v>
      </c>
      <c r="E1421" s="13"/>
      <c r="F1421" s="10" t="str">
        <f t="shared" si="45"/>
        <v>江津市</v>
      </c>
    </row>
    <row r="1422" spans="1:6" x14ac:dyDescent="0.15">
      <c r="A1422" s="11" t="str">
        <f t="shared" si="44"/>
        <v>島根県雲南市</v>
      </c>
      <c r="B1422" s="15" t="s">
        <v>3227</v>
      </c>
      <c r="C1422" s="13" t="s">
        <v>3213</v>
      </c>
      <c r="D1422" s="16" t="s">
        <v>3228</v>
      </c>
      <c r="E1422" s="13"/>
      <c r="F1422" s="10" t="str">
        <f t="shared" si="45"/>
        <v>雲南市</v>
      </c>
    </row>
    <row r="1423" spans="1:6" x14ac:dyDescent="0.15">
      <c r="A1423" s="11" t="str">
        <f t="shared" si="44"/>
        <v>島根県仁多郡奥出雲町</v>
      </c>
      <c r="B1423" s="15" t="s">
        <v>3229</v>
      </c>
      <c r="C1423" s="13" t="s">
        <v>3213</v>
      </c>
      <c r="D1423" s="16" t="s">
        <v>3230</v>
      </c>
      <c r="E1423" s="13" t="s">
        <v>3231</v>
      </c>
      <c r="F1423" s="10" t="str">
        <f t="shared" si="45"/>
        <v>仁多郡奥出雲町</v>
      </c>
    </row>
    <row r="1424" spans="1:6" x14ac:dyDescent="0.15">
      <c r="A1424" s="11" t="str">
        <f t="shared" si="44"/>
        <v>島根県飯石郡飯南町</v>
      </c>
      <c r="B1424" s="15" t="s">
        <v>3232</v>
      </c>
      <c r="C1424" s="13" t="s">
        <v>3213</v>
      </c>
      <c r="D1424" s="16" t="s">
        <v>3233</v>
      </c>
      <c r="E1424" s="13" t="s">
        <v>3234</v>
      </c>
      <c r="F1424" s="10" t="str">
        <f t="shared" si="45"/>
        <v>飯石郡飯南町</v>
      </c>
    </row>
    <row r="1425" spans="1:6" x14ac:dyDescent="0.15">
      <c r="A1425" s="11" t="str">
        <f t="shared" si="44"/>
        <v>島根県邑智郡川本町</v>
      </c>
      <c r="B1425" s="15" t="s">
        <v>3235</v>
      </c>
      <c r="C1425" s="13" t="s">
        <v>3213</v>
      </c>
      <c r="D1425" s="16" t="s">
        <v>3236</v>
      </c>
      <c r="E1425" s="13" t="s">
        <v>3237</v>
      </c>
      <c r="F1425" s="10" t="str">
        <f t="shared" si="45"/>
        <v>邑智郡川本町</v>
      </c>
    </row>
    <row r="1426" spans="1:6" x14ac:dyDescent="0.15">
      <c r="A1426" s="11" t="str">
        <f t="shared" si="44"/>
        <v>島根県邑智郡美郷町</v>
      </c>
      <c r="B1426" s="15" t="s">
        <v>3238</v>
      </c>
      <c r="C1426" s="13" t="s">
        <v>3213</v>
      </c>
      <c r="D1426" s="16" t="s">
        <v>3236</v>
      </c>
      <c r="E1426" s="13" t="s">
        <v>898</v>
      </c>
      <c r="F1426" s="10" t="str">
        <f t="shared" si="45"/>
        <v>邑智郡美郷町</v>
      </c>
    </row>
    <row r="1427" spans="1:6" x14ac:dyDescent="0.15">
      <c r="A1427" s="11" t="str">
        <f t="shared" si="44"/>
        <v>島根県邑智郡邑南町</v>
      </c>
      <c r="B1427" s="15" t="s">
        <v>3239</v>
      </c>
      <c r="C1427" s="13" t="s">
        <v>3213</v>
      </c>
      <c r="D1427" s="16" t="s">
        <v>3236</v>
      </c>
      <c r="E1427" s="13" t="s">
        <v>3240</v>
      </c>
      <c r="F1427" s="10" t="str">
        <f t="shared" si="45"/>
        <v>邑智郡邑南町</v>
      </c>
    </row>
    <row r="1428" spans="1:6" x14ac:dyDescent="0.15">
      <c r="A1428" s="11" t="str">
        <f t="shared" si="44"/>
        <v>島根県鹿足郡津和野町</v>
      </c>
      <c r="B1428" s="15" t="s">
        <v>3241</v>
      </c>
      <c r="C1428" s="13" t="s">
        <v>3213</v>
      </c>
      <c r="D1428" s="16" t="s">
        <v>3242</v>
      </c>
      <c r="E1428" s="13" t="s">
        <v>3243</v>
      </c>
      <c r="F1428" s="10" t="str">
        <f t="shared" si="45"/>
        <v>鹿足郡津和野町</v>
      </c>
    </row>
    <row r="1429" spans="1:6" x14ac:dyDescent="0.15">
      <c r="A1429" s="11" t="str">
        <f t="shared" si="44"/>
        <v>島根県鹿足郡吉賀町</v>
      </c>
      <c r="B1429" s="15" t="s">
        <v>3244</v>
      </c>
      <c r="C1429" s="13" t="s">
        <v>3213</v>
      </c>
      <c r="D1429" s="16" t="s">
        <v>3242</v>
      </c>
      <c r="E1429" s="13" t="s">
        <v>3245</v>
      </c>
      <c r="F1429" s="10" t="str">
        <f t="shared" si="45"/>
        <v>鹿足郡吉賀町</v>
      </c>
    </row>
    <row r="1430" spans="1:6" x14ac:dyDescent="0.15">
      <c r="A1430" s="11" t="str">
        <f t="shared" si="44"/>
        <v>島根県隠岐郡海士町</v>
      </c>
      <c r="B1430" s="15" t="s">
        <v>3246</v>
      </c>
      <c r="C1430" s="13" t="s">
        <v>3213</v>
      </c>
      <c r="D1430" s="16" t="s">
        <v>3247</v>
      </c>
      <c r="E1430" s="13" t="s">
        <v>3248</v>
      </c>
      <c r="F1430" s="10" t="str">
        <f t="shared" si="45"/>
        <v>隠岐郡海士町</v>
      </c>
    </row>
    <row r="1431" spans="1:6" x14ac:dyDescent="0.15">
      <c r="A1431" s="11" t="str">
        <f t="shared" si="44"/>
        <v>島根県隠岐郡西ノ島町</v>
      </c>
      <c r="B1431" s="15" t="s">
        <v>3249</v>
      </c>
      <c r="C1431" s="13" t="s">
        <v>3213</v>
      </c>
      <c r="D1431" s="16" t="s">
        <v>3247</v>
      </c>
      <c r="E1431" s="13" t="s">
        <v>3250</v>
      </c>
      <c r="F1431" s="10" t="str">
        <f t="shared" si="45"/>
        <v>隠岐郡西ノ島町</v>
      </c>
    </row>
    <row r="1432" spans="1:6" x14ac:dyDescent="0.15">
      <c r="A1432" s="11" t="str">
        <f t="shared" si="44"/>
        <v>島根県隠岐郡知夫村</v>
      </c>
      <c r="B1432" s="15" t="s">
        <v>3251</v>
      </c>
      <c r="C1432" s="13" t="s">
        <v>3213</v>
      </c>
      <c r="D1432" s="16" t="s">
        <v>3247</v>
      </c>
      <c r="E1432" s="13" t="s">
        <v>3252</v>
      </c>
      <c r="F1432" s="10" t="str">
        <f t="shared" si="45"/>
        <v>隠岐郡知夫村</v>
      </c>
    </row>
    <row r="1433" spans="1:6" x14ac:dyDescent="0.15">
      <c r="A1433" s="11" t="str">
        <f t="shared" si="44"/>
        <v>島根県隠岐郡隠岐の島町</v>
      </c>
      <c r="B1433" s="15" t="s">
        <v>3253</v>
      </c>
      <c r="C1433" s="13" t="s">
        <v>3213</v>
      </c>
      <c r="D1433" s="16" t="s">
        <v>3247</v>
      </c>
      <c r="E1433" s="13" t="s">
        <v>3254</v>
      </c>
      <c r="F1433" s="10" t="str">
        <f t="shared" si="45"/>
        <v>隠岐郡隠岐の島町</v>
      </c>
    </row>
    <row r="1434" spans="1:6" x14ac:dyDescent="0.15">
      <c r="A1434" s="11" t="str">
        <f t="shared" si="44"/>
        <v>岡山県岡山市北区</v>
      </c>
      <c r="B1434" s="17" t="s">
        <v>3255</v>
      </c>
      <c r="C1434" s="18" t="s">
        <v>3256</v>
      </c>
      <c r="D1434" s="14" t="s">
        <v>3257</v>
      </c>
      <c r="E1434" s="11" t="s">
        <v>173</v>
      </c>
      <c r="F1434" s="10" t="str">
        <f t="shared" si="45"/>
        <v>岡山市北区</v>
      </c>
    </row>
    <row r="1435" spans="1:6" x14ac:dyDescent="0.15">
      <c r="A1435" s="11" t="str">
        <f t="shared" si="44"/>
        <v>岡山県岡山市中区</v>
      </c>
      <c r="B1435" s="17" t="s">
        <v>3258</v>
      </c>
      <c r="C1435" s="18" t="s">
        <v>3256</v>
      </c>
      <c r="D1435" s="14" t="s">
        <v>3257</v>
      </c>
      <c r="E1435" s="11" t="s">
        <v>1745</v>
      </c>
      <c r="F1435" s="10" t="str">
        <f t="shared" si="45"/>
        <v>岡山市中区</v>
      </c>
    </row>
    <row r="1436" spans="1:6" x14ac:dyDescent="0.15">
      <c r="A1436" s="11" t="str">
        <f t="shared" si="44"/>
        <v>岡山県岡山市東区</v>
      </c>
      <c r="B1436" s="17" t="s">
        <v>3259</v>
      </c>
      <c r="C1436" s="18" t="s">
        <v>3256</v>
      </c>
      <c r="D1436" s="14" t="s">
        <v>3257</v>
      </c>
      <c r="E1436" s="11" t="s">
        <v>174</v>
      </c>
      <c r="F1436" s="10" t="str">
        <f t="shared" si="45"/>
        <v>岡山市東区</v>
      </c>
    </row>
    <row r="1437" spans="1:6" x14ac:dyDescent="0.15">
      <c r="A1437" s="11" t="str">
        <f t="shared" si="44"/>
        <v>岡山県岡山市南区</v>
      </c>
      <c r="B1437" s="17" t="s">
        <v>3260</v>
      </c>
      <c r="C1437" s="18" t="s">
        <v>3256</v>
      </c>
      <c r="D1437" s="14" t="s">
        <v>3257</v>
      </c>
      <c r="E1437" s="11" t="s">
        <v>177</v>
      </c>
      <c r="F1437" s="10" t="str">
        <f t="shared" si="45"/>
        <v>岡山市南区</v>
      </c>
    </row>
    <row r="1438" spans="1:6" x14ac:dyDescent="0.15">
      <c r="A1438" s="11" t="str">
        <f t="shared" si="44"/>
        <v>岡山県倉敷市</v>
      </c>
      <c r="B1438" s="15" t="s">
        <v>3261</v>
      </c>
      <c r="C1438" s="13" t="s">
        <v>3256</v>
      </c>
      <c r="D1438" s="16" t="s">
        <v>3262</v>
      </c>
      <c r="E1438" s="13"/>
      <c r="F1438" s="10" t="str">
        <f t="shared" si="45"/>
        <v>倉敷市</v>
      </c>
    </row>
    <row r="1439" spans="1:6" x14ac:dyDescent="0.15">
      <c r="A1439" s="11" t="str">
        <f t="shared" si="44"/>
        <v>岡山県津山市</v>
      </c>
      <c r="B1439" s="15" t="s">
        <v>3263</v>
      </c>
      <c r="C1439" s="13" t="s">
        <v>3256</v>
      </c>
      <c r="D1439" s="16" t="s">
        <v>3264</v>
      </c>
      <c r="E1439" s="13"/>
      <c r="F1439" s="10" t="str">
        <f t="shared" si="45"/>
        <v>津山市</v>
      </c>
    </row>
    <row r="1440" spans="1:6" x14ac:dyDescent="0.15">
      <c r="A1440" s="11" t="str">
        <f t="shared" si="44"/>
        <v>岡山県玉野市</v>
      </c>
      <c r="B1440" s="15" t="s">
        <v>3265</v>
      </c>
      <c r="C1440" s="13" t="s">
        <v>3256</v>
      </c>
      <c r="D1440" s="16" t="s">
        <v>3266</v>
      </c>
      <c r="E1440" s="13"/>
      <c r="F1440" s="10" t="str">
        <f t="shared" si="45"/>
        <v>玉野市</v>
      </c>
    </row>
    <row r="1441" spans="1:6" x14ac:dyDescent="0.15">
      <c r="A1441" s="11" t="str">
        <f t="shared" si="44"/>
        <v>岡山県笠岡市</v>
      </c>
      <c r="B1441" s="15" t="s">
        <v>3267</v>
      </c>
      <c r="C1441" s="13" t="s">
        <v>3256</v>
      </c>
      <c r="D1441" s="16" t="s">
        <v>3268</v>
      </c>
      <c r="E1441" s="13"/>
      <c r="F1441" s="10" t="str">
        <f t="shared" si="45"/>
        <v>笠岡市</v>
      </c>
    </row>
    <row r="1442" spans="1:6" x14ac:dyDescent="0.15">
      <c r="A1442" s="11" t="str">
        <f t="shared" si="44"/>
        <v>岡山県井原市</v>
      </c>
      <c r="B1442" s="15" t="s">
        <v>3269</v>
      </c>
      <c r="C1442" s="13" t="s">
        <v>3256</v>
      </c>
      <c r="D1442" s="16" t="s">
        <v>3270</v>
      </c>
      <c r="E1442" s="13"/>
      <c r="F1442" s="10" t="str">
        <f t="shared" si="45"/>
        <v>井原市</v>
      </c>
    </row>
    <row r="1443" spans="1:6" x14ac:dyDescent="0.15">
      <c r="A1443" s="11" t="str">
        <f t="shared" si="44"/>
        <v>岡山県総社市</v>
      </c>
      <c r="B1443" s="15" t="s">
        <v>3271</v>
      </c>
      <c r="C1443" s="13" t="s">
        <v>3256</v>
      </c>
      <c r="D1443" s="16" t="s">
        <v>3272</v>
      </c>
      <c r="E1443" s="13"/>
      <c r="F1443" s="10" t="str">
        <f t="shared" si="45"/>
        <v>総社市</v>
      </c>
    </row>
    <row r="1444" spans="1:6" x14ac:dyDescent="0.15">
      <c r="A1444" s="11" t="str">
        <f t="shared" si="44"/>
        <v>岡山県高梁市</v>
      </c>
      <c r="B1444" s="15" t="s">
        <v>3273</v>
      </c>
      <c r="C1444" s="13" t="s">
        <v>3256</v>
      </c>
      <c r="D1444" s="16" t="s">
        <v>3274</v>
      </c>
      <c r="E1444" s="13"/>
      <c r="F1444" s="10" t="str">
        <f t="shared" si="45"/>
        <v>高梁市</v>
      </c>
    </row>
    <row r="1445" spans="1:6" x14ac:dyDescent="0.15">
      <c r="A1445" s="11" t="str">
        <f t="shared" si="44"/>
        <v>岡山県新見市</v>
      </c>
      <c r="B1445" s="15" t="s">
        <v>3275</v>
      </c>
      <c r="C1445" s="13" t="s">
        <v>3256</v>
      </c>
      <c r="D1445" s="16" t="s">
        <v>3276</v>
      </c>
      <c r="E1445" s="13"/>
      <c r="F1445" s="10" t="str">
        <f t="shared" si="45"/>
        <v>新見市</v>
      </c>
    </row>
    <row r="1446" spans="1:6" x14ac:dyDescent="0.15">
      <c r="A1446" s="11" t="str">
        <f t="shared" si="44"/>
        <v>岡山県備前市</v>
      </c>
      <c r="B1446" s="15" t="s">
        <v>3277</v>
      </c>
      <c r="C1446" s="13" t="s">
        <v>3256</v>
      </c>
      <c r="D1446" s="16" t="s">
        <v>3278</v>
      </c>
      <c r="E1446" s="13"/>
      <c r="F1446" s="10" t="str">
        <f t="shared" si="45"/>
        <v>備前市</v>
      </c>
    </row>
    <row r="1447" spans="1:6" x14ac:dyDescent="0.15">
      <c r="A1447" s="11" t="str">
        <f t="shared" si="44"/>
        <v>岡山県瀬戸内市</v>
      </c>
      <c r="B1447" s="15" t="s">
        <v>3279</v>
      </c>
      <c r="C1447" s="13" t="s">
        <v>3256</v>
      </c>
      <c r="D1447" s="16" t="s">
        <v>3280</v>
      </c>
      <c r="E1447" s="13"/>
      <c r="F1447" s="10" t="str">
        <f t="shared" si="45"/>
        <v>瀬戸内市</v>
      </c>
    </row>
    <row r="1448" spans="1:6" x14ac:dyDescent="0.15">
      <c r="A1448" s="11" t="str">
        <f t="shared" si="44"/>
        <v>岡山県赤磐市</v>
      </c>
      <c r="B1448" s="15" t="s">
        <v>3281</v>
      </c>
      <c r="C1448" s="13" t="s">
        <v>3256</v>
      </c>
      <c r="D1448" s="16" t="s">
        <v>3282</v>
      </c>
      <c r="E1448" s="13"/>
      <c r="F1448" s="10" t="str">
        <f t="shared" si="45"/>
        <v>赤磐市</v>
      </c>
    </row>
    <row r="1449" spans="1:6" x14ac:dyDescent="0.15">
      <c r="A1449" s="11" t="str">
        <f t="shared" si="44"/>
        <v>岡山県真庭市</v>
      </c>
      <c r="B1449" s="15" t="s">
        <v>3283</v>
      </c>
      <c r="C1449" s="13" t="s">
        <v>3256</v>
      </c>
      <c r="D1449" s="16" t="s">
        <v>3284</v>
      </c>
      <c r="E1449" s="13"/>
      <c r="F1449" s="10" t="str">
        <f t="shared" si="45"/>
        <v>真庭市</v>
      </c>
    </row>
    <row r="1450" spans="1:6" x14ac:dyDescent="0.15">
      <c r="A1450" s="11" t="str">
        <f t="shared" si="44"/>
        <v>岡山県美作市</v>
      </c>
      <c r="B1450" s="15" t="s">
        <v>3285</v>
      </c>
      <c r="C1450" s="13" t="s">
        <v>3256</v>
      </c>
      <c r="D1450" s="16" t="s">
        <v>3286</v>
      </c>
      <c r="E1450" s="13"/>
      <c r="F1450" s="10" t="str">
        <f t="shared" si="45"/>
        <v>美作市</v>
      </c>
    </row>
    <row r="1451" spans="1:6" x14ac:dyDescent="0.15">
      <c r="A1451" s="11" t="str">
        <f t="shared" si="44"/>
        <v>岡山県浅口市</v>
      </c>
      <c r="B1451" s="15" t="s">
        <v>3287</v>
      </c>
      <c r="C1451" s="13" t="s">
        <v>3256</v>
      </c>
      <c r="D1451" s="16" t="s">
        <v>3288</v>
      </c>
      <c r="E1451" s="13"/>
      <c r="F1451" s="10" t="str">
        <f t="shared" si="45"/>
        <v>浅口市</v>
      </c>
    </row>
    <row r="1452" spans="1:6" x14ac:dyDescent="0.15">
      <c r="A1452" s="11" t="str">
        <f t="shared" si="44"/>
        <v>岡山県和気郡和気町</v>
      </c>
      <c r="B1452" s="15" t="s">
        <v>3289</v>
      </c>
      <c r="C1452" s="13" t="s">
        <v>3256</v>
      </c>
      <c r="D1452" s="16" t="s">
        <v>3290</v>
      </c>
      <c r="E1452" s="13" t="s">
        <v>3291</v>
      </c>
      <c r="F1452" s="10" t="str">
        <f t="shared" si="45"/>
        <v>和気郡和気町</v>
      </c>
    </row>
    <row r="1453" spans="1:6" x14ac:dyDescent="0.15">
      <c r="A1453" s="11" t="str">
        <f t="shared" si="44"/>
        <v>岡山県都窪郡早島町</v>
      </c>
      <c r="B1453" s="15" t="s">
        <v>3292</v>
      </c>
      <c r="C1453" s="13" t="s">
        <v>3256</v>
      </c>
      <c r="D1453" s="16" t="s">
        <v>3293</v>
      </c>
      <c r="E1453" s="13" t="s">
        <v>3294</v>
      </c>
      <c r="F1453" s="10" t="str">
        <f t="shared" si="45"/>
        <v>都窪郡早島町</v>
      </c>
    </row>
    <row r="1454" spans="1:6" x14ac:dyDescent="0.15">
      <c r="A1454" s="11" t="str">
        <f t="shared" si="44"/>
        <v>岡山県浅口郡里庄町</v>
      </c>
      <c r="B1454" s="15" t="s">
        <v>3295</v>
      </c>
      <c r="C1454" s="13" t="s">
        <v>3256</v>
      </c>
      <c r="D1454" s="16" t="s">
        <v>3296</v>
      </c>
      <c r="E1454" s="13" t="s">
        <v>3297</v>
      </c>
      <c r="F1454" s="10" t="str">
        <f t="shared" si="45"/>
        <v>浅口郡里庄町</v>
      </c>
    </row>
    <row r="1455" spans="1:6" x14ac:dyDescent="0.15">
      <c r="A1455" s="11" t="str">
        <f t="shared" si="44"/>
        <v>岡山県小田郡矢掛町</v>
      </c>
      <c r="B1455" s="15" t="s">
        <v>3298</v>
      </c>
      <c r="C1455" s="13" t="s">
        <v>3256</v>
      </c>
      <c r="D1455" s="16" t="s">
        <v>3299</v>
      </c>
      <c r="E1455" s="13" t="s">
        <v>3300</v>
      </c>
      <c r="F1455" s="10" t="str">
        <f t="shared" si="45"/>
        <v>小田郡矢掛町</v>
      </c>
    </row>
    <row r="1456" spans="1:6" x14ac:dyDescent="0.15">
      <c r="A1456" s="11" t="str">
        <f t="shared" si="44"/>
        <v>岡山県真庭郡新庄村</v>
      </c>
      <c r="B1456" s="15" t="s">
        <v>3301</v>
      </c>
      <c r="C1456" s="13" t="s">
        <v>3256</v>
      </c>
      <c r="D1456" s="16" t="s">
        <v>3302</v>
      </c>
      <c r="E1456" s="13" t="s">
        <v>3303</v>
      </c>
      <c r="F1456" s="10" t="str">
        <f t="shared" si="45"/>
        <v>真庭郡新庄村</v>
      </c>
    </row>
    <row r="1457" spans="1:6" x14ac:dyDescent="0.15">
      <c r="A1457" s="11" t="str">
        <f t="shared" si="44"/>
        <v>岡山県苫田郡鏡野町</v>
      </c>
      <c r="B1457" s="15" t="s">
        <v>3304</v>
      </c>
      <c r="C1457" s="13" t="s">
        <v>3256</v>
      </c>
      <c r="D1457" s="16" t="s">
        <v>3305</v>
      </c>
      <c r="E1457" s="13" t="s">
        <v>3306</v>
      </c>
      <c r="F1457" s="10" t="str">
        <f t="shared" si="45"/>
        <v>苫田郡鏡野町</v>
      </c>
    </row>
    <row r="1458" spans="1:6" x14ac:dyDescent="0.15">
      <c r="A1458" s="11" t="str">
        <f t="shared" si="44"/>
        <v>岡山県勝田郡勝央町</v>
      </c>
      <c r="B1458" s="15" t="s">
        <v>3307</v>
      </c>
      <c r="C1458" s="13" t="s">
        <v>3256</v>
      </c>
      <c r="D1458" s="16" t="s">
        <v>3308</v>
      </c>
      <c r="E1458" s="13" t="s">
        <v>3309</v>
      </c>
      <c r="F1458" s="10" t="str">
        <f t="shared" si="45"/>
        <v>勝田郡勝央町</v>
      </c>
    </row>
    <row r="1459" spans="1:6" x14ac:dyDescent="0.15">
      <c r="A1459" s="11" t="str">
        <f t="shared" si="44"/>
        <v>岡山県勝田郡奈義町</v>
      </c>
      <c r="B1459" s="15" t="s">
        <v>3310</v>
      </c>
      <c r="C1459" s="13" t="s">
        <v>3256</v>
      </c>
      <c r="D1459" s="16" t="s">
        <v>3308</v>
      </c>
      <c r="E1459" s="13" t="s">
        <v>3311</v>
      </c>
      <c r="F1459" s="10" t="str">
        <f t="shared" si="45"/>
        <v>勝田郡奈義町</v>
      </c>
    </row>
    <row r="1460" spans="1:6" x14ac:dyDescent="0.15">
      <c r="A1460" s="11" t="str">
        <f t="shared" si="44"/>
        <v>岡山県英田郡西粟倉村</v>
      </c>
      <c r="B1460" s="15" t="s">
        <v>3312</v>
      </c>
      <c r="C1460" s="13" t="s">
        <v>3256</v>
      </c>
      <c r="D1460" s="16" t="s">
        <v>3313</v>
      </c>
      <c r="E1460" s="13" t="s">
        <v>3314</v>
      </c>
      <c r="F1460" s="10" t="str">
        <f t="shared" si="45"/>
        <v>英田郡西粟倉村</v>
      </c>
    </row>
    <row r="1461" spans="1:6" x14ac:dyDescent="0.15">
      <c r="A1461" s="11" t="str">
        <f t="shared" si="44"/>
        <v>岡山県久米郡久米南町</v>
      </c>
      <c r="B1461" s="15" t="s">
        <v>3315</v>
      </c>
      <c r="C1461" s="13" t="s">
        <v>3256</v>
      </c>
      <c r="D1461" s="16" t="s">
        <v>3316</v>
      </c>
      <c r="E1461" s="13" t="s">
        <v>3317</v>
      </c>
      <c r="F1461" s="10" t="str">
        <f t="shared" si="45"/>
        <v>久米郡久米南町</v>
      </c>
    </row>
    <row r="1462" spans="1:6" x14ac:dyDescent="0.15">
      <c r="A1462" s="11" t="str">
        <f t="shared" si="44"/>
        <v>岡山県久米郡美咲町</v>
      </c>
      <c r="B1462" s="15" t="s">
        <v>3318</v>
      </c>
      <c r="C1462" s="13" t="s">
        <v>3256</v>
      </c>
      <c r="D1462" s="16" t="s">
        <v>3316</v>
      </c>
      <c r="E1462" s="13" t="s">
        <v>3319</v>
      </c>
      <c r="F1462" s="10" t="str">
        <f t="shared" si="45"/>
        <v>久米郡美咲町</v>
      </c>
    </row>
    <row r="1463" spans="1:6" x14ac:dyDescent="0.15">
      <c r="A1463" s="11" t="str">
        <f t="shared" si="44"/>
        <v>岡山県加賀郡吉備中央町</v>
      </c>
      <c r="B1463" s="15" t="s">
        <v>3320</v>
      </c>
      <c r="C1463" s="13" t="s">
        <v>3256</v>
      </c>
      <c r="D1463" s="16" t="s">
        <v>3321</v>
      </c>
      <c r="E1463" s="13" t="s">
        <v>3322</v>
      </c>
      <c r="F1463" s="10" t="str">
        <f t="shared" si="45"/>
        <v>加賀郡吉備中央町</v>
      </c>
    </row>
    <row r="1464" spans="1:6" x14ac:dyDescent="0.15">
      <c r="A1464" s="11" t="str">
        <f t="shared" si="44"/>
        <v>広島県広島市中区</v>
      </c>
      <c r="B1464" s="17" t="s">
        <v>3323</v>
      </c>
      <c r="C1464" s="18" t="s">
        <v>3324</v>
      </c>
      <c r="D1464" s="14" t="s">
        <v>3325</v>
      </c>
      <c r="E1464" s="11" t="s">
        <v>1745</v>
      </c>
      <c r="F1464" s="10" t="str">
        <f t="shared" si="45"/>
        <v>広島市中区</v>
      </c>
    </row>
    <row r="1465" spans="1:6" x14ac:dyDescent="0.15">
      <c r="A1465" s="11" t="str">
        <f t="shared" si="44"/>
        <v>広島県広島市東区</v>
      </c>
      <c r="B1465" s="17" t="s">
        <v>3326</v>
      </c>
      <c r="C1465" s="18" t="s">
        <v>3324</v>
      </c>
      <c r="D1465" s="14" t="s">
        <v>3325</v>
      </c>
      <c r="E1465" s="11" t="s">
        <v>174</v>
      </c>
      <c r="F1465" s="10" t="str">
        <f t="shared" si="45"/>
        <v>広島市東区</v>
      </c>
    </row>
    <row r="1466" spans="1:6" x14ac:dyDescent="0.15">
      <c r="A1466" s="11" t="str">
        <f t="shared" si="44"/>
        <v>広島県広島市南区</v>
      </c>
      <c r="B1466" s="17" t="s">
        <v>3327</v>
      </c>
      <c r="C1466" s="18" t="s">
        <v>3324</v>
      </c>
      <c r="D1466" s="14" t="s">
        <v>3325</v>
      </c>
      <c r="E1466" s="11" t="s">
        <v>177</v>
      </c>
      <c r="F1466" s="10" t="str">
        <f t="shared" si="45"/>
        <v>広島市南区</v>
      </c>
    </row>
    <row r="1467" spans="1:6" x14ac:dyDescent="0.15">
      <c r="A1467" s="11" t="str">
        <f t="shared" si="44"/>
        <v>広島県広島市西区</v>
      </c>
      <c r="B1467" s="17" t="s">
        <v>3328</v>
      </c>
      <c r="C1467" s="18" t="s">
        <v>3324</v>
      </c>
      <c r="D1467" s="14" t="s">
        <v>3325</v>
      </c>
      <c r="E1467" s="11" t="s">
        <v>178</v>
      </c>
      <c r="F1467" s="10" t="str">
        <f t="shared" si="45"/>
        <v>広島市西区</v>
      </c>
    </row>
    <row r="1468" spans="1:6" x14ac:dyDescent="0.15">
      <c r="A1468" s="11" t="str">
        <f t="shared" si="44"/>
        <v>広島県広島市安佐南区</v>
      </c>
      <c r="B1468" s="17" t="s">
        <v>3329</v>
      </c>
      <c r="C1468" s="18" t="s">
        <v>3324</v>
      </c>
      <c r="D1468" s="14" t="s">
        <v>3325</v>
      </c>
      <c r="E1468" s="11" t="s">
        <v>3330</v>
      </c>
      <c r="F1468" s="10" t="str">
        <f t="shared" si="45"/>
        <v>広島市安佐南区</v>
      </c>
    </row>
    <row r="1469" spans="1:6" x14ac:dyDescent="0.15">
      <c r="A1469" s="11" t="str">
        <f t="shared" si="44"/>
        <v>広島県広島市安佐北区</v>
      </c>
      <c r="B1469" s="17" t="s">
        <v>3331</v>
      </c>
      <c r="C1469" s="18" t="s">
        <v>3324</v>
      </c>
      <c r="D1469" s="14" t="s">
        <v>3325</v>
      </c>
      <c r="E1469" s="11" t="s">
        <v>3332</v>
      </c>
      <c r="F1469" s="10" t="str">
        <f t="shared" si="45"/>
        <v>広島市安佐北区</v>
      </c>
    </row>
    <row r="1470" spans="1:6" x14ac:dyDescent="0.15">
      <c r="A1470" s="11" t="str">
        <f t="shared" si="44"/>
        <v>広島県広島市安芸区</v>
      </c>
      <c r="B1470" s="17" t="s">
        <v>3333</v>
      </c>
      <c r="C1470" s="18" t="s">
        <v>3324</v>
      </c>
      <c r="D1470" s="14" t="s">
        <v>3325</v>
      </c>
      <c r="E1470" s="11" t="s">
        <v>3334</v>
      </c>
      <c r="F1470" s="10" t="str">
        <f t="shared" si="45"/>
        <v>広島市安芸区</v>
      </c>
    </row>
    <row r="1471" spans="1:6" x14ac:dyDescent="0.15">
      <c r="A1471" s="11" t="str">
        <f t="shared" si="44"/>
        <v>広島県広島市佐伯区</v>
      </c>
      <c r="B1471" s="17" t="s">
        <v>3335</v>
      </c>
      <c r="C1471" s="18" t="s">
        <v>3324</v>
      </c>
      <c r="D1471" s="14" t="s">
        <v>3325</v>
      </c>
      <c r="E1471" s="11" t="s">
        <v>3336</v>
      </c>
      <c r="F1471" s="10" t="str">
        <f t="shared" si="45"/>
        <v>広島市佐伯区</v>
      </c>
    </row>
    <row r="1472" spans="1:6" x14ac:dyDescent="0.15">
      <c r="A1472" s="11" t="str">
        <f t="shared" si="44"/>
        <v>広島県呉市</v>
      </c>
      <c r="B1472" s="15" t="s">
        <v>3337</v>
      </c>
      <c r="C1472" s="13" t="s">
        <v>3324</v>
      </c>
      <c r="D1472" s="16" t="s">
        <v>3338</v>
      </c>
      <c r="E1472" s="13"/>
      <c r="F1472" s="10" t="str">
        <f t="shared" si="45"/>
        <v>呉市</v>
      </c>
    </row>
    <row r="1473" spans="1:6" x14ac:dyDescent="0.15">
      <c r="A1473" s="11" t="str">
        <f t="shared" si="44"/>
        <v>広島県竹原市</v>
      </c>
      <c r="B1473" s="15" t="s">
        <v>3339</v>
      </c>
      <c r="C1473" s="13" t="s">
        <v>3324</v>
      </c>
      <c r="D1473" s="16" t="s">
        <v>3340</v>
      </c>
      <c r="E1473" s="13"/>
      <c r="F1473" s="10" t="str">
        <f t="shared" si="45"/>
        <v>竹原市</v>
      </c>
    </row>
    <row r="1474" spans="1:6" x14ac:dyDescent="0.15">
      <c r="A1474" s="11" t="str">
        <f t="shared" ref="A1474:A1537" si="46">C1474&amp;D1474&amp;E1474</f>
        <v>広島県三原市</v>
      </c>
      <c r="B1474" s="15" t="s">
        <v>3341</v>
      </c>
      <c r="C1474" s="13" t="s">
        <v>3324</v>
      </c>
      <c r="D1474" s="16" t="s">
        <v>3342</v>
      </c>
      <c r="E1474" s="13"/>
      <c r="F1474" s="10" t="str">
        <f t="shared" si="45"/>
        <v>三原市</v>
      </c>
    </row>
    <row r="1475" spans="1:6" x14ac:dyDescent="0.15">
      <c r="A1475" s="11" t="str">
        <f t="shared" si="46"/>
        <v>広島県尾道市</v>
      </c>
      <c r="B1475" s="15" t="s">
        <v>3343</v>
      </c>
      <c r="C1475" s="13" t="s">
        <v>3324</v>
      </c>
      <c r="D1475" s="16" t="s">
        <v>3344</v>
      </c>
      <c r="E1475" s="13"/>
      <c r="F1475" s="10" t="str">
        <f t="shared" ref="F1475:F1538" si="47">D1475&amp;E1475</f>
        <v>尾道市</v>
      </c>
    </row>
    <row r="1476" spans="1:6" x14ac:dyDescent="0.15">
      <c r="A1476" s="11" t="str">
        <f t="shared" si="46"/>
        <v>広島県福山市</v>
      </c>
      <c r="B1476" s="15" t="s">
        <v>3345</v>
      </c>
      <c r="C1476" s="13" t="s">
        <v>3324</v>
      </c>
      <c r="D1476" s="16" t="s">
        <v>3346</v>
      </c>
      <c r="E1476" s="13"/>
      <c r="F1476" s="10" t="str">
        <f t="shared" si="47"/>
        <v>福山市</v>
      </c>
    </row>
    <row r="1477" spans="1:6" x14ac:dyDescent="0.15">
      <c r="A1477" s="11" t="str">
        <f t="shared" si="46"/>
        <v>広島県府中市</v>
      </c>
      <c r="B1477" s="15" t="s">
        <v>3347</v>
      </c>
      <c r="C1477" s="13" t="s">
        <v>3324</v>
      </c>
      <c r="D1477" s="16" t="s">
        <v>1669</v>
      </c>
      <c r="E1477" s="13"/>
      <c r="F1477" s="10" t="str">
        <f t="shared" si="47"/>
        <v>府中市</v>
      </c>
    </row>
    <row r="1478" spans="1:6" x14ac:dyDescent="0.15">
      <c r="A1478" s="11" t="str">
        <f t="shared" si="46"/>
        <v>広島県三次市</v>
      </c>
      <c r="B1478" s="15" t="s">
        <v>3348</v>
      </c>
      <c r="C1478" s="13" t="s">
        <v>3324</v>
      </c>
      <c r="D1478" s="16" t="s">
        <v>3349</v>
      </c>
      <c r="E1478" s="13"/>
      <c r="F1478" s="10" t="str">
        <f t="shared" si="47"/>
        <v>三次市</v>
      </c>
    </row>
    <row r="1479" spans="1:6" x14ac:dyDescent="0.15">
      <c r="A1479" s="11" t="str">
        <f t="shared" si="46"/>
        <v>広島県庄原市</v>
      </c>
      <c r="B1479" s="15" t="s">
        <v>3350</v>
      </c>
      <c r="C1479" s="13" t="s">
        <v>3324</v>
      </c>
      <c r="D1479" s="16" t="s">
        <v>3351</v>
      </c>
      <c r="E1479" s="13"/>
      <c r="F1479" s="10" t="str">
        <f t="shared" si="47"/>
        <v>庄原市</v>
      </c>
    </row>
    <row r="1480" spans="1:6" x14ac:dyDescent="0.15">
      <c r="A1480" s="11" t="str">
        <f t="shared" si="46"/>
        <v>広島県大竹市</v>
      </c>
      <c r="B1480" s="15" t="s">
        <v>3352</v>
      </c>
      <c r="C1480" s="13" t="s">
        <v>3324</v>
      </c>
      <c r="D1480" s="16" t="s">
        <v>3353</v>
      </c>
      <c r="E1480" s="13"/>
      <c r="F1480" s="10" t="str">
        <f t="shared" si="47"/>
        <v>大竹市</v>
      </c>
    </row>
    <row r="1481" spans="1:6" x14ac:dyDescent="0.15">
      <c r="A1481" s="11" t="str">
        <f t="shared" si="46"/>
        <v>広島県東広島市</v>
      </c>
      <c r="B1481" s="15" t="s">
        <v>3354</v>
      </c>
      <c r="C1481" s="13" t="s">
        <v>3324</v>
      </c>
      <c r="D1481" s="16" t="s">
        <v>3355</v>
      </c>
      <c r="E1481" s="13"/>
      <c r="F1481" s="10" t="str">
        <f t="shared" si="47"/>
        <v>東広島市</v>
      </c>
    </row>
    <row r="1482" spans="1:6" x14ac:dyDescent="0.15">
      <c r="A1482" s="11" t="str">
        <f t="shared" si="46"/>
        <v>広島県廿日市市</v>
      </c>
      <c r="B1482" s="15" t="s">
        <v>3356</v>
      </c>
      <c r="C1482" s="13" t="s">
        <v>3324</v>
      </c>
      <c r="D1482" s="16" t="s">
        <v>3357</v>
      </c>
      <c r="E1482" s="13"/>
      <c r="F1482" s="10" t="str">
        <f t="shared" si="47"/>
        <v>廿日市市</v>
      </c>
    </row>
    <row r="1483" spans="1:6" x14ac:dyDescent="0.15">
      <c r="A1483" s="11" t="str">
        <f t="shared" si="46"/>
        <v>広島県安芸高田市</v>
      </c>
      <c r="B1483" s="15" t="s">
        <v>3358</v>
      </c>
      <c r="C1483" s="13" t="s">
        <v>3324</v>
      </c>
      <c r="D1483" s="16" t="s">
        <v>3359</v>
      </c>
      <c r="E1483" s="13"/>
      <c r="F1483" s="10" t="str">
        <f t="shared" si="47"/>
        <v>安芸高田市</v>
      </c>
    </row>
    <row r="1484" spans="1:6" x14ac:dyDescent="0.15">
      <c r="A1484" s="11" t="str">
        <f t="shared" si="46"/>
        <v>広島県江田島市</v>
      </c>
      <c r="B1484" s="15" t="s">
        <v>3360</v>
      </c>
      <c r="C1484" s="13" t="s">
        <v>3324</v>
      </c>
      <c r="D1484" s="16" t="s">
        <v>3361</v>
      </c>
      <c r="E1484" s="13"/>
      <c r="F1484" s="10" t="str">
        <f t="shared" si="47"/>
        <v>江田島市</v>
      </c>
    </row>
    <row r="1485" spans="1:6" x14ac:dyDescent="0.15">
      <c r="A1485" s="11" t="str">
        <f t="shared" si="46"/>
        <v>広島県安芸郡府中町</v>
      </c>
      <c r="B1485" s="15" t="s">
        <v>3362</v>
      </c>
      <c r="C1485" s="13" t="s">
        <v>3324</v>
      </c>
      <c r="D1485" s="16" t="s">
        <v>3363</v>
      </c>
      <c r="E1485" s="13" t="s">
        <v>3364</v>
      </c>
      <c r="F1485" s="10" t="str">
        <f t="shared" si="47"/>
        <v>安芸郡府中町</v>
      </c>
    </row>
    <row r="1486" spans="1:6" x14ac:dyDescent="0.15">
      <c r="A1486" s="11" t="str">
        <f t="shared" si="46"/>
        <v>広島県安芸郡海田町</v>
      </c>
      <c r="B1486" s="15" t="s">
        <v>3365</v>
      </c>
      <c r="C1486" s="13" t="s">
        <v>3324</v>
      </c>
      <c r="D1486" s="16" t="s">
        <v>3363</v>
      </c>
      <c r="E1486" s="13" t="s">
        <v>3366</v>
      </c>
      <c r="F1486" s="10" t="str">
        <f t="shared" si="47"/>
        <v>安芸郡海田町</v>
      </c>
    </row>
    <row r="1487" spans="1:6" x14ac:dyDescent="0.15">
      <c r="A1487" s="11" t="str">
        <f t="shared" si="46"/>
        <v>広島県安芸郡熊野町</v>
      </c>
      <c r="B1487" s="15" t="s">
        <v>3367</v>
      </c>
      <c r="C1487" s="13" t="s">
        <v>3324</v>
      </c>
      <c r="D1487" s="16" t="s">
        <v>3363</v>
      </c>
      <c r="E1487" s="13" t="s">
        <v>3368</v>
      </c>
      <c r="F1487" s="10" t="str">
        <f t="shared" si="47"/>
        <v>安芸郡熊野町</v>
      </c>
    </row>
    <row r="1488" spans="1:6" x14ac:dyDescent="0.15">
      <c r="A1488" s="11" t="str">
        <f t="shared" si="46"/>
        <v>広島県安芸郡坂町</v>
      </c>
      <c r="B1488" s="15" t="s">
        <v>3369</v>
      </c>
      <c r="C1488" s="13" t="s">
        <v>3324</v>
      </c>
      <c r="D1488" s="16" t="s">
        <v>3363</v>
      </c>
      <c r="E1488" s="13" t="s">
        <v>3370</v>
      </c>
      <c r="F1488" s="10" t="str">
        <f t="shared" si="47"/>
        <v>安芸郡坂町</v>
      </c>
    </row>
    <row r="1489" spans="1:6" x14ac:dyDescent="0.15">
      <c r="A1489" s="11" t="str">
        <f t="shared" si="46"/>
        <v>広島県山県郡安芸太田町</v>
      </c>
      <c r="B1489" s="15" t="s">
        <v>3371</v>
      </c>
      <c r="C1489" s="13" t="s">
        <v>3324</v>
      </c>
      <c r="D1489" s="16" t="s">
        <v>3372</v>
      </c>
      <c r="E1489" s="13" t="s">
        <v>3373</v>
      </c>
      <c r="F1489" s="10" t="str">
        <f t="shared" si="47"/>
        <v>山県郡安芸太田町</v>
      </c>
    </row>
    <row r="1490" spans="1:6" x14ac:dyDescent="0.15">
      <c r="A1490" s="11" t="str">
        <f t="shared" si="46"/>
        <v>広島県山県郡北広島町</v>
      </c>
      <c r="B1490" s="15" t="s">
        <v>3374</v>
      </c>
      <c r="C1490" s="13" t="s">
        <v>3324</v>
      </c>
      <c r="D1490" s="16" t="s">
        <v>3372</v>
      </c>
      <c r="E1490" s="13" t="s">
        <v>3375</v>
      </c>
      <c r="F1490" s="10" t="str">
        <f t="shared" si="47"/>
        <v>山県郡北広島町</v>
      </c>
    </row>
    <row r="1491" spans="1:6" x14ac:dyDescent="0.15">
      <c r="A1491" s="11" t="str">
        <f t="shared" si="46"/>
        <v>広島県豊田郡大崎上島町</v>
      </c>
      <c r="B1491" s="15" t="s">
        <v>3376</v>
      </c>
      <c r="C1491" s="13" t="s">
        <v>3324</v>
      </c>
      <c r="D1491" s="16" t="s">
        <v>3377</v>
      </c>
      <c r="E1491" s="13" t="s">
        <v>3378</v>
      </c>
      <c r="F1491" s="10" t="str">
        <f t="shared" si="47"/>
        <v>豊田郡大崎上島町</v>
      </c>
    </row>
    <row r="1492" spans="1:6" x14ac:dyDescent="0.15">
      <c r="A1492" s="11" t="str">
        <f t="shared" si="46"/>
        <v>広島県世羅郡世羅町</v>
      </c>
      <c r="B1492" s="15" t="s">
        <v>3379</v>
      </c>
      <c r="C1492" s="13" t="s">
        <v>3324</v>
      </c>
      <c r="D1492" s="16" t="s">
        <v>3380</v>
      </c>
      <c r="E1492" s="13" t="s">
        <v>3381</v>
      </c>
      <c r="F1492" s="10" t="str">
        <f t="shared" si="47"/>
        <v>世羅郡世羅町</v>
      </c>
    </row>
    <row r="1493" spans="1:6" x14ac:dyDescent="0.15">
      <c r="A1493" s="11" t="str">
        <f t="shared" si="46"/>
        <v>広島県神石郡神石高原町</v>
      </c>
      <c r="B1493" s="15" t="s">
        <v>3382</v>
      </c>
      <c r="C1493" s="13" t="s">
        <v>3324</v>
      </c>
      <c r="D1493" s="16" t="s">
        <v>3383</v>
      </c>
      <c r="E1493" s="13" t="s">
        <v>3384</v>
      </c>
      <c r="F1493" s="10" t="str">
        <f t="shared" si="47"/>
        <v>神石郡神石高原町</v>
      </c>
    </row>
    <row r="1494" spans="1:6" x14ac:dyDescent="0.15">
      <c r="A1494" s="11" t="str">
        <f t="shared" si="46"/>
        <v>山口県下関市</v>
      </c>
      <c r="B1494" s="15" t="s">
        <v>3385</v>
      </c>
      <c r="C1494" s="13" t="s">
        <v>3386</v>
      </c>
      <c r="D1494" s="16" t="s">
        <v>3387</v>
      </c>
      <c r="E1494" s="13"/>
      <c r="F1494" s="10" t="str">
        <f t="shared" si="47"/>
        <v>下関市</v>
      </c>
    </row>
    <row r="1495" spans="1:6" x14ac:dyDescent="0.15">
      <c r="A1495" s="11" t="str">
        <f t="shared" si="46"/>
        <v>山口県宇部市</v>
      </c>
      <c r="B1495" s="15" t="s">
        <v>3388</v>
      </c>
      <c r="C1495" s="13" t="s">
        <v>3386</v>
      </c>
      <c r="D1495" s="16" t="s">
        <v>3389</v>
      </c>
      <c r="E1495" s="13"/>
      <c r="F1495" s="10" t="str">
        <f t="shared" si="47"/>
        <v>宇部市</v>
      </c>
    </row>
    <row r="1496" spans="1:6" x14ac:dyDescent="0.15">
      <c r="A1496" s="11" t="str">
        <f t="shared" si="46"/>
        <v>山口県山口市</v>
      </c>
      <c r="B1496" s="15" t="s">
        <v>3390</v>
      </c>
      <c r="C1496" s="13" t="s">
        <v>3386</v>
      </c>
      <c r="D1496" s="16" t="s">
        <v>3391</v>
      </c>
      <c r="E1496" s="13"/>
      <c r="F1496" s="10" t="str">
        <f t="shared" si="47"/>
        <v>山口市</v>
      </c>
    </row>
    <row r="1497" spans="1:6" x14ac:dyDescent="0.15">
      <c r="A1497" s="11" t="str">
        <f t="shared" si="46"/>
        <v>山口県萩市</v>
      </c>
      <c r="B1497" s="15" t="s">
        <v>3392</v>
      </c>
      <c r="C1497" s="13" t="s">
        <v>3386</v>
      </c>
      <c r="D1497" s="16" t="s">
        <v>3393</v>
      </c>
      <c r="E1497" s="13"/>
      <c r="F1497" s="10" t="str">
        <f t="shared" si="47"/>
        <v>萩市</v>
      </c>
    </row>
    <row r="1498" spans="1:6" x14ac:dyDescent="0.15">
      <c r="A1498" s="11" t="str">
        <f t="shared" si="46"/>
        <v>山口県防府市</v>
      </c>
      <c r="B1498" s="15" t="s">
        <v>3394</v>
      </c>
      <c r="C1498" s="13" t="s">
        <v>3386</v>
      </c>
      <c r="D1498" s="16" t="s">
        <v>3395</v>
      </c>
      <c r="E1498" s="13"/>
      <c r="F1498" s="10" t="str">
        <f t="shared" si="47"/>
        <v>防府市</v>
      </c>
    </row>
    <row r="1499" spans="1:6" x14ac:dyDescent="0.15">
      <c r="A1499" s="11" t="str">
        <f t="shared" si="46"/>
        <v>山口県下松市</v>
      </c>
      <c r="B1499" s="15" t="s">
        <v>3396</v>
      </c>
      <c r="C1499" s="13" t="s">
        <v>3386</v>
      </c>
      <c r="D1499" s="16" t="s">
        <v>3397</v>
      </c>
      <c r="E1499" s="13"/>
      <c r="F1499" s="10" t="str">
        <f t="shared" si="47"/>
        <v>下松市</v>
      </c>
    </row>
    <row r="1500" spans="1:6" x14ac:dyDescent="0.15">
      <c r="A1500" s="11" t="str">
        <f t="shared" si="46"/>
        <v>山口県岩国市</v>
      </c>
      <c r="B1500" s="15" t="s">
        <v>3398</v>
      </c>
      <c r="C1500" s="13" t="s">
        <v>3386</v>
      </c>
      <c r="D1500" s="16" t="s">
        <v>3399</v>
      </c>
      <c r="E1500" s="13"/>
      <c r="F1500" s="10" t="str">
        <f t="shared" si="47"/>
        <v>岩国市</v>
      </c>
    </row>
    <row r="1501" spans="1:6" x14ac:dyDescent="0.15">
      <c r="A1501" s="11" t="str">
        <f t="shared" si="46"/>
        <v>山口県光市</v>
      </c>
      <c r="B1501" s="15" t="s">
        <v>3400</v>
      </c>
      <c r="C1501" s="13" t="s">
        <v>3386</v>
      </c>
      <c r="D1501" s="16" t="s">
        <v>3401</v>
      </c>
      <c r="E1501" s="13"/>
      <c r="F1501" s="10" t="str">
        <f t="shared" si="47"/>
        <v>光市</v>
      </c>
    </row>
    <row r="1502" spans="1:6" x14ac:dyDescent="0.15">
      <c r="A1502" s="11" t="str">
        <f t="shared" si="46"/>
        <v>山口県長門市</v>
      </c>
      <c r="B1502" s="15" t="s">
        <v>3402</v>
      </c>
      <c r="C1502" s="13" t="s">
        <v>3386</v>
      </c>
      <c r="D1502" s="16" t="s">
        <v>3403</v>
      </c>
      <c r="E1502" s="13"/>
      <c r="F1502" s="10" t="str">
        <f t="shared" si="47"/>
        <v>長門市</v>
      </c>
    </row>
    <row r="1503" spans="1:6" x14ac:dyDescent="0.15">
      <c r="A1503" s="11" t="str">
        <f t="shared" si="46"/>
        <v>山口県柳井市</v>
      </c>
      <c r="B1503" s="15" t="s">
        <v>3404</v>
      </c>
      <c r="C1503" s="13" t="s">
        <v>3386</v>
      </c>
      <c r="D1503" s="16" t="s">
        <v>3405</v>
      </c>
      <c r="E1503" s="13"/>
      <c r="F1503" s="10" t="str">
        <f t="shared" si="47"/>
        <v>柳井市</v>
      </c>
    </row>
    <row r="1504" spans="1:6" x14ac:dyDescent="0.15">
      <c r="A1504" s="11" t="str">
        <f t="shared" si="46"/>
        <v>山口県美祢市</v>
      </c>
      <c r="B1504" s="15" t="s">
        <v>3406</v>
      </c>
      <c r="C1504" s="13" t="s">
        <v>3386</v>
      </c>
      <c r="D1504" s="16" t="s">
        <v>3407</v>
      </c>
      <c r="E1504" s="13"/>
      <c r="F1504" s="10" t="str">
        <f t="shared" si="47"/>
        <v>美祢市</v>
      </c>
    </row>
    <row r="1505" spans="1:6" x14ac:dyDescent="0.15">
      <c r="A1505" s="11" t="str">
        <f t="shared" si="46"/>
        <v>山口県周南市</v>
      </c>
      <c r="B1505" s="15" t="s">
        <v>3408</v>
      </c>
      <c r="C1505" s="13" t="s">
        <v>3386</v>
      </c>
      <c r="D1505" s="16" t="s">
        <v>3409</v>
      </c>
      <c r="E1505" s="13"/>
      <c r="F1505" s="10" t="str">
        <f t="shared" si="47"/>
        <v>周南市</v>
      </c>
    </row>
    <row r="1506" spans="1:6" x14ac:dyDescent="0.15">
      <c r="A1506" s="11" t="str">
        <f t="shared" si="46"/>
        <v>山口県山陽小野田市</v>
      </c>
      <c r="B1506" s="15" t="s">
        <v>3410</v>
      </c>
      <c r="C1506" s="13" t="s">
        <v>3386</v>
      </c>
      <c r="D1506" s="16" t="s">
        <v>3411</v>
      </c>
      <c r="E1506" s="13"/>
      <c r="F1506" s="10" t="str">
        <f t="shared" si="47"/>
        <v>山陽小野田市</v>
      </c>
    </row>
    <row r="1507" spans="1:6" x14ac:dyDescent="0.15">
      <c r="A1507" s="11" t="str">
        <f t="shared" si="46"/>
        <v>山口県大島郡周防大島町</v>
      </c>
      <c r="B1507" s="15" t="s">
        <v>3412</v>
      </c>
      <c r="C1507" s="13" t="s">
        <v>3386</v>
      </c>
      <c r="D1507" s="16" t="s">
        <v>3413</v>
      </c>
      <c r="E1507" s="13" t="s">
        <v>3414</v>
      </c>
      <c r="F1507" s="10" t="str">
        <f t="shared" si="47"/>
        <v>大島郡周防大島町</v>
      </c>
    </row>
    <row r="1508" spans="1:6" x14ac:dyDescent="0.15">
      <c r="A1508" s="11" t="str">
        <f t="shared" si="46"/>
        <v>山口県玖珂郡和木町</v>
      </c>
      <c r="B1508" s="15" t="s">
        <v>3415</v>
      </c>
      <c r="C1508" s="13" t="s">
        <v>3386</v>
      </c>
      <c r="D1508" s="16" t="s">
        <v>3416</v>
      </c>
      <c r="E1508" s="13" t="s">
        <v>3417</v>
      </c>
      <c r="F1508" s="10" t="str">
        <f t="shared" si="47"/>
        <v>玖珂郡和木町</v>
      </c>
    </row>
    <row r="1509" spans="1:6" x14ac:dyDescent="0.15">
      <c r="A1509" s="11" t="str">
        <f t="shared" si="46"/>
        <v>山口県熊毛郡上関町</v>
      </c>
      <c r="B1509" s="15" t="s">
        <v>3418</v>
      </c>
      <c r="C1509" s="13" t="s">
        <v>3386</v>
      </c>
      <c r="D1509" s="16" t="s">
        <v>3419</v>
      </c>
      <c r="E1509" s="13" t="s">
        <v>3420</v>
      </c>
      <c r="F1509" s="10" t="str">
        <f t="shared" si="47"/>
        <v>熊毛郡上関町</v>
      </c>
    </row>
    <row r="1510" spans="1:6" x14ac:dyDescent="0.15">
      <c r="A1510" s="11" t="str">
        <f t="shared" si="46"/>
        <v>山口県熊毛郡田布施町</v>
      </c>
      <c r="B1510" s="15" t="s">
        <v>3421</v>
      </c>
      <c r="C1510" s="13" t="s">
        <v>3386</v>
      </c>
      <c r="D1510" s="16" t="s">
        <v>3419</v>
      </c>
      <c r="E1510" s="13" t="s">
        <v>3422</v>
      </c>
      <c r="F1510" s="10" t="str">
        <f t="shared" si="47"/>
        <v>熊毛郡田布施町</v>
      </c>
    </row>
    <row r="1511" spans="1:6" x14ac:dyDescent="0.15">
      <c r="A1511" s="11" t="str">
        <f t="shared" si="46"/>
        <v>山口県熊毛郡平生町</v>
      </c>
      <c r="B1511" s="15" t="s">
        <v>3423</v>
      </c>
      <c r="C1511" s="13" t="s">
        <v>3386</v>
      </c>
      <c r="D1511" s="16" t="s">
        <v>3419</v>
      </c>
      <c r="E1511" s="13" t="s">
        <v>3424</v>
      </c>
      <c r="F1511" s="10" t="str">
        <f t="shared" si="47"/>
        <v>熊毛郡平生町</v>
      </c>
    </row>
    <row r="1512" spans="1:6" x14ac:dyDescent="0.15">
      <c r="A1512" s="11" t="str">
        <f t="shared" si="46"/>
        <v>山口県阿武郡阿武町</v>
      </c>
      <c r="B1512" s="15" t="s">
        <v>3425</v>
      </c>
      <c r="C1512" s="13" t="s">
        <v>3386</v>
      </c>
      <c r="D1512" s="16" t="s">
        <v>3426</v>
      </c>
      <c r="E1512" s="13" t="s">
        <v>3427</v>
      </c>
      <c r="F1512" s="10" t="str">
        <f t="shared" si="47"/>
        <v>阿武郡阿武町</v>
      </c>
    </row>
    <row r="1513" spans="1:6" x14ac:dyDescent="0.15">
      <c r="A1513" s="11" t="str">
        <f t="shared" si="46"/>
        <v>徳島県徳島市</v>
      </c>
      <c r="B1513" s="15" t="s">
        <v>3428</v>
      </c>
      <c r="C1513" s="13" t="s">
        <v>3429</v>
      </c>
      <c r="D1513" s="16" t="s">
        <v>3430</v>
      </c>
      <c r="E1513" s="13"/>
      <c r="F1513" s="10" t="str">
        <f t="shared" si="47"/>
        <v>徳島市</v>
      </c>
    </row>
    <row r="1514" spans="1:6" x14ac:dyDescent="0.15">
      <c r="A1514" s="11" t="str">
        <f t="shared" si="46"/>
        <v>徳島県鳴門市</v>
      </c>
      <c r="B1514" s="15" t="s">
        <v>3431</v>
      </c>
      <c r="C1514" s="13" t="s">
        <v>3429</v>
      </c>
      <c r="D1514" s="16" t="s">
        <v>3432</v>
      </c>
      <c r="E1514" s="13"/>
      <c r="F1514" s="10" t="str">
        <f t="shared" si="47"/>
        <v>鳴門市</v>
      </c>
    </row>
    <row r="1515" spans="1:6" x14ac:dyDescent="0.15">
      <c r="A1515" s="11" t="str">
        <f t="shared" si="46"/>
        <v>徳島県小松島市</v>
      </c>
      <c r="B1515" s="15" t="s">
        <v>3433</v>
      </c>
      <c r="C1515" s="13" t="s">
        <v>3429</v>
      </c>
      <c r="D1515" s="16" t="s">
        <v>3434</v>
      </c>
      <c r="E1515" s="13"/>
      <c r="F1515" s="10" t="str">
        <f t="shared" si="47"/>
        <v>小松島市</v>
      </c>
    </row>
    <row r="1516" spans="1:6" x14ac:dyDescent="0.15">
      <c r="A1516" s="11" t="str">
        <f t="shared" si="46"/>
        <v>徳島県阿南市</v>
      </c>
      <c r="B1516" s="15" t="s">
        <v>3435</v>
      </c>
      <c r="C1516" s="13" t="s">
        <v>3429</v>
      </c>
      <c r="D1516" s="16" t="s">
        <v>3436</v>
      </c>
      <c r="E1516" s="13"/>
      <c r="F1516" s="10" t="str">
        <f t="shared" si="47"/>
        <v>阿南市</v>
      </c>
    </row>
    <row r="1517" spans="1:6" x14ac:dyDescent="0.15">
      <c r="A1517" s="11" t="str">
        <f t="shared" si="46"/>
        <v>徳島県吉野川市</v>
      </c>
      <c r="B1517" s="15" t="s">
        <v>3437</v>
      </c>
      <c r="C1517" s="13" t="s">
        <v>3429</v>
      </c>
      <c r="D1517" s="16" t="s">
        <v>3438</v>
      </c>
      <c r="E1517" s="13"/>
      <c r="F1517" s="10" t="str">
        <f t="shared" si="47"/>
        <v>吉野川市</v>
      </c>
    </row>
    <row r="1518" spans="1:6" x14ac:dyDescent="0.15">
      <c r="A1518" s="11" t="str">
        <f t="shared" si="46"/>
        <v>徳島県阿波市</v>
      </c>
      <c r="B1518" s="15" t="s">
        <v>3439</v>
      </c>
      <c r="C1518" s="13" t="s">
        <v>3429</v>
      </c>
      <c r="D1518" s="16" t="s">
        <v>3440</v>
      </c>
      <c r="E1518" s="13"/>
      <c r="F1518" s="10" t="str">
        <f t="shared" si="47"/>
        <v>阿波市</v>
      </c>
    </row>
    <row r="1519" spans="1:6" x14ac:dyDescent="0.15">
      <c r="A1519" s="11" t="str">
        <f t="shared" si="46"/>
        <v>徳島県美馬市</v>
      </c>
      <c r="B1519" s="15" t="s">
        <v>3441</v>
      </c>
      <c r="C1519" s="13" t="s">
        <v>3429</v>
      </c>
      <c r="D1519" s="16" t="s">
        <v>3442</v>
      </c>
      <c r="E1519" s="13"/>
      <c r="F1519" s="10" t="str">
        <f t="shared" si="47"/>
        <v>美馬市</v>
      </c>
    </row>
    <row r="1520" spans="1:6" x14ac:dyDescent="0.15">
      <c r="A1520" s="11" t="str">
        <f t="shared" si="46"/>
        <v>徳島県三好市</v>
      </c>
      <c r="B1520" s="15" t="s">
        <v>3443</v>
      </c>
      <c r="C1520" s="13" t="s">
        <v>3429</v>
      </c>
      <c r="D1520" s="16" t="s">
        <v>3444</v>
      </c>
      <c r="E1520" s="13"/>
      <c r="F1520" s="10" t="str">
        <f t="shared" si="47"/>
        <v>三好市</v>
      </c>
    </row>
    <row r="1521" spans="1:6" x14ac:dyDescent="0.15">
      <c r="A1521" s="11" t="str">
        <f t="shared" si="46"/>
        <v>徳島県勝浦郡勝浦町</v>
      </c>
      <c r="B1521" s="15" t="s">
        <v>3445</v>
      </c>
      <c r="C1521" s="13" t="s">
        <v>3429</v>
      </c>
      <c r="D1521" s="16" t="s">
        <v>3446</v>
      </c>
      <c r="E1521" s="13" t="s">
        <v>3447</v>
      </c>
      <c r="F1521" s="10" t="str">
        <f t="shared" si="47"/>
        <v>勝浦郡勝浦町</v>
      </c>
    </row>
    <row r="1522" spans="1:6" x14ac:dyDescent="0.15">
      <c r="A1522" s="11" t="str">
        <f t="shared" si="46"/>
        <v>徳島県勝浦郡上勝町</v>
      </c>
      <c r="B1522" s="15" t="s">
        <v>3448</v>
      </c>
      <c r="C1522" s="13" t="s">
        <v>3429</v>
      </c>
      <c r="D1522" s="16" t="s">
        <v>3446</v>
      </c>
      <c r="E1522" s="13" t="s">
        <v>3449</v>
      </c>
      <c r="F1522" s="10" t="str">
        <f t="shared" si="47"/>
        <v>勝浦郡上勝町</v>
      </c>
    </row>
    <row r="1523" spans="1:6" x14ac:dyDescent="0.15">
      <c r="A1523" s="11" t="str">
        <f t="shared" si="46"/>
        <v>徳島県名東郡佐那河内村</v>
      </c>
      <c r="B1523" s="15" t="s">
        <v>3450</v>
      </c>
      <c r="C1523" s="13" t="s">
        <v>3429</v>
      </c>
      <c r="D1523" s="16" t="s">
        <v>3451</v>
      </c>
      <c r="E1523" s="13" t="s">
        <v>3452</v>
      </c>
      <c r="F1523" s="10" t="str">
        <f t="shared" si="47"/>
        <v>名東郡佐那河内村</v>
      </c>
    </row>
    <row r="1524" spans="1:6" x14ac:dyDescent="0.15">
      <c r="A1524" s="11" t="str">
        <f t="shared" si="46"/>
        <v>徳島県名西郡石井町</v>
      </c>
      <c r="B1524" s="15" t="s">
        <v>3453</v>
      </c>
      <c r="C1524" s="13" t="s">
        <v>3429</v>
      </c>
      <c r="D1524" s="16" t="s">
        <v>3454</v>
      </c>
      <c r="E1524" s="13" t="s">
        <v>3455</v>
      </c>
      <c r="F1524" s="10" t="str">
        <f t="shared" si="47"/>
        <v>名西郡石井町</v>
      </c>
    </row>
    <row r="1525" spans="1:6" x14ac:dyDescent="0.15">
      <c r="A1525" s="11" t="str">
        <f t="shared" si="46"/>
        <v>徳島県名西郡神山町</v>
      </c>
      <c r="B1525" s="15" t="s">
        <v>3456</v>
      </c>
      <c r="C1525" s="13" t="s">
        <v>3429</v>
      </c>
      <c r="D1525" s="16" t="s">
        <v>3454</v>
      </c>
      <c r="E1525" s="13" t="s">
        <v>3457</v>
      </c>
      <c r="F1525" s="10" t="str">
        <f t="shared" si="47"/>
        <v>名西郡神山町</v>
      </c>
    </row>
    <row r="1526" spans="1:6" x14ac:dyDescent="0.15">
      <c r="A1526" s="11" t="str">
        <f t="shared" si="46"/>
        <v>徳島県那賀郡那賀町</v>
      </c>
      <c r="B1526" s="15" t="s">
        <v>3458</v>
      </c>
      <c r="C1526" s="13" t="s">
        <v>3429</v>
      </c>
      <c r="D1526" s="16" t="s">
        <v>3459</v>
      </c>
      <c r="E1526" s="13" t="s">
        <v>3460</v>
      </c>
      <c r="F1526" s="10" t="str">
        <f t="shared" si="47"/>
        <v>那賀郡那賀町</v>
      </c>
    </row>
    <row r="1527" spans="1:6" x14ac:dyDescent="0.15">
      <c r="A1527" s="11" t="str">
        <f t="shared" si="46"/>
        <v>徳島県海部郡牟岐町</v>
      </c>
      <c r="B1527" s="15" t="s">
        <v>3461</v>
      </c>
      <c r="C1527" s="13" t="s">
        <v>3429</v>
      </c>
      <c r="D1527" s="16" t="s">
        <v>2569</v>
      </c>
      <c r="E1527" s="13" t="s">
        <v>3462</v>
      </c>
      <c r="F1527" s="10" t="str">
        <f t="shared" si="47"/>
        <v>海部郡牟岐町</v>
      </c>
    </row>
    <row r="1528" spans="1:6" x14ac:dyDescent="0.15">
      <c r="A1528" s="11" t="str">
        <f t="shared" si="46"/>
        <v>徳島県海部郡美波町</v>
      </c>
      <c r="B1528" s="15" t="s">
        <v>3463</v>
      </c>
      <c r="C1528" s="13" t="s">
        <v>3429</v>
      </c>
      <c r="D1528" s="16" t="s">
        <v>2569</v>
      </c>
      <c r="E1528" s="13" t="s">
        <v>3464</v>
      </c>
      <c r="F1528" s="10" t="str">
        <f t="shared" si="47"/>
        <v>海部郡美波町</v>
      </c>
    </row>
    <row r="1529" spans="1:6" x14ac:dyDescent="0.15">
      <c r="A1529" s="11" t="str">
        <f t="shared" si="46"/>
        <v>徳島県海部郡海陽町</v>
      </c>
      <c r="B1529" s="15" t="s">
        <v>3465</v>
      </c>
      <c r="C1529" s="13" t="s">
        <v>3429</v>
      </c>
      <c r="D1529" s="16" t="s">
        <v>2569</v>
      </c>
      <c r="E1529" s="13" t="s">
        <v>3466</v>
      </c>
      <c r="F1529" s="10" t="str">
        <f t="shared" si="47"/>
        <v>海部郡海陽町</v>
      </c>
    </row>
    <row r="1530" spans="1:6" x14ac:dyDescent="0.15">
      <c r="A1530" s="11" t="str">
        <f t="shared" si="46"/>
        <v>徳島県板野郡松茂町</v>
      </c>
      <c r="B1530" s="15" t="s">
        <v>3467</v>
      </c>
      <c r="C1530" s="13" t="s">
        <v>3429</v>
      </c>
      <c r="D1530" s="16" t="s">
        <v>3468</v>
      </c>
      <c r="E1530" s="13" t="s">
        <v>3469</v>
      </c>
      <c r="F1530" s="10" t="str">
        <f t="shared" si="47"/>
        <v>板野郡松茂町</v>
      </c>
    </row>
    <row r="1531" spans="1:6" x14ac:dyDescent="0.15">
      <c r="A1531" s="11" t="str">
        <f t="shared" si="46"/>
        <v>徳島県板野郡北島町</v>
      </c>
      <c r="B1531" s="15" t="s">
        <v>3470</v>
      </c>
      <c r="C1531" s="13" t="s">
        <v>3429</v>
      </c>
      <c r="D1531" s="16" t="s">
        <v>3468</v>
      </c>
      <c r="E1531" s="13" t="s">
        <v>3471</v>
      </c>
      <c r="F1531" s="10" t="str">
        <f t="shared" si="47"/>
        <v>板野郡北島町</v>
      </c>
    </row>
    <row r="1532" spans="1:6" x14ac:dyDescent="0.15">
      <c r="A1532" s="11" t="str">
        <f t="shared" si="46"/>
        <v>徳島県板野郡藍住町</v>
      </c>
      <c r="B1532" s="15" t="s">
        <v>3472</v>
      </c>
      <c r="C1532" s="13" t="s">
        <v>3429</v>
      </c>
      <c r="D1532" s="16" t="s">
        <v>3468</v>
      </c>
      <c r="E1532" s="13" t="s">
        <v>3473</v>
      </c>
      <c r="F1532" s="10" t="str">
        <f t="shared" si="47"/>
        <v>板野郡藍住町</v>
      </c>
    </row>
    <row r="1533" spans="1:6" x14ac:dyDescent="0.15">
      <c r="A1533" s="11" t="str">
        <f t="shared" si="46"/>
        <v>徳島県板野郡板野町</v>
      </c>
      <c r="B1533" s="15" t="s">
        <v>3474</v>
      </c>
      <c r="C1533" s="13" t="s">
        <v>3429</v>
      </c>
      <c r="D1533" s="16" t="s">
        <v>3468</v>
      </c>
      <c r="E1533" s="13" t="s">
        <v>3475</v>
      </c>
      <c r="F1533" s="10" t="str">
        <f t="shared" si="47"/>
        <v>板野郡板野町</v>
      </c>
    </row>
    <row r="1534" spans="1:6" x14ac:dyDescent="0.15">
      <c r="A1534" s="11" t="str">
        <f t="shared" si="46"/>
        <v>徳島県板野郡上板町</v>
      </c>
      <c r="B1534" s="15" t="s">
        <v>3476</v>
      </c>
      <c r="C1534" s="13" t="s">
        <v>3429</v>
      </c>
      <c r="D1534" s="16" t="s">
        <v>3468</v>
      </c>
      <c r="E1534" s="13" t="s">
        <v>3477</v>
      </c>
      <c r="F1534" s="10" t="str">
        <f t="shared" si="47"/>
        <v>板野郡上板町</v>
      </c>
    </row>
    <row r="1535" spans="1:6" x14ac:dyDescent="0.15">
      <c r="A1535" s="11" t="str">
        <f t="shared" si="46"/>
        <v>徳島県美馬郡つるぎ町</v>
      </c>
      <c r="B1535" s="15" t="s">
        <v>3478</v>
      </c>
      <c r="C1535" s="13" t="s">
        <v>3429</v>
      </c>
      <c r="D1535" s="16" t="s">
        <v>3479</v>
      </c>
      <c r="E1535" s="13" t="s">
        <v>3480</v>
      </c>
      <c r="F1535" s="10" t="str">
        <f t="shared" si="47"/>
        <v>美馬郡つるぎ町</v>
      </c>
    </row>
    <row r="1536" spans="1:6" x14ac:dyDescent="0.15">
      <c r="A1536" s="11" t="str">
        <f t="shared" si="46"/>
        <v>徳島県三好郡東みよし町</v>
      </c>
      <c r="B1536" s="15" t="s">
        <v>3481</v>
      </c>
      <c r="C1536" s="13" t="s">
        <v>3429</v>
      </c>
      <c r="D1536" s="16" t="s">
        <v>3482</v>
      </c>
      <c r="E1536" s="13" t="s">
        <v>3483</v>
      </c>
      <c r="F1536" s="10" t="str">
        <f t="shared" si="47"/>
        <v>三好郡東みよし町</v>
      </c>
    </row>
    <row r="1537" spans="1:6" x14ac:dyDescent="0.15">
      <c r="A1537" s="11" t="str">
        <f t="shared" si="46"/>
        <v>香川県高松市</v>
      </c>
      <c r="B1537" s="15" t="s">
        <v>3484</v>
      </c>
      <c r="C1537" s="13" t="s">
        <v>3485</v>
      </c>
      <c r="D1537" s="16" t="s">
        <v>3486</v>
      </c>
      <c r="E1537" s="13"/>
      <c r="F1537" s="10" t="str">
        <f t="shared" si="47"/>
        <v>高松市</v>
      </c>
    </row>
    <row r="1538" spans="1:6" x14ac:dyDescent="0.15">
      <c r="A1538" s="11" t="str">
        <f t="shared" ref="A1538:A1601" si="48">C1538&amp;D1538&amp;E1538</f>
        <v>香川県丸亀市</v>
      </c>
      <c r="B1538" s="15" t="s">
        <v>3487</v>
      </c>
      <c r="C1538" s="13" t="s">
        <v>3485</v>
      </c>
      <c r="D1538" s="16" t="s">
        <v>3488</v>
      </c>
      <c r="E1538" s="13"/>
      <c r="F1538" s="10" t="str">
        <f t="shared" si="47"/>
        <v>丸亀市</v>
      </c>
    </row>
    <row r="1539" spans="1:6" x14ac:dyDescent="0.15">
      <c r="A1539" s="11" t="str">
        <f t="shared" si="48"/>
        <v>香川県坂出市</v>
      </c>
      <c r="B1539" s="15" t="s">
        <v>3489</v>
      </c>
      <c r="C1539" s="13" t="s">
        <v>3485</v>
      </c>
      <c r="D1539" s="16" t="s">
        <v>3490</v>
      </c>
      <c r="E1539" s="13"/>
      <c r="F1539" s="10" t="str">
        <f t="shared" ref="F1539:F1602" si="49">D1539&amp;E1539</f>
        <v>坂出市</v>
      </c>
    </row>
    <row r="1540" spans="1:6" x14ac:dyDescent="0.15">
      <c r="A1540" s="11" t="str">
        <f t="shared" si="48"/>
        <v>香川県善通寺市</v>
      </c>
      <c r="B1540" s="15" t="s">
        <v>3491</v>
      </c>
      <c r="C1540" s="13" t="s">
        <v>3485</v>
      </c>
      <c r="D1540" s="16" t="s">
        <v>3492</v>
      </c>
      <c r="E1540" s="13"/>
      <c r="F1540" s="10" t="str">
        <f t="shared" si="49"/>
        <v>善通寺市</v>
      </c>
    </row>
    <row r="1541" spans="1:6" x14ac:dyDescent="0.15">
      <c r="A1541" s="11" t="str">
        <f t="shared" si="48"/>
        <v>香川県観音寺市</v>
      </c>
      <c r="B1541" s="15" t="s">
        <v>3493</v>
      </c>
      <c r="C1541" s="13" t="s">
        <v>3485</v>
      </c>
      <c r="D1541" s="16" t="s">
        <v>3494</v>
      </c>
      <c r="E1541" s="13"/>
      <c r="F1541" s="10" t="str">
        <f t="shared" si="49"/>
        <v>観音寺市</v>
      </c>
    </row>
    <row r="1542" spans="1:6" x14ac:dyDescent="0.15">
      <c r="A1542" s="11" t="str">
        <f t="shared" si="48"/>
        <v>香川県さぬき市</v>
      </c>
      <c r="B1542" s="15" t="s">
        <v>3495</v>
      </c>
      <c r="C1542" s="13" t="s">
        <v>3485</v>
      </c>
      <c r="D1542" s="16" t="s">
        <v>3496</v>
      </c>
      <c r="E1542" s="13"/>
      <c r="F1542" s="10" t="str">
        <f t="shared" si="49"/>
        <v>さぬき市</v>
      </c>
    </row>
    <row r="1543" spans="1:6" x14ac:dyDescent="0.15">
      <c r="A1543" s="11" t="str">
        <f t="shared" si="48"/>
        <v>香川県東かがわ市</v>
      </c>
      <c r="B1543" s="15" t="s">
        <v>3497</v>
      </c>
      <c r="C1543" s="13" t="s">
        <v>3485</v>
      </c>
      <c r="D1543" s="16" t="s">
        <v>3498</v>
      </c>
      <c r="E1543" s="13"/>
      <c r="F1543" s="10" t="str">
        <f t="shared" si="49"/>
        <v>東かがわ市</v>
      </c>
    </row>
    <row r="1544" spans="1:6" x14ac:dyDescent="0.15">
      <c r="A1544" s="11" t="str">
        <f t="shared" si="48"/>
        <v>香川県三豊市</v>
      </c>
      <c r="B1544" s="15" t="s">
        <v>3499</v>
      </c>
      <c r="C1544" s="13" t="s">
        <v>3485</v>
      </c>
      <c r="D1544" s="16" t="s">
        <v>3500</v>
      </c>
      <c r="E1544" s="13"/>
      <c r="F1544" s="10" t="str">
        <f t="shared" si="49"/>
        <v>三豊市</v>
      </c>
    </row>
    <row r="1545" spans="1:6" x14ac:dyDescent="0.15">
      <c r="A1545" s="11" t="str">
        <f t="shared" si="48"/>
        <v>香川県小豆郡土庄町</v>
      </c>
      <c r="B1545" s="15" t="s">
        <v>3501</v>
      </c>
      <c r="C1545" s="13" t="s">
        <v>3485</v>
      </c>
      <c r="D1545" s="16" t="s">
        <v>3502</v>
      </c>
      <c r="E1545" s="13" t="s">
        <v>3503</v>
      </c>
      <c r="F1545" s="10" t="str">
        <f t="shared" si="49"/>
        <v>小豆郡土庄町</v>
      </c>
    </row>
    <row r="1546" spans="1:6" x14ac:dyDescent="0.15">
      <c r="A1546" s="11" t="str">
        <f t="shared" si="48"/>
        <v>香川県小豆郡小豆島町</v>
      </c>
      <c r="B1546" s="15" t="s">
        <v>3504</v>
      </c>
      <c r="C1546" s="13" t="s">
        <v>3485</v>
      </c>
      <c r="D1546" s="16" t="s">
        <v>3502</v>
      </c>
      <c r="E1546" s="13" t="s">
        <v>3505</v>
      </c>
      <c r="F1546" s="10" t="str">
        <f t="shared" si="49"/>
        <v>小豆郡小豆島町</v>
      </c>
    </row>
    <row r="1547" spans="1:6" x14ac:dyDescent="0.15">
      <c r="A1547" s="11" t="str">
        <f t="shared" si="48"/>
        <v>香川県木田郡三木町</v>
      </c>
      <c r="B1547" s="15" t="s">
        <v>3506</v>
      </c>
      <c r="C1547" s="13" t="s">
        <v>3485</v>
      </c>
      <c r="D1547" s="16" t="s">
        <v>3507</v>
      </c>
      <c r="E1547" s="13" t="s">
        <v>3508</v>
      </c>
      <c r="F1547" s="10" t="str">
        <f t="shared" si="49"/>
        <v>木田郡三木町</v>
      </c>
    </row>
    <row r="1548" spans="1:6" x14ac:dyDescent="0.15">
      <c r="A1548" s="11" t="str">
        <f t="shared" si="48"/>
        <v>香川県香川郡直島町</v>
      </c>
      <c r="B1548" s="15" t="s">
        <v>3509</v>
      </c>
      <c r="C1548" s="13" t="s">
        <v>3485</v>
      </c>
      <c r="D1548" s="16" t="s">
        <v>3510</v>
      </c>
      <c r="E1548" s="13" t="s">
        <v>3511</v>
      </c>
      <c r="F1548" s="10" t="str">
        <f t="shared" si="49"/>
        <v>香川郡直島町</v>
      </c>
    </row>
    <row r="1549" spans="1:6" x14ac:dyDescent="0.15">
      <c r="A1549" s="11" t="str">
        <f t="shared" si="48"/>
        <v>香川県綾歌郡宇多津町</v>
      </c>
      <c r="B1549" s="15" t="s">
        <v>3512</v>
      </c>
      <c r="C1549" s="13" t="s">
        <v>3485</v>
      </c>
      <c r="D1549" s="16" t="s">
        <v>3513</v>
      </c>
      <c r="E1549" s="13" t="s">
        <v>3514</v>
      </c>
      <c r="F1549" s="10" t="str">
        <f t="shared" si="49"/>
        <v>綾歌郡宇多津町</v>
      </c>
    </row>
    <row r="1550" spans="1:6" x14ac:dyDescent="0.15">
      <c r="A1550" s="11" t="str">
        <f t="shared" si="48"/>
        <v>香川県綾歌郡綾川町</v>
      </c>
      <c r="B1550" s="15" t="s">
        <v>3515</v>
      </c>
      <c r="C1550" s="13" t="s">
        <v>3485</v>
      </c>
      <c r="D1550" s="16" t="s">
        <v>3513</v>
      </c>
      <c r="E1550" s="13" t="s">
        <v>3516</v>
      </c>
      <c r="F1550" s="10" t="str">
        <f t="shared" si="49"/>
        <v>綾歌郡綾川町</v>
      </c>
    </row>
    <row r="1551" spans="1:6" x14ac:dyDescent="0.15">
      <c r="A1551" s="11" t="str">
        <f t="shared" si="48"/>
        <v>香川県仲多度郡琴平町</v>
      </c>
      <c r="B1551" s="15" t="s">
        <v>3517</v>
      </c>
      <c r="C1551" s="13" t="s">
        <v>3485</v>
      </c>
      <c r="D1551" s="16" t="s">
        <v>3518</v>
      </c>
      <c r="E1551" s="13" t="s">
        <v>3519</v>
      </c>
      <c r="F1551" s="10" t="str">
        <f t="shared" si="49"/>
        <v>仲多度郡琴平町</v>
      </c>
    </row>
    <row r="1552" spans="1:6" x14ac:dyDescent="0.15">
      <c r="A1552" s="11" t="str">
        <f t="shared" si="48"/>
        <v>香川県仲多度郡多度津町</v>
      </c>
      <c r="B1552" s="15" t="s">
        <v>3520</v>
      </c>
      <c r="C1552" s="13" t="s">
        <v>3485</v>
      </c>
      <c r="D1552" s="16" t="s">
        <v>3518</v>
      </c>
      <c r="E1552" s="13" t="s">
        <v>3521</v>
      </c>
      <c r="F1552" s="10" t="str">
        <f t="shared" si="49"/>
        <v>仲多度郡多度津町</v>
      </c>
    </row>
    <row r="1553" spans="1:6" x14ac:dyDescent="0.15">
      <c r="A1553" s="11" t="str">
        <f t="shared" si="48"/>
        <v>香川県仲多度郡まんのう町</v>
      </c>
      <c r="B1553" s="15" t="s">
        <v>3522</v>
      </c>
      <c r="C1553" s="13" t="s">
        <v>3485</v>
      </c>
      <c r="D1553" s="16" t="s">
        <v>3518</v>
      </c>
      <c r="E1553" s="13" t="s">
        <v>3523</v>
      </c>
      <c r="F1553" s="10" t="str">
        <f t="shared" si="49"/>
        <v>仲多度郡まんのう町</v>
      </c>
    </row>
    <row r="1554" spans="1:6" x14ac:dyDescent="0.15">
      <c r="A1554" s="11" t="str">
        <f t="shared" si="48"/>
        <v>愛媛県松山市</v>
      </c>
      <c r="B1554" s="15" t="s">
        <v>3524</v>
      </c>
      <c r="C1554" s="13" t="s">
        <v>3525</v>
      </c>
      <c r="D1554" s="16" t="s">
        <v>3526</v>
      </c>
      <c r="E1554" s="13"/>
      <c r="F1554" s="10" t="str">
        <f t="shared" si="49"/>
        <v>松山市</v>
      </c>
    </row>
    <row r="1555" spans="1:6" x14ac:dyDescent="0.15">
      <c r="A1555" s="11" t="str">
        <f t="shared" si="48"/>
        <v>愛媛県今治市</v>
      </c>
      <c r="B1555" s="15" t="s">
        <v>3527</v>
      </c>
      <c r="C1555" s="13" t="s">
        <v>3525</v>
      </c>
      <c r="D1555" s="16" t="s">
        <v>3528</v>
      </c>
      <c r="E1555" s="13"/>
      <c r="F1555" s="10" t="str">
        <f t="shared" si="49"/>
        <v>今治市</v>
      </c>
    </row>
    <row r="1556" spans="1:6" x14ac:dyDescent="0.15">
      <c r="A1556" s="11" t="str">
        <f t="shared" si="48"/>
        <v>愛媛県宇和島市</v>
      </c>
      <c r="B1556" s="15" t="s">
        <v>3529</v>
      </c>
      <c r="C1556" s="13" t="s">
        <v>3525</v>
      </c>
      <c r="D1556" s="16" t="s">
        <v>3530</v>
      </c>
      <c r="E1556" s="13"/>
      <c r="F1556" s="10" t="str">
        <f t="shared" si="49"/>
        <v>宇和島市</v>
      </c>
    </row>
    <row r="1557" spans="1:6" x14ac:dyDescent="0.15">
      <c r="A1557" s="11" t="str">
        <f t="shared" si="48"/>
        <v>愛媛県八幡浜市</v>
      </c>
      <c r="B1557" s="15" t="s">
        <v>3531</v>
      </c>
      <c r="C1557" s="13" t="s">
        <v>3525</v>
      </c>
      <c r="D1557" s="16" t="s">
        <v>3532</v>
      </c>
      <c r="E1557" s="13"/>
      <c r="F1557" s="10" t="str">
        <f t="shared" si="49"/>
        <v>八幡浜市</v>
      </c>
    </row>
    <row r="1558" spans="1:6" x14ac:dyDescent="0.15">
      <c r="A1558" s="11" t="str">
        <f t="shared" si="48"/>
        <v>愛媛県新居浜市</v>
      </c>
      <c r="B1558" s="15" t="s">
        <v>3533</v>
      </c>
      <c r="C1558" s="13" t="s">
        <v>3525</v>
      </c>
      <c r="D1558" s="16" t="s">
        <v>3534</v>
      </c>
      <c r="E1558" s="13"/>
      <c r="F1558" s="10" t="str">
        <f t="shared" si="49"/>
        <v>新居浜市</v>
      </c>
    </row>
    <row r="1559" spans="1:6" x14ac:dyDescent="0.15">
      <c r="A1559" s="11" t="str">
        <f t="shared" si="48"/>
        <v>愛媛県西条市</v>
      </c>
      <c r="B1559" s="15" t="s">
        <v>3535</v>
      </c>
      <c r="C1559" s="13" t="s">
        <v>3525</v>
      </c>
      <c r="D1559" s="16" t="s">
        <v>3536</v>
      </c>
      <c r="E1559" s="13"/>
      <c r="F1559" s="10" t="str">
        <f t="shared" si="49"/>
        <v>西条市</v>
      </c>
    </row>
    <row r="1560" spans="1:6" x14ac:dyDescent="0.15">
      <c r="A1560" s="11" t="str">
        <f t="shared" si="48"/>
        <v>愛媛県大洲市</v>
      </c>
      <c r="B1560" s="15" t="s">
        <v>3537</v>
      </c>
      <c r="C1560" s="13" t="s">
        <v>3525</v>
      </c>
      <c r="D1560" s="16" t="s">
        <v>3538</v>
      </c>
      <c r="E1560" s="13"/>
      <c r="F1560" s="10" t="str">
        <f t="shared" si="49"/>
        <v>大洲市</v>
      </c>
    </row>
    <row r="1561" spans="1:6" x14ac:dyDescent="0.15">
      <c r="A1561" s="11" t="str">
        <f t="shared" si="48"/>
        <v>愛媛県伊予市</v>
      </c>
      <c r="B1561" s="15" t="s">
        <v>3539</v>
      </c>
      <c r="C1561" s="13" t="s">
        <v>3525</v>
      </c>
      <c r="D1561" s="16" t="s">
        <v>3540</v>
      </c>
      <c r="E1561" s="13"/>
      <c r="F1561" s="10" t="str">
        <f t="shared" si="49"/>
        <v>伊予市</v>
      </c>
    </row>
    <row r="1562" spans="1:6" x14ac:dyDescent="0.15">
      <c r="A1562" s="11" t="str">
        <f t="shared" si="48"/>
        <v>愛媛県四国中央市</v>
      </c>
      <c r="B1562" s="15" t="s">
        <v>3541</v>
      </c>
      <c r="C1562" s="13" t="s">
        <v>3525</v>
      </c>
      <c r="D1562" s="16" t="s">
        <v>3542</v>
      </c>
      <c r="E1562" s="13"/>
      <c r="F1562" s="10" t="str">
        <f t="shared" si="49"/>
        <v>四国中央市</v>
      </c>
    </row>
    <row r="1563" spans="1:6" x14ac:dyDescent="0.15">
      <c r="A1563" s="11" t="str">
        <f t="shared" si="48"/>
        <v>愛媛県西予市</v>
      </c>
      <c r="B1563" s="15" t="s">
        <v>3543</v>
      </c>
      <c r="C1563" s="13" t="s">
        <v>3525</v>
      </c>
      <c r="D1563" s="16" t="s">
        <v>3544</v>
      </c>
      <c r="E1563" s="13"/>
      <c r="F1563" s="10" t="str">
        <f t="shared" si="49"/>
        <v>西予市</v>
      </c>
    </row>
    <row r="1564" spans="1:6" x14ac:dyDescent="0.15">
      <c r="A1564" s="11" t="str">
        <f t="shared" si="48"/>
        <v>愛媛県東温市</v>
      </c>
      <c r="B1564" s="15" t="s">
        <v>3545</v>
      </c>
      <c r="C1564" s="13" t="s">
        <v>3525</v>
      </c>
      <c r="D1564" s="16" t="s">
        <v>3546</v>
      </c>
      <c r="E1564" s="13"/>
      <c r="F1564" s="10" t="str">
        <f t="shared" si="49"/>
        <v>東温市</v>
      </c>
    </row>
    <row r="1565" spans="1:6" x14ac:dyDescent="0.15">
      <c r="A1565" s="11" t="str">
        <f t="shared" si="48"/>
        <v>愛媛県越智郡上島町</v>
      </c>
      <c r="B1565" s="15" t="s">
        <v>3547</v>
      </c>
      <c r="C1565" s="13" t="s">
        <v>3525</v>
      </c>
      <c r="D1565" s="16" t="s">
        <v>3548</v>
      </c>
      <c r="E1565" s="13" t="s">
        <v>3549</v>
      </c>
      <c r="F1565" s="10" t="str">
        <f t="shared" si="49"/>
        <v>越智郡上島町</v>
      </c>
    </row>
    <row r="1566" spans="1:6" x14ac:dyDescent="0.15">
      <c r="A1566" s="11" t="str">
        <f t="shared" si="48"/>
        <v>愛媛県上浮穴郡久万高原町</v>
      </c>
      <c r="B1566" s="15" t="s">
        <v>3550</v>
      </c>
      <c r="C1566" s="13" t="s">
        <v>3525</v>
      </c>
      <c r="D1566" s="16" t="s">
        <v>3551</v>
      </c>
      <c r="E1566" s="13" t="s">
        <v>3552</v>
      </c>
      <c r="F1566" s="10" t="str">
        <f t="shared" si="49"/>
        <v>上浮穴郡久万高原町</v>
      </c>
    </row>
    <row r="1567" spans="1:6" x14ac:dyDescent="0.15">
      <c r="A1567" s="11" t="str">
        <f t="shared" si="48"/>
        <v>愛媛県伊予郡松前町</v>
      </c>
      <c r="B1567" s="15" t="s">
        <v>3553</v>
      </c>
      <c r="C1567" s="13" t="s">
        <v>3525</v>
      </c>
      <c r="D1567" s="16" t="s">
        <v>3554</v>
      </c>
      <c r="E1567" s="13" t="s">
        <v>257</v>
      </c>
      <c r="F1567" s="10" t="str">
        <f t="shared" si="49"/>
        <v>伊予郡松前町</v>
      </c>
    </row>
    <row r="1568" spans="1:6" x14ac:dyDescent="0.15">
      <c r="A1568" s="11" t="str">
        <f t="shared" si="48"/>
        <v>愛媛県伊予郡砥部町</v>
      </c>
      <c r="B1568" s="15" t="s">
        <v>3555</v>
      </c>
      <c r="C1568" s="13" t="s">
        <v>3525</v>
      </c>
      <c r="D1568" s="16" t="s">
        <v>3554</v>
      </c>
      <c r="E1568" s="13" t="s">
        <v>3556</v>
      </c>
      <c r="F1568" s="10" t="str">
        <f t="shared" si="49"/>
        <v>伊予郡砥部町</v>
      </c>
    </row>
    <row r="1569" spans="1:6" x14ac:dyDescent="0.15">
      <c r="A1569" s="11" t="str">
        <f t="shared" si="48"/>
        <v>愛媛県喜多郡内子町</v>
      </c>
      <c r="B1569" s="15" t="s">
        <v>3557</v>
      </c>
      <c r="C1569" s="13" t="s">
        <v>3525</v>
      </c>
      <c r="D1569" s="16" t="s">
        <v>3558</v>
      </c>
      <c r="E1569" s="13" t="s">
        <v>3559</v>
      </c>
      <c r="F1569" s="10" t="str">
        <f t="shared" si="49"/>
        <v>喜多郡内子町</v>
      </c>
    </row>
    <row r="1570" spans="1:6" x14ac:dyDescent="0.15">
      <c r="A1570" s="11" t="str">
        <f t="shared" si="48"/>
        <v>愛媛県西宇和郡伊方町</v>
      </c>
      <c r="B1570" s="15" t="s">
        <v>3560</v>
      </c>
      <c r="C1570" s="13" t="s">
        <v>3525</v>
      </c>
      <c r="D1570" s="16" t="s">
        <v>3561</v>
      </c>
      <c r="E1570" s="13" t="s">
        <v>3562</v>
      </c>
      <c r="F1570" s="10" t="str">
        <f t="shared" si="49"/>
        <v>西宇和郡伊方町</v>
      </c>
    </row>
    <row r="1571" spans="1:6" x14ac:dyDescent="0.15">
      <c r="A1571" s="11" t="str">
        <f t="shared" si="48"/>
        <v>愛媛県北宇和郡松野町</v>
      </c>
      <c r="B1571" s="15" t="s">
        <v>3563</v>
      </c>
      <c r="C1571" s="13" t="s">
        <v>3525</v>
      </c>
      <c r="D1571" s="16" t="s">
        <v>3564</v>
      </c>
      <c r="E1571" s="13" t="s">
        <v>3565</v>
      </c>
      <c r="F1571" s="10" t="str">
        <f t="shared" si="49"/>
        <v>北宇和郡松野町</v>
      </c>
    </row>
    <row r="1572" spans="1:6" x14ac:dyDescent="0.15">
      <c r="A1572" s="11" t="str">
        <f t="shared" si="48"/>
        <v>愛媛県北宇和郡鬼北町</v>
      </c>
      <c r="B1572" s="15" t="s">
        <v>3566</v>
      </c>
      <c r="C1572" s="13" t="s">
        <v>3525</v>
      </c>
      <c r="D1572" s="16" t="s">
        <v>3564</v>
      </c>
      <c r="E1572" s="13" t="s">
        <v>3567</v>
      </c>
      <c r="F1572" s="10" t="str">
        <f t="shared" si="49"/>
        <v>北宇和郡鬼北町</v>
      </c>
    </row>
    <row r="1573" spans="1:6" x14ac:dyDescent="0.15">
      <c r="A1573" s="11" t="str">
        <f t="shared" si="48"/>
        <v>愛媛県南宇和郡愛南町</v>
      </c>
      <c r="B1573" s="15" t="s">
        <v>3568</v>
      </c>
      <c r="C1573" s="13" t="s">
        <v>3525</v>
      </c>
      <c r="D1573" s="16" t="s">
        <v>3569</v>
      </c>
      <c r="E1573" s="13" t="s">
        <v>3570</v>
      </c>
      <c r="F1573" s="10" t="str">
        <f t="shared" si="49"/>
        <v>南宇和郡愛南町</v>
      </c>
    </row>
    <row r="1574" spans="1:6" x14ac:dyDescent="0.15">
      <c r="A1574" s="11" t="str">
        <f t="shared" si="48"/>
        <v>高知県高知市</v>
      </c>
      <c r="B1574" s="15" t="s">
        <v>3571</v>
      </c>
      <c r="C1574" s="13" t="s">
        <v>3572</v>
      </c>
      <c r="D1574" s="16" t="s">
        <v>3573</v>
      </c>
      <c r="E1574" s="13"/>
      <c r="F1574" s="10" t="str">
        <f t="shared" si="49"/>
        <v>高知市</v>
      </c>
    </row>
    <row r="1575" spans="1:6" x14ac:dyDescent="0.15">
      <c r="A1575" s="11" t="str">
        <f t="shared" si="48"/>
        <v>高知県室戸市</v>
      </c>
      <c r="B1575" s="15" t="s">
        <v>3574</v>
      </c>
      <c r="C1575" s="13" t="s">
        <v>3572</v>
      </c>
      <c r="D1575" s="16" t="s">
        <v>3575</v>
      </c>
      <c r="E1575" s="13"/>
      <c r="F1575" s="10" t="str">
        <f t="shared" si="49"/>
        <v>室戸市</v>
      </c>
    </row>
    <row r="1576" spans="1:6" x14ac:dyDescent="0.15">
      <c r="A1576" s="11" t="str">
        <f t="shared" si="48"/>
        <v>高知県安芸市</v>
      </c>
      <c r="B1576" s="15" t="s">
        <v>3576</v>
      </c>
      <c r="C1576" s="13" t="s">
        <v>3572</v>
      </c>
      <c r="D1576" s="16" t="s">
        <v>3577</v>
      </c>
      <c r="E1576" s="13"/>
      <c r="F1576" s="10" t="str">
        <f t="shared" si="49"/>
        <v>安芸市</v>
      </c>
    </row>
    <row r="1577" spans="1:6" x14ac:dyDescent="0.15">
      <c r="A1577" s="11" t="str">
        <f t="shared" si="48"/>
        <v>高知県南国市</v>
      </c>
      <c r="B1577" s="15" t="s">
        <v>3578</v>
      </c>
      <c r="C1577" s="13" t="s">
        <v>3572</v>
      </c>
      <c r="D1577" s="16" t="s">
        <v>3579</v>
      </c>
      <c r="E1577" s="13"/>
      <c r="F1577" s="10" t="str">
        <f t="shared" si="49"/>
        <v>南国市</v>
      </c>
    </row>
    <row r="1578" spans="1:6" x14ac:dyDescent="0.15">
      <c r="A1578" s="11" t="str">
        <f t="shared" si="48"/>
        <v>高知県土佐市</v>
      </c>
      <c r="B1578" s="15" t="s">
        <v>3580</v>
      </c>
      <c r="C1578" s="13" t="s">
        <v>3572</v>
      </c>
      <c r="D1578" s="16" t="s">
        <v>3581</v>
      </c>
      <c r="E1578" s="13"/>
      <c r="F1578" s="10" t="str">
        <f t="shared" si="49"/>
        <v>土佐市</v>
      </c>
    </row>
    <row r="1579" spans="1:6" x14ac:dyDescent="0.15">
      <c r="A1579" s="11" t="str">
        <f t="shared" si="48"/>
        <v>高知県須崎市</v>
      </c>
      <c r="B1579" s="15" t="s">
        <v>3582</v>
      </c>
      <c r="C1579" s="13" t="s">
        <v>3572</v>
      </c>
      <c r="D1579" s="16" t="s">
        <v>3583</v>
      </c>
      <c r="E1579" s="13"/>
      <c r="F1579" s="10" t="str">
        <f t="shared" si="49"/>
        <v>須崎市</v>
      </c>
    </row>
    <row r="1580" spans="1:6" x14ac:dyDescent="0.15">
      <c r="A1580" s="11" t="str">
        <f t="shared" si="48"/>
        <v>高知県宿毛市</v>
      </c>
      <c r="B1580" s="15" t="s">
        <v>3584</v>
      </c>
      <c r="C1580" s="13" t="s">
        <v>3572</v>
      </c>
      <c r="D1580" s="16" t="s">
        <v>3585</v>
      </c>
      <c r="E1580" s="13"/>
      <c r="F1580" s="10" t="str">
        <f t="shared" si="49"/>
        <v>宿毛市</v>
      </c>
    </row>
    <row r="1581" spans="1:6" x14ac:dyDescent="0.15">
      <c r="A1581" s="11" t="str">
        <f t="shared" si="48"/>
        <v>高知県土佐清水市</v>
      </c>
      <c r="B1581" s="15" t="s">
        <v>3586</v>
      </c>
      <c r="C1581" s="13" t="s">
        <v>3572</v>
      </c>
      <c r="D1581" s="16" t="s">
        <v>3587</v>
      </c>
      <c r="E1581" s="13"/>
      <c r="F1581" s="10" t="str">
        <f t="shared" si="49"/>
        <v>土佐清水市</v>
      </c>
    </row>
    <row r="1582" spans="1:6" x14ac:dyDescent="0.15">
      <c r="A1582" s="11" t="str">
        <f t="shared" si="48"/>
        <v>高知県四万十市</v>
      </c>
      <c r="B1582" s="15" t="s">
        <v>3588</v>
      </c>
      <c r="C1582" s="13" t="s">
        <v>3572</v>
      </c>
      <c r="D1582" s="16" t="s">
        <v>3589</v>
      </c>
      <c r="E1582" s="13"/>
      <c r="F1582" s="10" t="str">
        <f t="shared" si="49"/>
        <v>四万十市</v>
      </c>
    </row>
    <row r="1583" spans="1:6" x14ac:dyDescent="0.15">
      <c r="A1583" s="11" t="str">
        <f t="shared" si="48"/>
        <v>高知県香南市</v>
      </c>
      <c r="B1583" s="15" t="s">
        <v>3590</v>
      </c>
      <c r="C1583" s="13" t="s">
        <v>3572</v>
      </c>
      <c r="D1583" s="16" t="s">
        <v>3591</v>
      </c>
      <c r="E1583" s="13"/>
      <c r="F1583" s="10" t="str">
        <f t="shared" si="49"/>
        <v>香南市</v>
      </c>
    </row>
    <row r="1584" spans="1:6" x14ac:dyDescent="0.15">
      <c r="A1584" s="11" t="str">
        <f t="shared" si="48"/>
        <v>高知県香美市</v>
      </c>
      <c r="B1584" s="15" t="s">
        <v>3592</v>
      </c>
      <c r="C1584" s="13" t="s">
        <v>3572</v>
      </c>
      <c r="D1584" s="16" t="s">
        <v>3593</v>
      </c>
      <c r="E1584" s="13"/>
      <c r="F1584" s="10" t="str">
        <f t="shared" si="49"/>
        <v>香美市</v>
      </c>
    </row>
    <row r="1585" spans="1:6" x14ac:dyDescent="0.15">
      <c r="A1585" s="11" t="str">
        <f t="shared" si="48"/>
        <v>高知県安芸郡東洋町</v>
      </c>
      <c r="B1585" s="15" t="s">
        <v>3594</v>
      </c>
      <c r="C1585" s="13" t="s">
        <v>3572</v>
      </c>
      <c r="D1585" s="16" t="s">
        <v>3363</v>
      </c>
      <c r="E1585" s="13" t="s">
        <v>3595</v>
      </c>
      <c r="F1585" s="10" t="str">
        <f t="shared" si="49"/>
        <v>安芸郡東洋町</v>
      </c>
    </row>
    <row r="1586" spans="1:6" x14ac:dyDescent="0.15">
      <c r="A1586" s="11" t="str">
        <f t="shared" si="48"/>
        <v>高知県安芸郡奈半利町</v>
      </c>
      <c r="B1586" s="15" t="s">
        <v>3596</v>
      </c>
      <c r="C1586" s="13" t="s">
        <v>3572</v>
      </c>
      <c r="D1586" s="16" t="s">
        <v>3363</v>
      </c>
      <c r="E1586" s="13" t="s">
        <v>3597</v>
      </c>
      <c r="F1586" s="10" t="str">
        <f t="shared" si="49"/>
        <v>安芸郡奈半利町</v>
      </c>
    </row>
    <row r="1587" spans="1:6" x14ac:dyDescent="0.15">
      <c r="A1587" s="11" t="str">
        <f t="shared" si="48"/>
        <v>高知県安芸郡田野町</v>
      </c>
      <c r="B1587" s="15" t="s">
        <v>3598</v>
      </c>
      <c r="C1587" s="13" t="s">
        <v>3572</v>
      </c>
      <c r="D1587" s="16" t="s">
        <v>3363</v>
      </c>
      <c r="E1587" s="13" t="s">
        <v>3599</v>
      </c>
      <c r="F1587" s="10" t="str">
        <f t="shared" si="49"/>
        <v>安芸郡田野町</v>
      </c>
    </row>
    <row r="1588" spans="1:6" x14ac:dyDescent="0.15">
      <c r="A1588" s="11" t="str">
        <f t="shared" si="48"/>
        <v>高知県安芸郡安田町</v>
      </c>
      <c r="B1588" s="15" t="s">
        <v>3600</v>
      </c>
      <c r="C1588" s="13" t="s">
        <v>3572</v>
      </c>
      <c r="D1588" s="16" t="s">
        <v>3363</v>
      </c>
      <c r="E1588" s="13" t="s">
        <v>3601</v>
      </c>
      <c r="F1588" s="10" t="str">
        <f t="shared" si="49"/>
        <v>安芸郡安田町</v>
      </c>
    </row>
    <row r="1589" spans="1:6" x14ac:dyDescent="0.15">
      <c r="A1589" s="11" t="str">
        <f t="shared" si="48"/>
        <v>高知県安芸郡北川村</v>
      </c>
      <c r="B1589" s="15" t="s">
        <v>3602</v>
      </c>
      <c r="C1589" s="13" t="s">
        <v>3572</v>
      </c>
      <c r="D1589" s="16" t="s">
        <v>3363</v>
      </c>
      <c r="E1589" s="13" t="s">
        <v>3603</v>
      </c>
      <c r="F1589" s="10" t="str">
        <f t="shared" si="49"/>
        <v>安芸郡北川村</v>
      </c>
    </row>
    <row r="1590" spans="1:6" x14ac:dyDescent="0.15">
      <c r="A1590" s="11" t="str">
        <f t="shared" si="48"/>
        <v>高知県安芸郡馬路村</v>
      </c>
      <c r="B1590" s="15" t="s">
        <v>3604</v>
      </c>
      <c r="C1590" s="13" t="s">
        <v>3572</v>
      </c>
      <c r="D1590" s="16" t="s">
        <v>3363</v>
      </c>
      <c r="E1590" s="13" t="s">
        <v>3605</v>
      </c>
      <c r="F1590" s="10" t="str">
        <f t="shared" si="49"/>
        <v>安芸郡馬路村</v>
      </c>
    </row>
    <row r="1591" spans="1:6" x14ac:dyDescent="0.15">
      <c r="A1591" s="11" t="str">
        <f t="shared" si="48"/>
        <v>高知県安芸郡芸西村</v>
      </c>
      <c r="B1591" s="15" t="s">
        <v>3606</v>
      </c>
      <c r="C1591" s="13" t="s">
        <v>3572</v>
      </c>
      <c r="D1591" s="16" t="s">
        <v>3363</v>
      </c>
      <c r="E1591" s="13" t="s">
        <v>3607</v>
      </c>
      <c r="F1591" s="10" t="str">
        <f t="shared" si="49"/>
        <v>安芸郡芸西村</v>
      </c>
    </row>
    <row r="1592" spans="1:6" x14ac:dyDescent="0.15">
      <c r="A1592" s="11" t="str">
        <f t="shared" si="48"/>
        <v>高知県長岡郡本山町</v>
      </c>
      <c r="B1592" s="15" t="s">
        <v>3608</v>
      </c>
      <c r="C1592" s="13" t="s">
        <v>3572</v>
      </c>
      <c r="D1592" s="16" t="s">
        <v>3609</v>
      </c>
      <c r="E1592" s="13" t="s">
        <v>3610</v>
      </c>
      <c r="F1592" s="10" t="str">
        <f t="shared" si="49"/>
        <v>長岡郡本山町</v>
      </c>
    </row>
    <row r="1593" spans="1:6" x14ac:dyDescent="0.15">
      <c r="A1593" s="11" t="str">
        <f t="shared" si="48"/>
        <v>高知県長岡郡大豊町</v>
      </c>
      <c r="B1593" s="15" t="s">
        <v>3611</v>
      </c>
      <c r="C1593" s="13" t="s">
        <v>3572</v>
      </c>
      <c r="D1593" s="16" t="s">
        <v>3609</v>
      </c>
      <c r="E1593" s="13" t="s">
        <v>3612</v>
      </c>
      <c r="F1593" s="10" t="str">
        <f t="shared" si="49"/>
        <v>長岡郡大豊町</v>
      </c>
    </row>
    <row r="1594" spans="1:6" x14ac:dyDescent="0.15">
      <c r="A1594" s="11" t="str">
        <f t="shared" si="48"/>
        <v>高知県土佐郡土佐町</v>
      </c>
      <c r="B1594" s="15" t="s">
        <v>3613</v>
      </c>
      <c r="C1594" s="13" t="s">
        <v>3572</v>
      </c>
      <c r="D1594" s="16" t="s">
        <v>3614</v>
      </c>
      <c r="E1594" s="13" t="s">
        <v>3615</v>
      </c>
      <c r="F1594" s="10" t="str">
        <f t="shared" si="49"/>
        <v>土佐郡土佐町</v>
      </c>
    </row>
    <row r="1595" spans="1:6" x14ac:dyDescent="0.15">
      <c r="A1595" s="11" t="str">
        <f t="shared" si="48"/>
        <v>高知県土佐郡大川村</v>
      </c>
      <c r="B1595" s="15" t="s">
        <v>3616</v>
      </c>
      <c r="C1595" s="13" t="s">
        <v>3572</v>
      </c>
      <c r="D1595" s="16" t="s">
        <v>3614</v>
      </c>
      <c r="E1595" s="13" t="s">
        <v>3617</v>
      </c>
      <c r="F1595" s="10" t="str">
        <f t="shared" si="49"/>
        <v>土佐郡大川村</v>
      </c>
    </row>
    <row r="1596" spans="1:6" x14ac:dyDescent="0.15">
      <c r="A1596" s="11" t="str">
        <f t="shared" si="48"/>
        <v>高知県吾川郡いの町</v>
      </c>
      <c r="B1596" s="15" t="s">
        <v>3618</v>
      </c>
      <c r="C1596" s="13" t="s">
        <v>3572</v>
      </c>
      <c r="D1596" s="16" t="s">
        <v>3619</v>
      </c>
      <c r="E1596" s="13" t="s">
        <v>3620</v>
      </c>
      <c r="F1596" s="10" t="str">
        <f t="shared" si="49"/>
        <v>吾川郡いの町</v>
      </c>
    </row>
    <row r="1597" spans="1:6" x14ac:dyDescent="0.15">
      <c r="A1597" s="11" t="str">
        <f t="shared" si="48"/>
        <v>高知県吾川郡仁淀川町</v>
      </c>
      <c r="B1597" s="15" t="s">
        <v>3621</v>
      </c>
      <c r="C1597" s="13" t="s">
        <v>3572</v>
      </c>
      <c r="D1597" s="16" t="s">
        <v>3619</v>
      </c>
      <c r="E1597" s="13" t="s">
        <v>3622</v>
      </c>
      <c r="F1597" s="10" t="str">
        <f t="shared" si="49"/>
        <v>吾川郡仁淀川町</v>
      </c>
    </row>
    <row r="1598" spans="1:6" x14ac:dyDescent="0.15">
      <c r="A1598" s="11" t="str">
        <f t="shared" si="48"/>
        <v>高知県高岡郡中土佐町</v>
      </c>
      <c r="B1598" s="15" t="s">
        <v>3623</v>
      </c>
      <c r="C1598" s="13" t="s">
        <v>3572</v>
      </c>
      <c r="D1598" s="16" t="s">
        <v>3624</v>
      </c>
      <c r="E1598" s="13" t="s">
        <v>3625</v>
      </c>
      <c r="F1598" s="10" t="str">
        <f t="shared" si="49"/>
        <v>高岡郡中土佐町</v>
      </c>
    </row>
    <row r="1599" spans="1:6" x14ac:dyDescent="0.15">
      <c r="A1599" s="11" t="str">
        <f t="shared" si="48"/>
        <v>高知県高岡郡佐川町</v>
      </c>
      <c r="B1599" s="15" t="s">
        <v>3626</v>
      </c>
      <c r="C1599" s="13" t="s">
        <v>3572</v>
      </c>
      <c r="D1599" s="16" t="s">
        <v>3624</v>
      </c>
      <c r="E1599" s="13" t="s">
        <v>3627</v>
      </c>
      <c r="F1599" s="10" t="str">
        <f t="shared" si="49"/>
        <v>高岡郡佐川町</v>
      </c>
    </row>
    <row r="1600" spans="1:6" x14ac:dyDescent="0.15">
      <c r="A1600" s="11" t="str">
        <f t="shared" si="48"/>
        <v>高知県高岡郡越知町</v>
      </c>
      <c r="B1600" s="15" t="s">
        <v>3628</v>
      </c>
      <c r="C1600" s="13" t="s">
        <v>3572</v>
      </c>
      <c r="D1600" s="16" t="s">
        <v>3624</v>
      </c>
      <c r="E1600" s="13" t="s">
        <v>3629</v>
      </c>
      <c r="F1600" s="10" t="str">
        <f t="shared" si="49"/>
        <v>高岡郡越知町</v>
      </c>
    </row>
    <row r="1601" spans="1:6" x14ac:dyDescent="0.15">
      <c r="A1601" s="11" t="str">
        <f t="shared" si="48"/>
        <v>高知県高岡郡梼原町</v>
      </c>
      <c r="B1601" s="15" t="s">
        <v>3630</v>
      </c>
      <c r="C1601" s="13" t="s">
        <v>3572</v>
      </c>
      <c r="D1601" s="16" t="s">
        <v>3624</v>
      </c>
      <c r="E1601" s="13" t="s">
        <v>3631</v>
      </c>
      <c r="F1601" s="10" t="str">
        <f t="shared" si="49"/>
        <v>高岡郡梼原町</v>
      </c>
    </row>
    <row r="1602" spans="1:6" x14ac:dyDescent="0.15">
      <c r="A1602" s="11" t="str">
        <f t="shared" ref="A1602:A1665" si="50">C1602&amp;D1602&amp;E1602</f>
        <v>高知県高岡郡日高村</v>
      </c>
      <c r="B1602" s="15" t="s">
        <v>3632</v>
      </c>
      <c r="C1602" s="13" t="s">
        <v>3572</v>
      </c>
      <c r="D1602" s="16" t="s">
        <v>3624</v>
      </c>
      <c r="E1602" s="13" t="s">
        <v>3633</v>
      </c>
      <c r="F1602" s="10" t="str">
        <f t="shared" si="49"/>
        <v>高岡郡日高村</v>
      </c>
    </row>
    <row r="1603" spans="1:6" x14ac:dyDescent="0.15">
      <c r="A1603" s="11" t="str">
        <f t="shared" si="50"/>
        <v>高知県高岡郡津野町</v>
      </c>
      <c r="B1603" s="15" t="s">
        <v>3634</v>
      </c>
      <c r="C1603" s="13" t="s">
        <v>3572</v>
      </c>
      <c r="D1603" s="16" t="s">
        <v>3624</v>
      </c>
      <c r="E1603" s="13" t="s">
        <v>3635</v>
      </c>
      <c r="F1603" s="10" t="str">
        <f t="shared" ref="F1603:F1666" si="51">D1603&amp;E1603</f>
        <v>高岡郡津野町</v>
      </c>
    </row>
    <row r="1604" spans="1:6" x14ac:dyDescent="0.15">
      <c r="A1604" s="11" t="str">
        <f t="shared" si="50"/>
        <v>高知県高岡郡四万十町</v>
      </c>
      <c r="B1604" s="15" t="s">
        <v>3636</v>
      </c>
      <c r="C1604" s="13" t="s">
        <v>3572</v>
      </c>
      <c r="D1604" s="16" t="s">
        <v>3624</v>
      </c>
      <c r="E1604" s="13" t="s">
        <v>3637</v>
      </c>
      <c r="F1604" s="10" t="str">
        <f t="shared" si="51"/>
        <v>高岡郡四万十町</v>
      </c>
    </row>
    <row r="1605" spans="1:6" x14ac:dyDescent="0.15">
      <c r="A1605" s="11" t="str">
        <f t="shared" si="50"/>
        <v>高知県幡多郡大月町</v>
      </c>
      <c r="B1605" s="15" t="s">
        <v>3638</v>
      </c>
      <c r="C1605" s="13" t="s">
        <v>3572</v>
      </c>
      <c r="D1605" s="16" t="s">
        <v>3639</v>
      </c>
      <c r="E1605" s="13" t="s">
        <v>3640</v>
      </c>
      <c r="F1605" s="10" t="str">
        <f t="shared" si="51"/>
        <v>幡多郡大月町</v>
      </c>
    </row>
    <row r="1606" spans="1:6" x14ac:dyDescent="0.15">
      <c r="A1606" s="11" t="str">
        <f t="shared" si="50"/>
        <v>高知県幡多郡三原村</v>
      </c>
      <c r="B1606" s="15" t="s">
        <v>3641</v>
      </c>
      <c r="C1606" s="13" t="s">
        <v>3572</v>
      </c>
      <c r="D1606" s="16" t="s">
        <v>3639</v>
      </c>
      <c r="E1606" s="13" t="s">
        <v>3642</v>
      </c>
      <c r="F1606" s="10" t="str">
        <f t="shared" si="51"/>
        <v>幡多郡三原村</v>
      </c>
    </row>
    <row r="1607" spans="1:6" x14ac:dyDescent="0.15">
      <c r="A1607" s="11" t="str">
        <f t="shared" si="50"/>
        <v>高知県幡多郡黒潮町</v>
      </c>
      <c r="B1607" s="15" t="s">
        <v>3643</v>
      </c>
      <c r="C1607" s="13" t="s">
        <v>3572</v>
      </c>
      <c r="D1607" s="16" t="s">
        <v>3639</v>
      </c>
      <c r="E1607" s="13" t="s">
        <v>3644</v>
      </c>
      <c r="F1607" s="10" t="str">
        <f t="shared" si="51"/>
        <v>幡多郡黒潮町</v>
      </c>
    </row>
    <row r="1608" spans="1:6" x14ac:dyDescent="0.15">
      <c r="A1608" s="11" t="str">
        <f t="shared" si="50"/>
        <v>福岡県北九州市門司区</v>
      </c>
      <c r="B1608" s="17" t="s">
        <v>3645</v>
      </c>
      <c r="C1608" s="18" t="s">
        <v>3646</v>
      </c>
      <c r="D1608" s="14" t="s">
        <v>3647</v>
      </c>
      <c r="E1608" s="11" t="s">
        <v>3648</v>
      </c>
      <c r="F1608" s="10" t="str">
        <f t="shared" si="51"/>
        <v>北九州市門司区</v>
      </c>
    </row>
    <row r="1609" spans="1:6" x14ac:dyDescent="0.15">
      <c r="A1609" s="11" t="str">
        <f t="shared" si="50"/>
        <v>福岡県北九州市若松区</v>
      </c>
      <c r="B1609" s="17" t="s">
        <v>3649</v>
      </c>
      <c r="C1609" s="18" t="s">
        <v>3646</v>
      </c>
      <c r="D1609" s="14" t="s">
        <v>3647</v>
      </c>
      <c r="E1609" s="11" t="s">
        <v>3650</v>
      </c>
      <c r="F1609" s="10" t="str">
        <f t="shared" si="51"/>
        <v>北九州市若松区</v>
      </c>
    </row>
    <row r="1610" spans="1:6" x14ac:dyDescent="0.15">
      <c r="A1610" s="11" t="str">
        <f t="shared" si="50"/>
        <v>福岡県北九州市戸畑区</v>
      </c>
      <c r="B1610" s="17" t="s">
        <v>3651</v>
      </c>
      <c r="C1610" s="18" t="s">
        <v>3646</v>
      </c>
      <c r="D1610" s="14" t="s">
        <v>3647</v>
      </c>
      <c r="E1610" s="11" t="s">
        <v>3652</v>
      </c>
      <c r="F1610" s="10" t="str">
        <f t="shared" si="51"/>
        <v>北九州市戸畑区</v>
      </c>
    </row>
    <row r="1611" spans="1:6" x14ac:dyDescent="0.15">
      <c r="A1611" s="11" t="str">
        <f t="shared" si="50"/>
        <v>福岡県北九州市小倉北区</v>
      </c>
      <c r="B1611" s="17" t="s">
        <v>3653</v>
      </c>
      <c r="C1611" s="18" t="s">
        <v>3646</v>
      </c>
      <c r="D1611" s="14" t="s">
        <v>3647</v>
      </c>
      <c r="E1611" s="11" t="s">
        <v>3654</v>
      </c>
      <c r="F1611" s="10" t="str">
        <f t="shared" si="51"/>
        <v>北九州市小倉北区</v>
      </c>
    </row>
    <row r="1612" spans="1:6" x14ac:dyDescent="0.15">
      <c r="A1612" s="11" t="str">
        <f t="shared" si="50"/>
        <v>福岡県北九州市小倉南区</v>
      </c>
      <c r="B1612" s="17" t="s">
        <v>3655</v>
      </c>
      <c r="C1612" s="18" t="s">
        <v>3646</v>
      </c>
      <c r="D1612" s="14" t="s">
        <v>3647</v>
      </c>
      <c r="E1612" s="11" t="s">
        <v>3656</v>
      </c>
      <c r="F1612" s="10" t="str">
        <f t="shared" si="51"/>
        <v>北九州市小倉南区</v>
      </c>
    </row>
    <row r="1613" spans="1:6" x14ac:dyDescent="0.15">
      <c r="A1613" s="11" t="str">
        <f t="shared" si="50"/>
        <v>福岡県北九州市八幡東区</v>
      </c>
      <c r="B1613" s="17" t="s">
        <v>3657</v>
      </c>
      <c r="C1613" s="18" t="s">
        <v>3646</v>
      </c>
      <c r="D1613" s="14" t="s">
        <v>3647</v>
      </c>
      <c r="E1613" s="11" t="s">
        <v>3658</v>
      </c>
      <c r="F1613" s="10" t="str">
        <f t="shared" si="51"/>
        <v>北九州市八幡東区</v>
      </c>
    </row>
    <row r="1614" spans="1:6" x14ac:dyDescent="0.15">
      <c r="A1614" s="11" t="str">
        <f t="shared" si="50"/>
        <v>福岡県北九州市八幡西区</v>
      </c>
      <c r="B1614" s="17" t="s">
        <v>3659</v>
      </c>
      <c r="C1614" s="18" t="s">
        <v>3646</v>
      </c>
      <c r="D1614" s="14" t="s">
        <v>3647</v>
      </c>
      <c r="E1614" s="11" t="s">
        <v>3660</v>
      </c>
      <c r="F1614" s="10" t="str">
        <f t="shared" si="51"/>
        <v>北九州市八幡西区</v>
      </c>
    </row>
    <row r="1615" spans="1:6" x14ac:dyDescent="0.15">
      <c r="A1615" s="11" t="str">
        <f t="shared" si="50"/>
        <v>福岡県福岡市東区</v>
      </c>
      <c r="B1615" s="17" t="s">
        <v>3661</v>
      </c>
      <c r="C1615" s="18" t="s">
        <v>3646</v>
      </c>
      <c r="D1615" s="14" t="s">
        <v>3662</v>
      </c>
      <c r="E1615" s="11" t="s">
        <v>174</v>
      </c>
      <c r="F1615" s="10" t="str">
        <f t="shared" si="51"/>
        <v>福岡市東区</v>
      </c>
    </row>
    <row r="1616" spans="1:6" x14ac:dyDescent="0.15">
      <c r="A1616" s="11" t="str">
        <f t="shared" si="50"/>
        <v>福岡県福岡市博多区</v>
      </c>
      <c r="B1616" s="17" t="s">
        <v>3663</v>
      </c>
      <c r="C1616" s="18" t="s">
        <v>3646</v>
      </c>
      <c r="D1616" s="14" t="s">
        <v>3662</v>
      </c>
      <c r="E1616" s="11" t="s">
        <v>3664</v>
      </c>
      <c r="F1616" s="10" t="str">
        <f t="shared" si="51"/>
        <v>福岡市博多区</v>
      </c>
    </row>
    <row r="1617" spans="1:6" x14ac:dyDescent="0.15">
      <c r="A1617" s="11" t="str">
        <f t="shared" si="50"/>
        <v>福岡県福岡市中央区</v>
      </c>
      <c r="B1617" s="17" t="s">
        <v>3665</v>
      </c>
      <c r="C1617" s="18" t="s">
        <v>3646</v>
      </c>
      <c r="D1617" s="14" t="s">
        <v>3662</v>
      </c>
      <c r="E1617" s="11" t="s">
        <v>172</v>
      </c>
      <c r="F1617" s="10" t="str">
        <f t="shared" si="51"/>
        <v>福岡市中央区</v>
      </c>
    </row>
    <row r="1618" spans="1:6" x14ac:dyDescent="0.15">
      <c r="A1618" s="11" t="str">
        <f t="shared" si="50"/>
        <v>福岡県福岡市南区</v>
      </c>
      <c r="B1618" s="17" t="s">
        <v>3666</v>
      </c>
      <c r="C1618" s="18" t="s">
        <v>3646</v>
      </c>
      <c r="D1618" s="14" t="s">
        <v>3662</v>
      </c>
      <c r="E1618" s="11" t="s">
        <v>177</v>
      </c>
      <c r="F1618" s="10" t="str">
        <f t="shared" si="51"/>
        <v>福岡市南区</v>
      </c>
    </row>
    <row r="1619" spans="1:6" x14ac:dyDescent="0.15">
      <c r="A1619" s="11" t="str">
        <f t="shared" si="50"/>
        <v>福岡県福岡市西区</v>
      </c>
      <c r="B1619" s="17" t="s">
        <v>3667</v>
      </c>
      <c r="C1619" s="18" t="s">
        <v>3646</v>
      </c>
      <c r="D1619" s="14" t="s">
        <v>3662</v>
      </c>
      <c r="E1619" s="11" t="s">
        <v>178</v>
      </c>
      <c r="F1619" s="10" t="str">
        <f t="shared" si="51"/>
        <v>福岡市西区</v>
      </c>
    </row>
    <row r="1620" spans="1:6" x14ac:dyDescent="0.15">
      <c r="A1620" s="11" t="str">
        <f t="shared" si="50"/>
        <v>福岡県福岡市城南区</v>
      </c>
      <c r="B1620" s="17" t="s">
        <v>3668</v>
      </c>
      <c r="C1620" s="18" t="s">
        <v>3646</v>
      </c>
      <c r="D1620" s="14" t="s">
        <v>3662</v>
      </c>
      <c r="E1620" s="11" t="s">
        <v>3669</v>
      </c>
      <c r="F1620" s="10" t="str">
        <f t="shared" si="51"/>
        <v>福岡市城南区</v>
      </c>
    </row>
    <row r="1621" spans="1:6" x14ac:dyDescent="0.15">
      <c r="A1621" s="11" t="str">
        <f t="shared" si="50"/>
        <v>福岡県福岡市早良区</v>
      </c>
      <c r="B1621" s="17" t="s">
        <v>3670</v>
      </c>
      <c r="C1621" s="18" t="s">
        <v>3646</v>
      </c>
      <c r="D1621" s="14" t="s">
        <v>3662</v>
      </c>
      <c r="E1621" s="11" t="s">
        <v>3671</v>
      </c>
      <c r="F1621" s="10" t="str">
        <f t="shared" si="51"/>
        <v>福岡市早良区</v>
      </c>
    </row>
    <row r="1622" spans="1:6" x14ac:dyDescent="0.15">
      <c r="A1622" s="11" t="str">
        <f t="shared" si="50"/>
        <v>福岡県大牟田市</v>
      </c>
      <c r="B1622" s="15" t="s">
        <v>3672</v>
      </c>
      <c r="C1622" s="13" t="s">
        <v>3646</v>
      </c>
      <c r="D1622" s="16" t="s">
        <v>3673</v>
      </c>
      <c r="E1622" s="13"/>
      <c r="F1622" s="10" t="str">
        <f t="shared" si="51"/>
        <v>大牟田市</v>
      </c>
    </row>
    <row r="1623" spans="1:6" x14ac:dyDescent="0.15">
      <c r="A1623" s="11" t="str">
        <f t="shared" si="50"/>
        <v>福岡県久留米市</v>
      </c>
      <c r="B1623" s="15" t="s">
        <v>3674</v>
      </c>
      <c r="C1623" s="13" t="s">
        <v>3646</v>
      </c>
      <c r="D1623" s="16" t="s">
        <v>3675</v>
      </c>
      <c r="E1623" s="13"/>
      <c r="F1623" s="10" t="str">
        <f t="shared" si="51"/>
        <v>久留米市</v>
      </c>
    </row>
    <row r="1624" spans="1:6" x14ac:dyDescent="0.15">
      <c r="A1624" s="11" t="str">
        <f t="shared" si="50"/>
        <v>福岡県直方市</v>
      </c>
      <c r="B1624" s="15" t="s">
        <v>3676</v>
      </c>
      <c r="C1624" s="13" t="s">
        <v>3646</v>
      </c>
      <c r="D1624" s="16" t="s">
        <v>3677</v>
      </c>
      <c r="E1624" s="13"/>
      <c r="F1624" s="10" t="str">
        <f t="shared" si="51"/>
        <v>直方市</v>
      </c>
    </row>
    <row r="1625" spans="1:6" x14ac:dyDescent="0.15">
      <c r="A1625" s="11" t="str">
        <f t="shared" si="50"/>
        <v>福岡県飯塚市</v>
      </c>
      <c r="B1625" s="15" t="s">
        <v>3678</v>
      </c>
      <c r="C1625" s="13" t="s">
        <v>3646</v>
      </c>
      <c r="D1625" s="16" t="s">
        <v>3679</v>
      </c>
      <c r="E1625" s="13"/>
      <c r="F1625" s="10" t="str">
        <f t="shared" si="51"/>
        <v>飯塚市</v>
      </c>
    </row>
    <row r="1626" spans="1:6" x14ac:dyDescent="0.15">
      <c r="A1626" s="11" t="str">
        <f t="shared" si="50"/>
        <v>福岡県田川市</v>
      </c>
      <c r="B1626" s="15" t="s">
        <v>3680</v>
      </c>
      <c r="C1626" s="13" t="s">
        <v>3646</v>
      </c>
      <c r="D1626" s="16" t="s">
        <v>3681</v>
      </c>
      <c r="E1626" s="13"/>
      <c r="F1626" s="10" t="str">
        <f t="shared" si="51"/>
        <v>田川市</v>
      </c>
    </row>
    <row r="1627" spans="1:6" x14ac:dyDescent="0.15">
      <c r="A1627" s="11" t="str">
        <f t="shared" si="50"/>
        <v>福岡県柳川市</v>
      </c>
      <c r="B1627" s="15" t="s">
        <v>3682</v>
      </c>
      <c r="C1627" s="13" t="s">
        <v>3646</v>
      </c>
      <c r="D1627" s="16" t="s">
        <v>3683</v>
      </c>
      <c r="E1627" s="13"/>
      <c r="F1627" s="10" t="str">
        <f t="shared" si="51"/>
        <v>柳川市</v>
      </c>
    </row>
    <row r="1628" spans="1:6" x14ac:dyDescent="0.15">
      <c r="A1628" s="11" t="str">
        <f t="shared" si="50"/>
        <v>福岡県八女市</v>
      </c>
      <c r="B1628" s="15" t="s">
        <v>3684</v>
      </c>
      <c r="C1628" s="13" t="s">
        <v>3646</v>
      </c>
      <c r="D1628" s="16" t="s">
        <v>3685</v>
      </c>
      <c r="E1628" s="13"/>
      <c r="F1628" s="10" t="str">
        <f t="shared" si="51"/>
        <v>八女市</v>
      </c>
    </row>
    <row r="1629" spans="1:6" x14ac:dyDescent="0.15">
      <c r="A1629" s="11" t="str">
        <f t="shared" si="50"/>
        <v>福岡県筑後市</v>
      </c>
      <c r="B1629" s="15" t="s">
        <v>3686</v>
      </c>
      <c r="C1629" s="13" t="s">
        <v>3646</v>
      </c>
      <c r="D1629" s="16" t="s">
        <v>3687</v>
      </c>
      <c r="E1629" s="13"/>
      <c r="F1629" s="10" t="str">
        <f t="shared" si="51"/>
        <v>筑後市</v>
      </c>
    </row>
    <row r="1630" spans="1:6" x14ac:dyDescent="0.15">
      <c r="A1630" s="11" t="str">
        <f t="shared" si="50"/>
        <v>福岡県大川市</v>
      </c>
      <c r="B1630" s="15" t="s">
        <v>3688</v>
      </c>
      <c r="C1630" s="13" t="s">
        <v>3646</v>
      </c>
      <c r="D1630" s="16" t="s">
        <v>3689</v>
      </c>
      <c r="E1630" s="13"/>
      <c r="F1630" s="10" t="str">
        <f t="shared" si="51"/>
        <v>大川市</v>
      </c>
    </row>
    <row r="1631" spans="1:6" x14ac:dyDescent="0.15">
      <c r="A1631" s="11" t="str">
        <f t="shared" si="50"/>
        <v>福岡県行橋市</v>
      </c>
      <c r="B1631" s="15" t="s">
        <v>3690</v>
      </c>
      <c r="C1631" s="13" t="s">
        <v>3646</v>
      </c>
      <c r="D1631" s="16" t="s">
        <v>3691</v>
      </c>
      <c r="E1631" s="13"/>
      <c r="F1631" s="10" t="str">
        <f t="shared" si="51"/>
        <v>行橋市</v>
      </c>
    </row>
    <row r="1632" spans="1:6" x14ac:dyDescent="0.15">
      <c r="A1632" s="11" t="str">
        <f t="shared" si="50"/>
        <v>福岡県豊前市</v>
      </c>
      <c r="B1632" s="15" t="s">
        <v>3692</v>
      </c>
      <c r="C1632" s="13" t="s">
        <v>3646</v>
      </c>
      <c r="D1632" s="16" t="s">
        <v>3693</v>
      </c>
      <c r="E1632" s="13"/>
      <c r="F1632" s="10" t="str">
        <f t="shared" si="51"/>
        <v>豊前市</v>
      </c>
    </row>
    <row r="1633" spans="1:6" x14ac:dyDescent="0.15">
      <c r="A1633" s="11" t="str">
        <f t="shared" si="50"/>
        <v>福岡県中間市</v>
      </c>
      <c r="B1633" s="15" t="s">
        <v>3694</v>
      </c>
      <c r="C1633" s="13" t="s">
        <v>3646</v>
      </c>
      <c r="D1633" s="16" t="s">
        <v>3695</v>
      </c>
      <c r="E1633" s="13"/>
      <c r="F1633" s="10" t="str">
        <f t="shared" si="51"/>
        <v>中間市</v>
      </c>
    </row>
    <row r="1634" spans="1:6" x14ac:dyDescent="0.15">
      <c r="A1634" s="11" t="str">
        <f t="shared" si="50"/>
        <v>福岡県小郡市</v>
      </c>
      <c r="B1634" s="15" t="s">
        <v>3696</v>
      </c>
      <c r="C1634" s="13" t="s">
        <v>3646</v>
      </c>
      <c r="D1634" s="16" t="s">
        <v>3697</v>
      </c>
      <c r="E1634" s="13"/>
      <c r="F1634" s="10" t="str">
        <f t="shared" si="51"/>
        <v>小郡市</v>
      </c>
    </row>
    <row r="1635" spans="1:6" x14ac:dyDescent="0.15">
      <c r="A1635" s="11" t="str">
        <f t="shared" si="50"/>
        <v>福岡県筑紫野市</v>
      </c>
      <c r="B1635" s="15" t="s">
        <v>3698</v>
      </c>
      <c r="C1635" s="13" t="s">
        <v>3646</v>
      </c>
      <c r="D1635" s="16" t="s">
        <v>3699</v>
      </c>
      <c r="E1635" s="13"/>
      <c r="F1635" s="10" t="str">
        <f t="shared" si="51"/>
        <v>筑紫野市</v>
      </c>
    </row>
    <row r="1636" spans="1:6" x14ac:dyDescent="0.15">
      <c r="A1636" s="11" t="str">
        <f t="shared" si="50"/>
        <v>福岡県春日市</v>
      </c>
      <c r="B1636" s="15" t="s">
        <v>3700</v>
      </c>
      <c r="C1636" s="13" t="s">
        <v>3646</v>
      </c>
      <c r="D1636" s="16" t="s">
        <v>3701</v>
      </c>
      <c r="E1636" s="13"/>
      <c r="F1636" s="10" t="str">
        <f t="shared" si="51"/>
        <v>春日市</v>
      </c>
    </row>
    <row r="1637" spans="1:6" x14ac:dyDescent="0.15">
      <c r="A1637" s="11" t="str">
        <f t="shared" si="50"/>
        <v>福岡県大野城市</v>
      </c>
      <c r="B1637" s="15" t="s">
        <v>3702</v>
      </c>
      <c r="C1637" s="13" t="s">
        <v>3646</v>
      </c>
      <c r="D1637" s="16" t="s">
        <v>3703</v>
      </c>
      <c r="E1637" s="13"/>
      <c r="F1637" s="10" t="str">
        <f t="shared" si="51"/>
        <v>大野城市</v>
      </c>
    </row>
    <row r="1638" spans="1:6" x14ac:dyDescent="0.15">
      <c r="A1638" s="11" t="str">
        <f t="shared" si="50"/>
        <v>福岡県宗像市</v>
      </c>
      <c r="B1638" s="15" t="s">
        <v>3704</v>
      </c>
      <c r="C1638" s="13" t="s">
        <v>3646</v>
      </c>
      <c r="D1638" s="16" t="s">
        <v>3705</v>
      </c>
      <c r="E1638" s="13"/>
      <c r="F1638" s="10" t="str">
        <f t="shared" si="51"/>
        <v>宗像市</v>
      </c>
    </row>
    <row r="1639" spans="1:6" x14ac:dyDescent="0.15">
      <c r="A1639" s="11" t="str">
        <f t="shared" si="50"/>
        <v>福岡県太宰府市</v>
      </c>
      <c r="B1639" s="15" t="s">
        <v>3706</v>
      </c>
      <c r="C1639" s="13" t="s">
        <v>3646</v>
      </c>
      <c r="D1639" s="16" t="s">
        <v>3707</v>
      </c>
      <c r="E1639" s="13"/>
      <c r="F1639" s="10" t="str">
        <f t="shared" si="51"/>
        <v>太宰府市</v>
      </c>
    </row>
    <row r="1640" spans="1:6" x14ac:dyDescent="0.15">
      <c r="A1640" s="11" t="str">
        <f t="shared" si="50"/>
        <v>福岡県古賀市</v>
      </c>
      <c r="B1640" s="15" t="s">
        <v>3708</v>
      </c>
      <c r="C1640" s="13" t="s">
        <v>3646</v>
      </c>
      <c r="D1640" s="16" t="s">
        <v>3709</v>
      </c>
      <c r="E1640" s="13"/>
      <c r="F1640" s="10" t="str">
        <f t="shared" si="51"/>
        <v>古賀市</v>
      </c>
    </row>
    <row r="1641" spans="1:6" x14ac:dyDescent="0.15">
      <c r="A1641" s="11" t="str">
        <f t="shared" si="50"/>
        <v>福岡県福津市</v>
      </c>
      <c r="B1641" s="15" t="s">
        <v>3710</v>
      </c>
      <c r="C1641" s="13" t="s">
        <v>3646</v>
      </c>
      <c r="D1641" s="16" t="s">
        <v>3711</v>
      </c>
      <c r="E1641" s="13"/>
      <c r="F1641" s="10" t="str">
        <f t="shared" si="51"/>
        <v>福津市</v>
      </c>
    </row>
    <row r="1642" spans="1:6" x14ac:dyDescent="0.15">
      <c r="A1642" s="11" t="str">
        <f t="shared" si="50"/>
        <v>福岡県うきは市</v>
      </c>
      <c r="B1642" s="15" t="s">
        <v>3712</v>
      </c>
      <c r="C1642" s="13" t="s">
        <v>3646</v>
      </c>
      <c r="D1642" s="16" t="s">
        <v>3713</v>
      </c>
      <c r="E1642" s="13"/>
      <c r="F1642" s="10" t="str">
        <f t="shared" si="51"/>
        <v>うきは市</v>
      </c>
    </row>
    <row r="1643" spans="1:6" x14ac:dyDescent="0.15">
      <c r="A1643" s="11" t="str">
        <f t="shared" si="50"/>
        <v>福岡県宮若市</v>
      </c>
      <c r="B1643" s="15" t="s">
        <v>3714</v>
      </c>
      <c r="C1643" s="13" t="s">
        <v>3646</v>
      </c>
      <c r="D1643" s="16" t="s">
        <v>3715</v>
      </c>
      <c r="E1643" s="13"/>
      <c r="F1643" s="10" t="str">
        <f t="shared" si="51"/>
        <v>宮若市</v>
      </c>
    </row>
    <row r="1644" spans="1:6" x14ac:dyDescent="0.15">
      <c r="A1644" s="11" t="str">
        <f t="shared" si="50"/>
        <v>福岡県嘉麻市</v>
      </c>
      <c r="B1644" s="15" t="s">
        <v>3716</v>
      </c>
      <c r="C1644" s="13" t="s">
        <v>3646</v>
      </c>
      <c r="D1644" s="16" t="s">
        <v>3717</v>
      </c>
      <c r="E1644" s="13"/>
      <c r="F1644" s="10" t="str">
        <f t="shared" si="51"/>
        <v>嘉麻市</v>
      </c>
    </row>
    <row r="1645" spans="1:6" x14ac:dyDescent="0.15">
      <c r="A1645" s="11" t="str">
        <f t="shared" si="50"/>
        <v>福岡県朝倉市</v>
      </c>
      <c r="B1645" s="15" t="s">
        <v>3718</v>
      </c>
      <c r="C1645" s="13" t="s">
        <v>3646</v>
      </c>
      <c r="D1645" s="16" t="s">
        <v>3719</v>
      </c>
      <c r="E1645" s="13"/>
      <c r="F1645" s="10" t="str">
        <f t="shared" si="51"/>
        <v>朝倉市</v>
      </c>
    </row>
    <row r="1646" spans="1:6" x14ac:dyDescent="0.15">
      <c r="A1646" s="11" t="str">
        <f t="shared" si="50"/>
        <v>福岡県みやま市</v>
      </c>
      <c r="B1646" s="15" t="s">
        <v>3720</v>
      </c>
      <c r="C1646" s="13" t="s">
        <v>3646</v>
      </c>
      <c r="D1646" s="16" t="s">
        <v>3721</v>
      </c>
      <c r="E1646" s="13"/>
      <c r="F1646" s="10" t="str">
        <f t="shared" si="51"/>
        <v>みやま市</v>
      </c>
    </row>
    <row r="1647" spans="1:6" x14ac:dyDescent="0.15">
      <c r="A1647" s="11" t="str">
        <f t="shared" si="50"/>
        <v>福岡県糸島市</v>
      </c>
      <c r="B1647" s="15" t="s">
        <v>3722</v>
      </c>
      <c r="C1647" s="13" t="s">
        <v>3646</v>
      </c>
      <c r="D1647" s="16" t="s">
        <v>3723</v>
      </c>
      <c r="E1647" s="13"/>
      <c r="F1647" s="10" t="str">
        <f t="shared" si="51"/>
        <v>糸島市</v>
      </c>
    </row>
    <row r="1648" spans="1:6" x14ac:dyDescent="0.15">
      <c r="A1648" s="11" t="str">
        <f t="shared" si="50"/>
        <v>福岡県那珂川市</v>
      </c>
      <c r="B1648" s="15" t="s">
        <v>4475</v>
      </c>
      <c r="C1648" s="13" t="s">
        <v>3724</v>
      </c>
      <c r="D1648" s="16" t="s">
        <v>3725</v>
      </c>
      <c r="E1648" s="13"/>
      <c r="F1648" s="10" t="str">
        <f t="shared" si="51"/>
        <v>那珂川市</v>
      </c>
    </row>
    <row r="1649" spans="1:6" x14ac:dyDescent="0.15">
      <c r="A1649" s="11" t="str">
        <f t="shared" si="50"/>
        <v>福岡県糟屋郡宇美町</v>
      </c>
      <c r="B1649" s="15" t="s">
        <v>3726</v>
      </c>
      <c r="C1649" s="13" t="s">
        <v>3646</v>
      </c>
      <c r="D1649" s="16" t="s">
        <v>3727</v>
      </c>
      <c r="E1649" s="13" t="s">
        <v>3728</v>
      </c>
      <c r="F1649" s="10" t="str">
        <f t="shared" si="51"/>
        <v>糟屋郡宇美町</v>
      </c>
    </row>
    <row r="1650" spans="1:6" x14ac:dyDescent="0.15">
      <c r="A1650" s="11" t="str">
        <f t="shared" si="50"/>
        <v>福岡県糟屋郡篠栗町</v>
      </c>
      <c r="B1650" s="15" t="s">
        <v>3729</v>
      </c>
      <c r="C1650" s="13" t="s">
        <v>3646</v>
      </c>
      <c r="D1650" s="16" t="s">
        <v>3727</v>
      </c>
      <c r="E1650" s="13" t="s">
        <v>3730</v>
      </c>
      <c r="F1650" s="10" t="str">
        <f t="shared" si="51"/>
        <v>糟屋郡篠栗町</v>
      </c>
    </row>
    <row r="1651" spans="1:6" x14ac:dyDescent="0.15">
      <c r="A1651" s="11" t="str">
        <f t="shared" si="50"/>
        <v>福岡県糟屋郡志免町</v>
      </c>
      <c r="B1651" s="15" t="s">
        <v>3731</v>
      </c>
      <c r="C1651" s="13" t="s">
        <v>3646</v>
      </c>
      <c r="D1651" s="16" t="s">
        <v>3727</v>
      </c>
      <c r="E1651" s="13" t="s">
        <v>3732</v>
      </c>
      <c r="F1651" s="10" t="str">
        <f t="shared" si="51"/>
        <v>糟屋郡志免町</v>
      </c>
    </row>
    <row r="1652" spans="1:6" x14ac:dyDescent="0.15">
      <c r="A1652" s="11" t="str">
        <f t="shared" si="50"/>
        <v>福岡県糟屋郡須恵町</v>
      </c>
      <c r="B1652" s="15" t="s">
        <v>3733</v>
      </c>
      <c r="C1652" s="13" t="s">
        <v>3646</v>
      </c>
      <c r="D1652" s="16" t="s">
        <v>3727</v>
      </c>
      <c r="E1652" s="13" t="s">
        <v>3734</v>
      </c>
      <c r="F1652" s="10" t="str">
        <f t="shared" si="51"/>
        <v>糟屋郡須恵町</v>
      </c>
    </row>
    <row r="1653" spans="1:6" x14ac:dyDescent="0.15">
      <c r="A1653" s="11" t="str">
        <f t="shared" si="50"/>
        <v>福岡県糟屋郡新宮町</v>
      </c>
      <c r="B1653" s="15" t="s">
        <v>3735</v>
      </c>
      <c r="C1653" s="13" t="s">
        <v>3646</v>
      </c>
      <c r="D1653" s="16" t="s">
        <v>3727</v>
      </c>
      <c r="E1653" s="13" t="s">
        <v>3736</v>
      </c>
      <c r="F1653" s="10" t="str">
        <f t="shared" si="51"/>
        <v>糟屋郡新宮町</v>
      </c>
    </row>
    <row r="1654" spans="1:6" x14ac:dyDescent="0.15">
      <c r="A1654" s="11" t="str">
        <f t="shared" si="50"/>
        <v>福岡県糟屋郡久山町</v>
      </c>
      <c r="B1654" s="15" t="s">
        <v>3737</v>
      </c>
      <c r="C1654" s="13" t="s">
        <v>3646</v>
      </c>
      <c r="D1654" s="16" t="s">
        <v>3727</v>
      </c>
      <c r="E1654" s="13" t="s">
        <v>3738</v>
      </c>
      <c r="F1654" s="10" t="str">
        <f t="shared" si="51"/>
        <v>糟屋郡久山町</v>
      </c>
    </row>
    <row r="1655" spans="1:6" x14ac:dyDescent="0.15">
      <c r="A1655" s="11" t="str">
        <f t="shared" si="50"/>
        <v>福岡県糟屋郡粕屋町</v>
      </c>
      <c r="B1655" s="15" t="s">
        <v>3739</v>
      </c>
      <c r="C1655" s="13" t="s">
        <v>3646</v>
      </c>
      <c r="D1655" s="16" t="s">
        <v>3727</v>
      </c>
      <c r="E1655" s="13" t="s">
        <v>3740</v>
      </c>
      <c r="F1655" s="10" t="str">
        <f t="shared" si="51"/>
        <v>糟屋郡粕屋町</v>
      </c>
    </row>
    <row r="1656" spans="1:6" x14ac:dyDescent="0.15">
      <c r="A1656" s="11" t="str">
        <f t="shared" si="50"/>
        <v>福岡県遠賀郡芦屋町</v>
      </c>
      <c r="B1656" s="15" t="s">
        <v>3741</v>
      </c>
      <c r="C1656" s="13" t="s">
        <v>3646</v>
      </c>
      <c r="D1656" s="16" t="s">
        <v>3742</v>
      </c>
      <c r="E1656" s="13" t="s">
        <v>3743</v>
      </c>
      <c r="F1656" s="10" t="str">
        <f t="shared" si="51"/>
        <v>遠賀郡芦屋町</v>
      </c>
    </row>
    <row r="1657" spans="1:6" x14ac:dyDescent="0.15">
      <c r="A1657" s="11" t="str">
        <f t="shared" si="50"/>
        <v>福岡県遠賀郡水巻町</v>
      </c>
      <c r="B1657" s="15" t="s">
        <v>3744</v>
      </c>
      <c r="C1657" s="13" t="s">
        <v>3646</v>
      </c>
      <c r="D1657" s="16" t="s">
        <v>3742</v>
      </c>
      <c r="E1657" s="13" t="s">
        <v>3745</v>
      </c>
      <c r="F1657" s="10" t="str">
        <f t="shared" si="51"/>
        <v>遠賀郡水巻町</v>
      </c>
    </row>
    <row r="1658" spans="1:6" x14ac:dyDescent="0.15">
      <c r="A1658" s="11" t="str">
        <f t="shared" si="50"/>
        <v>福岡県遠賀郡岡垣町</v>
      </c>
      <c r="B1658" s="15" t="s">
        <v>3746</v>
      </c>
      <c r="C1658" s="13" t="s">
        <v>3646</v>
      </c>
      <c r="D1658" s="16" t="s">
        <v>3742</v>
      </c>
      <c r="E1658" s="13" t="s">
        <v>3747</v>
      </c>
      <c r="F1658" s="10" t="str">
        <f t="shared" si="51"/>
        <v>遠賀郡岡垣町</v>
      </c>
    </row>
    <row r="1659" spans="1:6" x14ac:dyDescent="0.15">
      <c r="A1659" s="11" t="str">
        <f t="shared" si="50"/>
        <v>福岡県遠賀郡遠賀町</v>
      </c>
      <c r="B1659" s="15" t="s">
        <v>3748</v>
      </c>
      <c r="C1659" s="13" t="s">
        <v>3646</v>
      </c>
      <c r="D1659" s="16" t="s">
        <v>3742</v>
      </c>
      <c r="E1659" s="13" t="s">
        <v>3749</v>
      </c>
      <c r="F1659" s="10" t="str">
        <f t="shared" si="51"/>
        <v>遠賀郡遠賀町</v>
      </c>
    </row>
    <row r="1660" spans="1:6" x14ac:dyDescent="0.15">
      <c r="A1660" s="11" t="str">
        <f t="shared" si="50"/>
        <v>福岡県鞍手郡小竹町</v>
      </c>
      <c r="B1660" s="15" t="s">
        <v>3750</v>
      </c>
      <c r="C1660" s="13" t="s">
        <v>3646</v>
      </c>
      <c r="D1660" s="16" t="s">
        <v>3751</v>
      </c>
      <c r="E1660" s="13" t="s">
        <v>3752</v>
      </c>
      <c r="F1660" s="10" t="str">
        <f t="shared" si="51"/>
        <v>鞍手郡小竹町</v>
      </c>
    </row>
    <row r="1661" spans="1:6" x14ac:dyDescent="0.15">
      <c r="A1661" s="11" t="str">
        <f t="shared" si="50"/>
        <v>福岡県鞍手郡鞍手町</v>
      </c>
      <c r="B1661" s="15" t="s">
        <v>3753</v>
      </c>
      <c r="C1661" s="13" t="s">
        <v>3646</v>
      </c>
      <c r="D1661" s="16" t="s">
        <v>3751</v>
      </c>
      <c r="E1661" s="13" t="s">
        <v>3754</v>
      </c>
      <c r="F1661" s="10" t="str">
        <f t="shared" si="51"/>
        <v>鞍手郡鞍手町</v>
      </c>
    </row>
    <row r="1662" spans="1:6" x14ac:dyDescent="0.15">
      <c r="A1662" s="11" t="str">
        <f t="shared" si="50"/>
        <v>福岡県嘉穂郡桂川町</v>
      </c>
      <c r="B1662" s="15" t="s">
        <v>3755</v>
      </c>
      <c r="C1662" s="13" t="s">
        <v>3646</v>
      </c>
      <c r="D1662" s="16" t="s">
        <v>3756</v>
      </c>
      <c r="E1662" s="13" t="s">
        <v>3757</v>
      </c>
      <c r="F1662" s="10" t="str">
        <f t="shared" si="51"/>
        <v>嘉穂郡桂川町</v>
      </c>
    </row>
    <row r="1663" spans="1:6" x14ac:dyDescent="0.15">
      <c r="A1663" s="11" t="str">
        <f t="shared" si="50"/>
        <v>福岡県朝倉郡筑前町</v>
      </c>
      <c r="B1663" s="15" t="s">
        <v>3758</v>
      </c>
      <c r="C1663" s="13" t="s">
        <v>3646</v>
      </c>
      <c r="D1663" s="16" t="s">
        <v>3759</v>
      </c>
      <c r="E1663" s="13" t="s">
        <v>3760</v>
      </c>
      <c r="F1663" s="10" t="str">
        <f t="shared" si="51"/>
        <v>朝倉郡筑前町</v>
      </c>
    </row>
    <row r="1664" spans="1:6" x14ac:dyDescent="0.15">
      <c r="A1664" s="11" t="str">
        <f t="shared" si="50"/>
        <v>福岡県朝倉郡東峰村</v>
      </c>
      <c r="B1664" s="15" t="s">
        <v>3761</v>
      </c>
      <c r="C1664" s="13" t="s">
        <v>3646</v>
      </c>
      <c r="D1664" s="16" t="s">
        <v>3759</v>
      </c>
      <c r="E1664" s="13" t="s">
        <v>3762</v>
      </c>
      <c r="F1664" s="10" t="str">
        <f t="shared" si="51"/>
        <v>朝倉郡東峰村</v>
      </c>
    </row>
    <row r="1665" spans="1:6" x14ac:dyDescent="0.15">
      <c r="A1665" s="11" t="str">
        <f t="shared" si="50"/>
        <v>福岡県三井郡大刀洗町</v>
      </c>
      <c r="B1665" s="15" t="s">
        <v>3763</v>
      </c>
      <c r="C1665" s="13" t="s">
        <v>3646</v>
      </c>
      <c r="D1665" s="16" t="s">
        <v>3764</v>
      </c>
      <c r="E1665" s="13" t="s">
        <v>3765</v>
      </c>
      <c r="F1665" s="10" t="str">
        <f t="shared" si="51"/>
        <v>三井郡大刀洗町</v>
      </c>
    </row>
    <row r="1666" spans="1:6" x14ac:dyDescent="0.15">
      <c r="A1666" s="11" t="str">
        <f t="shared" ref="A1666:A1729" si="52">C1666&amp;D1666&amp;E1666</f>
        <v>福岡県三潴郡大木町</v>
      </c>
      <c r="B1666" s="15" t="s">
        <v>3766</v>
      </c>
      <c r="C1666" s="13" t="s">
        <v>3646</v>
      </c>
      <c r="D1666" s="16" t="s">
        <v>3767</v>
      </c>
      <c r="E1666" s="13" t="s">
        <v>3768</v>
      </c>
      <c r="F1666" s="10" t="str">
        <f t="shared" si="51"/>
        <v>三潴郡大木町</v>
      </c>
    </row>
    <row r="1667" spans="1:6" x14ac:dyDescent="0.15">
      <c r="A1667" s="11" t="str">
        <f t="shared" si="52"/>
        <v>福岡県八女郡広川町</v>
      </c>
      <c r="B1667" s="15" t="s">
        <v>3769</v>
      </c>
      <c r="C1667" s="13" t="s">
        <v>3646</v>
      </c>
      <c r="D1667" s="16" t="s">
        <v>3770</v>
      </c>
      <c r="E1667" s="13" t="s">
        <v>3139</v>
      </c>
      <c r="F1667" s="10" t="str">
        <f t="shared" ref="F1667:F1730" si="53">D1667&amp;E1667</f>
        <v>八女郡広川町</v>
      </c>
    </row>
    <row r="1668" spans="1:6" x14ac:dyDescent="0.15">
      <c r="A1668" s="11" t="str">
        <f t="shared" si="52"/>
        <v>福岡県田川郡香春町</v>
      </c>
      <c r="B1668" s="15" t="s">
        <v>3771</v>
      </c>
      <c r="C1668" s="13" t="s">
        <v>3646</v>
      </c>
      <c r="D1668" s="16" t="s">
        <v>3772</v>
      </c>
      <c r="E1668" s="13" t="s">
        <v>3773</v>
      </c>
      <c r="F1668" s="10" t="str">
        <f t="shared" si="53"/>
        <v>田川郡香春町</v>
      </c>
    </row>
    <row r="1669" spans="1:6" x14ac:dyDescent="0.15">
      <c r="A1669" s="11" t="str">
        <f t="shared" si="52"/>
        <v>福岡県田川郡添田町</v>
      </c>
      <c r="B1669" s="15" t="s">
        <v>3774</v>
      </c>
      <c r="C1669" s="13" t="s">
        <v>3646</v>
      </c>
      <c r="D1669" s="16" t="s">
        <v>3772</v>
      </c>
      <c r="E1669" s="13" t="s">
        <v>3775</v>
      </c>
      <c r="F1669" s="10" t="str">
        <f t="shared" si="53"/>
        <v>田川郡添田町</v>
      </c>
    </row>
    <row r="1670" spans="1:6" x14ac:dyDescent="0.15">
      <c r="A1670" s="11" t="str">
        <f t="shared" si="52"/>
        <v>福岡県田川郡糸田町</v>
      </c>
      <c r="B1670" s="15" t="s">
        <v>3776</v>
      </c>
      <c r="C1670" s="13" t="s">
        <v>3646</v>
      </c>
      <c r="D1670" s="16" t="s">
        <v>3772</v>
      </c>
      <c r="E1670" s="13" t="s">
        <v>3777</v>
      </c>
      <c r="F1670" s="10" t="str">
        <f t="shared" si="53"/>
        <v>田川郡糸田町</v>
      </c>
    </row>
    <row r="1671" spans="1:6" x14ac:dyDescent="0.15">
      <c r="A1671" s="11" t="str">
        <f t="shared" si="52"/>
        <v>福岡県田川郡川崎町</v>
      </c>
      <c r="B1671" s="15" t="s">
        <v>3778</v>
      </c>
      <c r="C1671" s="13" t="s">
        <v>3646</v>
      </c>
      <c r="D1671" s="16" t="s">
        <v>3772</v>
      </c>
      <c r="E1671" s="13" t="s">
        <v>808</v>
      </c>
      <c r="F1671" s="10" t="str">
        <f t="shared" si="53"/>
        <v>田川郡川崎町</v>
      </c>
    </row>
    <row r="1672" spans="1:6" x14ac:dyDescent="0.15">
      <c r="A1672" s="11" t="str">
        <f t="shared" si="52"/>
        <v>福岡県田川郡大任町</v>
      </c>
      <c r="B1672" s="15" t="s">
        <v>3779</v>
      </c>
      <c r="C1672" s="13" t="s">
        <v>3646</v>
      </c>
      <c r="D1672" s="16" t="s">
        <v>3772</v>
      </c>
      <c r="E1672" s="13" t="s">
        <v>3780</v>
      </c>
      <c r="F1672" s="10" t="str">
        <f t="shared" si="53"/>
        <v>田川郡大任町</v>
      </c>
    </row>
    <row r="1673" spans="1:6" x14ac:dyDescent="0.15">
      <c r="A1673" s="11" t="str">
        <f t="shared" si="52"/>
        <v>福岡県田川郡赤村</v>
      </c>
      <c r="B1673" s="15" t="s">
        <v>3781</v>
      </c>
      <c r="C1673" s="13" t="s">
        <v>3646</v>
      </c>
      <c r="D1673" s="16" t="s">
        <v>3772</v>
      </c>
      <c r="E1673" s="13" t="s">
        <v>3782</v>
      </c>
      <c r="F1673" s="10" t="str">
        <f t="shared" si="53"/>
        <v>田川郡赤村</v>
      </c>
    </row>
    <row r="1674" spans="1:6" x14ac:dyDescent="0.15">
      <c r="A1674" s="11" t="str">
        <f t="shared" si="52"/>
        <v>福岡県田川郡福智町</v>
      </c>
      <c r="B1674" s="15" t="s">
        <v>3783</v>
      </c>
      <c r="C1674" s="13" t="s">
        <v>3646</v>
      </c>
      <c r="D1674" s="16" t="s">
        <v>3772</v>
      </c>
      <c r="E1674" s="13" t="s">
        <v>3784</v>
      </c>
      <c r="F1674" s="10" t="str">
        <f t="shared" si="53"/>
        <v>田川郡福智町</v>
      </c>
    </row>
    <row r="1675" spans="1:6" x14ac:dyDescent="0.15">
      <c r="A1675" s="11" t="str">
        <f t="shared" si="52"/>
        <v>福岡県京都郡苅田町</v>
      </c>
      <c r="B1675" s="15" t="s">
        <v>3785</v>
      </c>
      <c r="C1675" s="13" t="s">
        <v>3646</v>
      </c>
      <c r="D1675" s="16" t="s">
        <v>3786</v>
      </c>
      <c r="E1675" s="13" t="s">
        <v>3787</v>
      </c>
      <c r="F1675" s="10" t="str">
        <f t="shared" si="53"/>
        <v>京都郡苅田町</v>
      </c>
    </row>
    <row r="1676" spans="1:6" x14ac:dyDescent="0.15">
      <c r="A1676" s="11" t="str">
        <f t="shared" si="52"/>
        <v>福岡県京都郡みやこ町</v>
      </c>
      <c r="B1676" s="15" t="s">
        <v>3788</v>
      </c>
      <c r="C1676" s="13" t="s">
        <v>3646</v>
      </c>
      <c r="D1676" s="16" t="s">
        <v>3786</v>
      </c>
      <c r="E1676" s="13" t="s">
        <v>3789</v>
      </c>
      <c r="F1676" s="10" t="str">
        <f t="shared" si="53"/>
        <v>京都郡みやこ町</v>
      </c>
    </row>
    <row r="1677" spans="1:6" x14ac:dyDescent="0.15">
      <c r="A1677" s="11" t="str">
        <f t="shared" si="52"/>
        <v>福岡県築上郡吉富町</v>
      </c>
      <c r="B1677" s="15" t="s">
        <v>3790</v>
      </c>
      <c r="C1677" s="13" t="s">
        <v>3646</v>
      </c>
      <c r="D1677" s="16" t="s">
        <v>3791</v>
      </c>
      <c r="E1677" s="13" t="s">
        <v>3792</v>
      </c>
      <c r="F1677" s="10" t="str">
        <f t="shared" si="53"/>
        <v>築上郡吉富町</v>
      </c>
    </row>
    <row r="1678" spans="1:6" x14ac:dyDescent="0.15">
      <c r="A1678" s="11" t="str">
        <f t="shared" si="52"/>
        <v>福岡県築上郡上毛町</v>
      </c>
      <c r="B1678" s="15" t="s">
        <v>3793</v>
      </c>
      <c r="C1678" s="13" t="s">
        <v>3646</v>
      </c>
      <c r="D1678" s="16" t="s">
        <v>3791</v>
      </c>
      <c r="E1678" s="13" t="s">
        <v>3794</v>
      </c>
      <c r="F1678" s="10" t="str">
        <f t="shared" si="53"/>
        <v>築上郡上毛町</v>
      </c>
    </row>
    <row r="1679" spans="1:6" x14ac:dyDescent="0.15">
      <c r="A1679" s="11" t="str">
        <f t="shared" si="52"/>
        <v>福岡県築上郡築上町</v>
      </c>
      <c r="B1679" s="15" t="s">
        <v>3795</v>
      </c>
      <c r="C1679" s="13" t="s">
        <v>3646</v>
      </c>
      <c r="D1679" s="16" t="s">
        <v>3791</v>
      </c>
      <c r="E1679" s="13" t="s">
        <v>3796</v>
      </c>
      <c r="F1679" s="10" t="str">
        <f t="shared" si="53"/>
        <v>築上郡築上町</v>
      </c>
    </row>
    <row r="1680" spans="1:6" x14ac:dyDescent="0.15">
      <c r="A1680" s="11" t="str">
        <f t="shared" si="52"/>
        <v>佐賀県佐賀市</v>
      </c>
      <c r="B1680" s="15" t="s">
        <v>3797</v>
      </c>
      <c r="C1680" s="13" t="s">
        <v>3798</v>
      </c>
      <c r="D1680" s="16" t="s">
        <v>3799</v>
      </c>
      <c r="E1680" s="13"/>
      <c r="F1680" s="10" t="str">
        <f t="shared" si="53"/>
        <v>佐賀市</v>
      </c>
    </row>
    <row r="1681" spans="1:6" x14ac:dyDescent="0.15">
      <c r="A1681" s="11" t="str">
        <f t="shared" si="52"/>
        <v>佐賀県唐津市</v>
      </c>
      <c r="B1681" s="15" t="s">
        <v>3800</v>
      </c>
      <c r="C1681" s="13" t="s">
        <v>3798</v>
      </c>
      <c r="D1681" s="16" t="s">
        <v>3801</v>
      </c>
      <c r="E1681" s="13"/>
      <c r="F1681" s="10" t="str">
        <f t="shared" si="53"/>
        <v>唐津市</v>
      </c>
    </row>
    <row r="1682" spans="1:6" x14ac:dyDescent="0.15">
      <c r="A1682" s="11" t="str">
        <f t="shared" si="52"/>
        <v>佐賀県鳥栖市</v>
      </c>
      <c r="B1682" s="15" t="s">
        <v>3802</v>
      </c>
      <c r="C1682" s="13" t="s">
        <v>3798</v>
      </c>
      <c r="D1682" s="16" t="s">
        <v>3803</v>
      </c>
      <c r="E1682" s="13"/>
      <c r="F1682" s="10" t="str">
        <f t="shared" si="53"/>
        <v>鳥栖市</v>
      </c>
    </row>
    <row r="1683" spans="1:6" x14ac:dyDescent="0.15">
      <c r="A1683" s="11" t="str">
        <f t="shared" si="52"/>
        <v>佐賀県多久市</v>
      </c>
      <c r="B1683" s="15" t="s">
        <v>3804</v>
      </c>
      <c r="C1683" s="13" t="s">
        <v>3798</v>
      </c>
      <c r="D1683" s="16" t="s">
        <v>3805</v>
      </c>
      <c r="E1683" s="13"/>
      <c r="F1683" s="10" t="str">
        <f t="shared" si="53"/>
        <v>多久市</v>
      </c>
    </row>
    <row r="1684" spans="1:6" x14ac:dyDescent="0.15">
      <c r="A1684" s="11" t="str">
        <f t="shared" si="52"/>
        <v>佐賀県伊万里市</v>
      </c>
      <c r="B1684" s="15" t="s">
        <v>3806</v>
      </c>
      <c r="C1684" s="13" t="s">
        <v>3798</v>
      </c>
      <c r="D1684" s="16" t="s">
        <v>3807</v>
      </c>
      <c r="E1684" s="13"/>
      <c r="F1684" s="10" t="str">
        <f t="shared" si="53"/>
        <v>伊万里市</v>
      </c>
    </row>
    <row r="1685" spans="1:6" x14ac:dyDescent="0.15">
      <c r="A1685" s="11" t="str">
        <f t="shared" si="52"/>
        <v>佐賀県武雄市</v>
      </c>
      <c r="B1685" s="15" t="s">
        <v>3808</v>
      </c>
      <c r="C1685" s="13" t="s">
        <v>3798</v>
      </c>
      <c r="D1685" s="16" t="s">
        <v>3809</v>
      </c>
      <c r="E1685" s="13"/>
      <c r="F1685" s="10" t="str">
        <f t="shared" si="53"/>
        <v>武雄市</v>
      </c>
    </row>
    <row r="1686" spans="1:6" x14ac:dyDescent="0.15">
      <c r="A1686" s="11" t="str">
        <f t="shared" si="52"/>
        <v>佐賀県鹿島市</v>
      </c>
      <c r="B1686" s="15" t="s">
        <v>3810</v>
      </c>
      <c r="C1686" s="13" t="s">
        <v>3798</v>
      </c>
      <c r="D1686" s="16" t="s">
        <v>3811</v>
      </c>
      <c r="E1686" s="13"/>
      <c r="F1686" s="10" t="str">
        <f t="shared" si="53"/>
        <v>鹿島市</v>
      </c>
    </row>
    <row r="1687" spans="1:6" x14ac:dyDescent="0.15">
      <c r="A1687" s="11" t="str">
        <f t="shared" si="52"/>
        <v>佐賀県小城市</v>
      </c>
      <c r="B1687" s="15" t="s">
        <v>3812</v>
      </c>
      <c r="C1687" s="13" t="s">
        <v>3798</v>
      </c>
      <c r="D1687" s="16" t="s">
        <v>3813</v>
      </c>
      <c r="E1687" s="13"/>
      <c r="F1687" s="10" t="str">
        <f t="shared" si="53"/>
        <v>小城市</v>
      </c>
    </row>
    <row r="1688" spans="1:6" x14ac:dyDescent="0.15">
      <c r="A1688" s="11" t="str">
        <f t="shared" si="52"/>
        <v>佐賀県嬉野市</v>
      </c>
      <c r="B1688" s="15" t="s">
        <v>3814</v>
      </c>
      <c r="C1688" s="13" t="s">
        <v>3798</v>
      </c>
      <c r="D1688" s="16" t="s">
        <v>3815</v>
      </c>
      <c r="E1688" s="13"/>
      <c r="F1688" s="10" t="str">
        <f t="shared" si="53"/>
        <v>嬉野市</v>
      </c>
    </row>
    <row r="1689" spans="1:6" x14ac:dyDescent="0.15">
      <c r="A1689" s="11" t="str">
        <f t="shared" si="52"/>
        <v>佐賀県神埼市</v>
      </c>
      <c r="B1689" s="15" t="s">
        <v>3816</v>
      </c>
      <c r="C1689" s="13" t="s">
        <v>3798</v>
      </c>
      <c r="D1689" s="16" t="s">
        <v>3817</v>
      </c>
      <c r="E1689" s="13"/>
      <c r="F1689" s="10" t="str">
        <f t="shared" si="53"/>
        <v>神埼市</v>
      </c>
    </row>
    <row r="1690" spans="1:6" x14ac:dyDescent="0.15">
      <c r="A1690" s="11" t="str">
        <f t="shared" si="52"/>
        <v>佐賀県神埼郡吉野ヶ里町</v>
      </c>
      <c r="B1690" s="15" t="s">
        <v>3818</v>
      </c>
      <c r="C1690" s="13" t="s">
        <v>3798</v>
      </c>
      <c r="D1690" s="16" t="s">
        <v>3819</v>
      </c>
      <c r="E1690" s="13" t="s">
        <v>3820</v>
      </c>
      <c r="F1690" s="10" t="str">
        <f t="shared" si="53"/>
        <v>神埼郡吉野ヶ里町</v>
      </c>
    </row>
    <row r="1691" spans="1:6" x14ac:dyDescent="0.15">
      <c r="A1691" s="11" t="str">
        <f t="shared" si="52"/>
        <v>佐賀県三養基郡基山町</v>
      </c>
      <c r="B1691" s="15" t="s">
        <v>3821</v>
      </c>
      <c r="C1691" s="13" t="s">
        <v>3798</v>
      </c>
      <c r="D1691" s="16" t="s">
        <v>3822</v>
      </c>
      <c r="E1691" s="13" t="s">
        <v>3823</v>
      </c>
      <c r="F1691" s="10" t="str">
        <f t="shared" si="53"/>
        <v>三養基郡基山町</v>
      </c>
    </row>
    <row r="1692" spans="1:6" x14ac:dyDescent="0.15">
      <c r="A1692" s="11" t="str">
        <f t="shared" si="52"/>
        <v>佐賀県三養基郡上峰町</v>
      </c>
      <c r="B1692" s="15" t="s">
        <v>3824</v>
      </c>
      <c r="C1692" s="13" t="s">
        <v>3798</v>
      </c>
      <c r="D1692" s="16" t="s">
        <v>3822</v>
      </c>
      <c r="E1692" s="13" t="s">
        <v>3825</v>
      </c>
      <c r="F1692" s="10" t="str">
        <f t="shared" si="53"/>
        <v>三養基郡上峰町</v>
      </c>
    </row>
    <row r="1693" spans="1:6" x14ac:dyDescent="0.15">
      <c r="A1693" s="11" t="str">
        <f t="shared" si="52"/>
        <v>佐賀県三養基郡みやき町</v>
      </c>
      <c r="B1693" s="15" t="s">
        <v>3826</v>
      </c>
      <c r="C1693" s="13" t="s">
        <v>3798</v>
      </c>
      <c r="D1693" s="16" t="s">
        <v>3822</v>
      </c>
      <c r="E1693" s="13" t="s">
        <v>3827</v>
      </c>
      <c r="F1693" s="10" t="str">
        <f t="shared" si="53"/>
        <v>三養基郡みやき町</v>
      </c>
    </row>
    <row r="1694" spans="1:6" x14ac:dyDescent="0.15">
      <c r="A1694" s="11" t="str">
        <f t="shared" si="52"/>
        <v>佐賀県東松浦郡玄海町</v>
      </c>
      <c r="B1694" s="15" t="s">
        <v>3828</v>
      </c>
      <c r="C1694" s="13" t="s">
        <v>3798</v>
      </c>
      <c r="D1694" s="16" t="s">
        <v>3829</v>
      </c>
      <c r="E1694" s="13" t="s">
        <v>3830</v>
      </c>
      <c r="F1694" s="10" t="str">
        <f t="shared" si="53"/>
        <v>東松浦郡玄海町</v>
      </c>
    </row>
    <row r="1695" spans="1:6" x14ac:dyDescent="0.15">
      <c r="A1695" s="11" t="str">
        <f t="shared" si="52"/>
        <v>佐賀県西松浦郡有田町</v>
      </c>
      <c r="B1695" s="15" t="s">
        <v>3831</v>
      </c>
      <c r="C1695" s="13" t="s">
        <v>3798</v>
      </c>
      <c r="D1695" s="16" t="s">
        <v>3832</v>
      </c>
      <c r="E1695" s="13" t="s">
        <v>3833</v>
      </c>
      <c r="F1695" s="10" t="str">
        <f t="shared" si="53"/>
        <v>西松浦郡有田町</v>
      </c>
    </row>
    <row r="1696" spans="1:6" x14ac:dyDescent="0.15">
      <c r="A1696" s="11" t="str">
        <f t="shared" si="52"/>
        <v>佐賀県杵島郡大町町</v>
      </c>
      <c r="B1696" s="15" t="s">
        <v>3834</v>
      </c>
      <c r="C1696" s="13" t="s">
        <v>3798</v>
      </c>
      <c r="D1696" s="16" t="s">
        <v>3835</v>
      </c>
      <c r="E1696" s="13" t="s">
        <v>3836</v>
      </c>
      <c r="F1696" s="10" t="str">
        <f t="shared" si="53"/>
        <v>杵島郡大町町</v>
      </c>
    </row>
    <row r="1697" spans="1:6" x14ac:dyDescent="0.15">
      <c r="A1697" s="11" t="str">
        <f t="shared" si="52"/>
        <v>佐賀県杵島郡江北町</v>
      </c>
      <c r="B1697" s="15" t="s">
        <v>3837</v>
      </c>
      <c r="C1697" s="13" t="s">
        <v>3798</v>
      </c>
      <c r="D1697" s="16" t="s">
        <v>3835</v>
      </c>
      <c r="E1697" s="13" t="s">
        <v>3838</v>
      </c>
      <c r="F1697" s="10" t="str">
        <f t="shared" si="53"/>
        <v>杵島郡江北町</v>
      </c>
    </row>
    <row r="1698" spans="1:6" x14ac:dyDescent="0.15">
      <c r="A1698" s="11" t="str">
        <f t="shared" si="52"/>
        <v>佐賀県杵島郡白石町</v>
      </c>
      <c r="B1698" s="15" t="s">
        <v>3839</v>
      </c>
      <c r="C1698" s="13" t="s">
        <v>3798</v>
      </c>
      <c r="D1698" s="16" t="s">
        <v>3835</v>
      </c>
      <c r="E1698" s="13" t="s">
        <v>3840</v>
      </c>
      <c r="F1698" s="10" t="str">
        <f t="shared" si="53"/>
        <v>杵島郡白石町</v>
      </c>
    </row>
    <row r="1699" spans="1:6" x14ac:dyDescent="0.15">
      <c r="A1699" s="11" t="str">
        <f t="shared" si="52"/>
        <v>佐賀県藤津郡太良町</v>
      </c>
      <c r="B1699" s="15" t="s">
        <v>3841</v>
      </c>
      <c r="C1699" s="13" t="s">
        <v>3798</v>
      </c>
      <c r="D1699" s="16" t="s">
        <v>3842</v>
      </c>
      <c r="E1699" s="13" t="s">
        <v>3843</v>
      </c>
      <c r="F1699" s="10" t="str">
        <f t="shared" si="53"/>
        <v>藤津郡太良町</v>
      </c>
    </row>
    <row r="1700" spans="1:6" x14ac:dyDescent="0.15">
      <c r="A1700" s="11" t="str">
        <f t="shared" si="52"/>
        <v>長崎県長崎市</v>
      </c>
      <c r="B1700" s="15" t="s">
        <v>3844</v>
      </c>
      <c r="C1700" s="13" t="s">
        <v>3845</v>
      </c>
      <c r="D1700" s="16" t="s">
        <v>3846</v>
      </c>
      <c r="E1700" s="13"/>
      <c r="F1700" s="10" t="str">
        <f t="shared" si="53"/>
        <v>長崎市</v>
      </c>
    </row>
    <row r="1701" spans="1:6" x14ac:dyDescent="0.15">
      <c r="A1701" s="11" t="str">
        <f t="shared" si="52"/>
        <v>長崎県佐世保市</v>
      </c>
      <c r="B1701" s="15" t="s">
        <v>3847</v>
      </c>
      <c r="C1701" s="13" t="s">
        <v>3845</v>
      </c>
      <c r="D1701" s="16" t="s">
        <v>3848</v>
      </c>
      <c r="E1701" s="13"/>
      <c r="F1701" s="10" t="str">
        <f t="shared" si="53"/>
        <v>佐世保市</v>
      </c>
    </row>
    <row r="1702" spans="1:6" x14ac:dyDescent="0.15">
      <c r="A1702" s="11" t="str">
        <f t="shared" si="52"/>
        <v>長崎県島原市</v>
      </c>
      <c r="B1702" s="15" t="s">
        <v>3849</v>
      </c>
      <c r="C1702" s="13" t="s">
        <v>3845</v>
      </c>
      <c r="D1702" s="16" t="s">
        <v>3850</v>
      </c>
      <c r="E1702" s="13"/>
      <c r="F1702" s="10" t="str">
        <f t="shared" si="53"/>
        <v>島原市</v>
      </c>
    </row>
    <row r="1703" spans="1:6" x14ac:dyDescent="0.15">
      <c r="A1703" s="11" t="str">
        <f t="shared" si="52"/>
        <v>長崎県諫早市</v>
      </c>
      <c r="B1703" s="15" t="s">
        <v>3851</v>
      </c>
      <c r="C1703" s="13" t="s">
        <v>3845</v>
      </c>
      <c r="D1703" s="16" t="s">
        <v>3852</v>
      </c>
      <c r="E1703" s="13"/>
      <c r="F1703" s="10" t="str">
        <f t="shared" si="53"/>
        <v>諫早市</v>
      </c>
    </row>
    <row r="1704" spans="1:6" x14ac:dyDescent="0.15">
      <c r="A1704" s="11" t="str">
        <f t="shared" si="52"/>
        <v>長崎県大村市</v>
      </c>
      <c r="B1704" s="15" t="s">
        <v>3853</v>
      </c>
      <c r="C1704" s="13" t="s">
        <v>3845</v>
      </c>
      <c r="D1704" s="16" t="s">
        <v>3854</v>
      </c>
      <c r="E1704" s="13"/>
      <c r="F1704" s="10" t="str">
        <f t="shared" si="53"/>
        <v>大村市</v>
      </c>
    </row>
    <row r="1705" spans="1:6" x14ac:dyDescent="0.15">
      <c r="A1705" s="11" t="str">
        <f t="shared" si="52"/>
        <v>長崎県平戸市</v>
      </c>
      <c r="B1705" s="15" t="s">
        <v>3855</v>
      </c>
      <c r="C1705" s="13" t="s">
        <v>3845</v>
      </c>
      <c r="D1705" s="16" t="s">
        <v>3856</v>
      </c>
      <c r="E1705" s="13"/>
      <c r="F1705" s="10" t="str">
        <f t="shared" si="53"/>
        <v>平戸市</v>
      </c>
    </row>
    <row r="1706" spans="1:6" x14ac:dyDescent="0.15">
      <c r="A1706" s="11" t="str">
        <f t="shared" si="52"/>
        <v>長崎県松浦市</v>
      </c>
      <c r="B1706" s="15" t="s">
        <v>3857</v>
      </c>
      <c r="C1706" s="13" t="s">
        <v>3845</v>
      </c>
      <c r="D1706" s="16" t="s">
        <v>3858</v>
      </c>
      <c r="E1706" s="13"/>
      <c r="F1706" s="10" t="str">
        <f t="shared" si="53"/>
        <v>松浦市</v>
      </c>
    </row>
    <row r="1707" spans="1:6" x14ac:dyDescent="0.15">
      <c r="A1707" s="11" t="str">
        <f t="shared" si="52"/>
        <v>長崎県対馬市</v>
      </c>
      <c r="B1707" s="15" t="s">
        <v>3859</v>
      </c>
      <c r="C1707" s="13" t="s">
        <v>3845</v>
      </c>
      <c r="D1707" s="16" t="s">
        <v>3860</v>
      </c>
      <c r="E1707" s="13"/>
      <c r="F1707" s="10" t="str">
        <f t="shared" si="53"/>
        <v>対馬市</v>
      </c>
    </row>
    <row r="1708" spans="1:6" x14ac:dyDescent="0.15">
      <c r="A1708" s="11" t="str">
        <f t="shared" si="52"/>
        <v>長崎県壱岐市</v>
      </c>
      <c r="B1708" s="15" t="s">
        <v>3861</v>
      </c>
      <c r="C1708" s="13" t="s">
        <v>3845</v>
      </c>
      <c r="D1708" s="16" t="s">
        <v>3862</v>
      </c>
      <c r="E1708" s="13"/>
      <c r="F1708" s="10" t="str">
        <f t="shared" si="53"/>
        <v>壱岐市</v>
      </c>
    </row>
    <row r="1709" spans="1:6" x14ac:dyDescent="0.15">
      <c r="A1709" s="11" t="str">
        <f t="shared" si="52"/>
        <v>長崎県五島市</v>
      </c>
      <c r="B1709" s="15" t="s">
        <v>3863</v>
      </c>
      <c r="C1709" s="13" t="s">
        <v>3845</v>
      </c>
      <c r="D1709" s="16" t="s">
        <v>3864</v>
      </c>
      <c r="E1709" s="13"/>
      <c r="F1709" s="10" t="str">
        <f t="shared" si="53"/>
        <v>五島市</v>
      </c>
    </row>
    <row r="1710" spans="1:6" x14ac:dyDescent="0.15">
      <c r="A1710" s="11" t="str">
        <f t="shared" si="52"/>
        <v>長崎県西海市</v>
      </c>
      <c r="B1710" s="15" t="s">
        <v>3865</v>
      </c>
      <c r="C1710" s="13" t="s">
        <v>3845</v>
      </c>
      <c r="D1710" s="16" t="s">
        <v>3866</v>
      </c>
      <c r="E1710" s="13"/>
      <c r="F1710" s="10" t="str">
        <f t="shared" si="53"/>
        <v>西海市</v>
      </c>
    </row>
    <row r="1711" spans="1:6" x14ac:dyDescent="0.15">
      <c r="A1711" s="11" t="str">
        <f t="shared" si="52"/>
        <v>長崎県雲仙市</v>
      </c>
      <c r="B1711" s="15" t="s">
        <v>3867</v>
      </c>
      <c r="C1711" s="13" t="s">
        <v>3845</v>
      </c>
      <c r="D1711" s="16" t="s">
        <v>3868</v>
      </c>
      <c r="E1711" s="13"/>
      <c r="F1711" s="10" t="str">
        <f t="shared" si="53"/>
        <v>雲仙市</v>
      </c>
    </row>
    <row r="1712" spans="1:6" x14ac:dyDescent="0.15">
      <c r="A1712" s="11" t="str">
        <f t="shared" si="52"/>
        <v>長崎県南島原市</v>
      </c>
      <c r="B1712" s="15" t="s">
        <v>3869</v>
      </c>
      <c r="C1712" s="13" t="s">
        <v>3845</v>
      </c>
      <c r="D1712" s="16" t="s">
        <v>3870</v>
      </c>
      <c r="E1712" s="13"/>
      <c r="F1712" s="10" t="str">
        <f t="shared" si="53"/>
        <v>南島原市</v>
      </c>
    </row>
    <row r="1713" spans="1:6" x14ac:dyDescent="0.15">
      <c r="A1713" s="11" t="str">
        <f t="shared" si="52"/>
        <v>長崎県西彼杵郡長与町</v>
      </c>
      <c r="B1713" s="15" t="s">
        <v>3871</v>
      </c>
      <c r="C1713" s="13" t="s">
        <v>3845</v>
      </c>
      <c r="D1713" s="16" t="s">
        <v>3872</v>
      </c>
      <c r="E1713" s="13" t="s">
        <v>3873</v>
      </c>
      <c r="F1713" s="10" t="str">
        <f t="shared" si="53"/>
        <v>西彼杵郡長与町</v>
      </c>
    </row>
    <row r="1714" spans="1:6" x14ac:dyDescent="0.15">
      <c r="A1714" s="11" t="str">
        <f t="shared" si="52"/>
        <v>長崎県西彼杵郡時津町</v>
      </c>
      <c r="B1714" s="15" t="s">
        <v>3874</v>
      </c>
      <c r="C1714" s="13" t="s">
        <v>3845</v>
      </c>
      <c r="D1714" s="16" t="s">
        <v>3872</v>
      </c>
      <c r="E1714" s="13" t="s">
        <v>3875</v>
      </c>
      <c r="F1714" s="10" t="str">
        <f t="shared" si="53"/>
        <v>西彼杵郡時津町</v>
      </c>
    </row>
    <row r="1715" spans="1:6" x14ac:dyDescent="0.15">
      <c r="A1715" s="11" t="str">
        <f t="shared" si="52"/>
        <v>長崎県東彼杵郡東彼杵町</v>
      </c>
      <c r="B1715" s="15" t="s">
        <v>3876</v>
      </c>
      <c r="C1715" s="13" t="s">
        <v>3845</v>
      </c>
      <c r="D1715" s="16" t="s">
        <v>3877</v>
      </c>
      <c r="E1715" s="13" t="s">
        <v>3878</v>
      </c>
      <c r="F1715" s="10" t="str">
        <f t="shared" si="53"/>
        <v>東彼杵郡東彼杵町</v>
      </c>
    </row>
    <row r="1716" spans="1:6" x14ac:dyDescent="0.15">
      <c r="A1716" s="11" t="str">
        <f t="shared" si="52"/>
        <v>長崎県東彼杵郡川棚町</v>
      </c>
      <c r="B1716" s="15" t="s">
        <v>3879</v>
      </c>
      <c r="C1716" s="13" t="s">
        <v>3845</v>
      </c>
      <c r="D1716" s="16" t="s">
        <v>3877</v>
      </c>
      <c r="E1716" s="13" t="s">
        <v>3880</v>
      </c>
      <c r="F1716" s="10" t="str">
        <f t="shared" si="53"/>
        <v>東彼杵郡川棚町</v>
      </c>
    </row>
    <row r="1717" spans="1:6" x14ac:dyDescent="0.15">
      <c r="A1717" s="11" t="str">
        <f t="shared" si="52"/>
        <v>長崎県東彼杵郡波佐見町</v>
      </c>
      <c r="B1717" s="15" t="s">
        <v>3881</v>
      </c>
      <c r="C1717" s="13" t="s">
        <v>3845</v>
      </c>
      <c r="D1717" s="16" t="s">
        <v>3877</v>
      </c>
      <c r="E1717" s="13" t="s">
        <v>3882</v>
      </c>
      <c r="F1717" s="10" t="str">
        <f t="shared" si="53"/>
        <v>東彼杵郡波佐見町</v>
      </c>
    </row>
    <row r="1718" spans="1:6" x14ac:dyDescent="0.15">
      <c r="A1718" s="11" t="str">
        <f t="shared" si="52"/>
        <v>長崎県北松浦郡小値賀町</v>
      </c>
      <c r="B1718" s="15" t="s">
        <v>3883</v>
      </c>
      <c r="C1718" s="13" t="s">
        <v>3845</v>
      </c>
      <c r="D1718" s="16" t="s">
        <v>3884</v>
      </c>
      <c r="E1718" s="13" t="s">
        <v>3885</v>
      </c>
      <c r="F1718" s="10" t="str">
        <f t="shared" si="53"/>
        <v>北松浦郡小値賀町</v>
      </c>
    </row>
    <row r="1719" spans="1:6" x14ac:dyDescent="0.15">
      <c r="A1719" s="11" t="str">
        <f t="shared" si="52"/>
        <v>長崎県北松浦郡佐々町</v>
      </c>
      <c r="B1719" s="15" t="s">
        <v>3886</v>
      </c>
      <c r="C1719" s="13" t="s">
        <v>3845</v>
      </c>
      <c r="D1719" s="16" t="s">
        <v>3884</v>
      </c>
      <c r="E1719" s="13" t="s">
        <v>3887</v>
      </c>
      <c r="F1719" s="10" t="str">
        <f t="shared" si="53"/>
        <v>北松浦郡佐々町</v>
      </c>
    </row>
    <row r="1720" spans="1:6" x14ac:dyDescent="0.15">
      <c r="A1720" s="11" t="str">
        <f t="shared" si="52"/>
        <v>長崎県南松浦郡新上五島町</v>
      </c>
      <c r="B1720" s="15" t="s">
        <v>3888</v>
      </c>
      <c r="C1720" s="13" t="s">
        <v>3845</v>
      </c>
      <c r="D1720" s="16" t="s">
        <v>3889</v>
      </c>
      <c r="E1720" s="13" t="s">
        <v>3890</v>
      </c>
      <c r="F1720" s="10" t="str">
        <f t="shared" si="53"/>
        <v>南松浦郡新上五島町</v>
      </c>
    </row>
    <row r="1721" spans="1:6" x14ac:dyDescent="0.15">
      <c r="A1721" s="11" t="str">
        <f t="shared" si="52"/>
        <v>熊本県熊本市中央区</v>
      </c>
      <c r="B1721" s="20">
        <v>431010</v>
      </c>
      <c r="C1721" s="18" t="s">
        <v>3891</v>
      </c>
      <c r="D1721" s="14" t="s">
        <v>3892</v>
      </c>
      <c r="E1721" s="11" t="s">
        <v>172</v>
      </c>
      <c r="F1721" s="10" t="str">
        <f t="shared" si="53"/>
        <v>熊本市中央区</v>
      </c>
    </row>
    <row r="1722" spans="1:6" x14ac:dyDescent="0.15">
      <c r="A1722" s="11" t="str">
        <f t="shared" si="52"/>
        <v>熊本県熊本市東区</v>
      </c>
      <c r="B1722" s="20">
        <v>431028</v>
      </c>
      <c r="C1722" s="18" t="s">
        <v>3891</v>
      </c>
      <c r="D1722" s="14" t="s">
        <v>3892</v>
      </c>
      <c r="E1722" s="11" t="s">
        <v>174</v>
      </c>
      <c r="F1722" s="10" t="str">
        <f t="shared" si="53"/>
        <v>熊本市東区</v>
      </c>
    </row>
    <row r="1723" spans="1:6" x14ac:dyDescent="0.15">
      <c r="A1723" s="11" t="str">
        <f t="shared" si="52"/>
        <v>熊本県熊本市西区</v>
      </c>
      <c r="B1723" s="20">
        <v>431036</v>
      </c>
      <c r="C1723" s="18" t="s">
        <v>3891</v>
      </c>
      <c r="D1723" s="14" t="s">
        <v>3892</v>
      </c>
      <c r="E1723" s="11" t="s">
        <v>178</v>
      </c>
      <c r="F1723" s="10" t="str">
        <f t="shared" si="53"/>
        <v>熊本市西区</v>
      </c>
    </row>
    <row r="1724" spans="1:6" x14ac:dyDescent="0.15">
      <c r="A1724" s="11" t="str">
        <f t="shared" si="52"/>
        <v>熊本県熊本市南区</v>
      </c>
      <c r="B1724" s="20">
        <v>431044</v>
      </c>
      <c r="C1724" s="18" t="s">
        <v>3891</v>
      </c>
      <c r="D1724" s="14" t="s">
        <v>3892</v>
      </c>
      <c r="E1724" s="11" t="s">
        <v>177</v>
      </c>
      <c r="F1724" s="10" t="str">
        <f t="shared" si="53"/>
        <v>熊本市南区</v>
      </c>
    </row>
    <row r="1725" spans="1:6" x14ac:dyDescent="0.15">
      <c r="A1725" s="11" t="str">
        <f t="shared" si="52"/>
        <v>熊本県熊本市北区</v>
      </c>
      <c r="B1725" s="20">
        <v>431052</v>
      </c>
      <c r="C1725" s="18" t="s">
        <v>3891</v>
      </c>
      <c r="D1725" s="14" t="s">
        <v>3892</v>
      </c>
      <c r="E1725" s="11" t="s">
        <v>173</v>
      </c>
      <c r="F1725" s="10" t="str">
        <f t="shared" si="53"/>
        <v>熊本市北区</v>
      </c>
    </row>
    <row r="1726" spans="1:6" x14ac:dyDescent="0.15">
      <c r="A1726" s="11" t="str">
        <f t="shared" si="52"/>
        <v>熊本県八代市</v>
      </c>
      <c r="B1726" s="15" t="s">
        <v>3893</v>
      </c>
      <c r="C1726" s="13" t="s">
        <v>3891</v>
      </c>
      <c r="D1726" s="16" t="s">
        <v>3894</v>
      </c>
      <c r="E1726" s="13"/>
      <c r="F1726" s="10" t="str">
        <f t="shared" si="53"/>
        <v>八代市</v>
      </c>
    </row>
    <row r="1727" spans="1:6" x14ac:dyDescent="0.15">
      <c r="A1727" s="11" t="str">
        <f t="shared" si="52"/>
        <v>熊本県人吉市</v>
      </c>
      <c r="B1727" s="15" t="s">
        <v>3895</v>
      </c>
      <c r="C1727" s="13" t="s">
        <v>3891</v>
      </c>
      <c r="D1727" s="16" t="s">
        <v>3896</v>
      </c>
      <c r="E1727" s="13"/>
      <c r="F1727" s="10" t="str">
        <f t="shared" si="53"/>
        <v>人吉市</v>
      </c>
    </row>
    <row r="1728" spans="1:6" x14ac:dyDescent="0.15">
      <c r="A1728" s="11" t="str">
        <f t="shared" si="52"/>
        <v>熊本県荒尾市</v>
      </c>
      <c r="B1728" s="15" t="s">
        <v>3897</v>
      </c>
      <c r="C1728" s="13" t="s">
        <v>3891</v>
      </c>
      <c r="D1728" s="16" t="s">
        <v>3898</v>
      </c>
      <c r="E1728" s="13"/>
      <c r="F1728" s="10" t="str">
        <f t="shared" si="53"/>
        <v>荒尾市</v>
      </c>
    </row>
    <row r="1729" spans="1:6" x14ac:dyDescent="0.15">
      <c r="A1729" s="11" t="str">
        <f t="shared" si="52"/>
        <v>熊本県水俣市</v>
      </c>
      <c r="B1729" s="15" t="s">
        <v>3899</v>
      </c>
      <c r="C1729" s="13" t="s">
        <v>3891</v>
      </c>
      <c r="D1729" s="16" t="s">
        <v>3900</v>
      </c>
      <c r="E1729" s="13"/>
      <c r="F1729" s="10" t="str">
        <f t="shared" si="53"/>
        <v>水俣市</v>
      </c>
    </row>
    <row r="1730" spans="1:6" x14ac:dyDescent="0.15">
      <c r="A1730" s="11" t="str">
        <f t="shared" ref="A1730:A1793" si="54">C1730&amp;D1730&amp;E1730</f>
        <v>熊本県玉名市</v>
      </c>
      <c r="B1730" s="15" t="s">
        <v>3901</v>
      </c>
      <c r="C1730" s="13" t="s">
        <v>3891</v>
      </c>
      <c r="D1730" s="16" t="s">
        <v>3902</v>
      </c>
      <c r="E1730" s="13"/>
      <c r="F1730" s="10" t="str">
        <f t="shared" si="53"/>
        <v>玉名市</v>
      </c>
    </row>
    <row r="1731" spans="1:6" x14ac:dyDescent="0.15">
      <c r="A1731" s="11" t="str">
        <f t="shared" si="54"/>
        <v>熊本県山鹿市</v>
      </c>
      <c r="B1731" s="15" t="s">
        <v>3903</v>
      </c>
      <c r="C1731" s="13" t="s">
        <v>3891</v>
      </c>
      <c r="D1731" s="16" t="s">
        <v>3904</v>
      </c>
      <c r="E1731" s="13"/>
      <c r="F1731" s="10" t="str">
        <f t="shared" ref="F1731:F1794" si="55">D1731&amp;E1731</f>
        <v>山鹿市</v>
      </c>
    </row>
    <row r="1732" spans="1:6" x14ac:dyDescent="0.15">
      <c r="A1732" s="11" t="str">
        <f t="shared" si="54"/>
        <v>熊本県菊池市</v>
      </c>
      <c r="B1732" s="15" t="s">
        <v>3905</v>
      </c>
      <c r="C1732" s="13" t="s">
        <v>3891</v>
      </c>
      <c r="D1732" s="16" t="s">
        <v>3906</v>
      </c>
      <c r="E1732" s="13"/>
      <c r="F1732" s="10" t="str">
        <f t="shared" si="55"/>
        <v>菊池市</v>
      </c>
    </row>
    <row r="1733" spans="1:6" x14ac:dyDescent="0.15">
      <c r="A1733" s="11" t="str">
        <f t="shared" si="54"/>
        <v>熊本県宇土市</v>
      </c>
      <c r="B1733" s="15" t="s">
        <v>3907</v>
      </c>
      <c r="C1733" s="13" t="s">
        <v>3891</v>
      </c>
      <c r="D1733" s="16" t="s">
        <v>3908</v>
      </c>
      <c r="E1733" s="13"/>
      <c r="F1733" s="10" t="str">
        <f t="shared" si="55"/>
        <v>宇土市</v>
      </c>
    </row>
    <row r="1734" spans="1:6" x14ac:dyDescent="0.15">
      <c r="A1734" s="11" t="str">
        <f t="shared" si="54"/>
        <v>熊本県上天草市</v>
      </c>
      <c r="B1734" s="15" t="s">
        <v>3909</v>
      </c>
      <c r="C1734" s="13" t="s">
        <v>3891</v>
      </c>
      <c r="D1734" s="16" t="s">
        <v>3910</v>
      </c>
      <c r="E1734" s="13"/>
      <c r="F1734" s="10" t="str">
        <f t="shared" si="55"/>
        <v>上天草市</v>
      </c>
    </row>
    <row r="1735" spans="1:6" x14ac:dyDescent="0.15">
      <c r="A1735" s="11" t="str">
        <f t="shared" si="54"/>
        <v>熊本県宇城市</v>
      </c>
      <c r="B1735" s="15" t="s">
        <v>3911</v>
      </c>
      <c r="C1735" s="13" t="s">
        <v>3891</v>
      </c>
      <c r="D1735" s="16" t="s">
        <v>3912</v>
      </c>
      <c r="E1735" s="13"/>
      <c r="F1735" s="10" t="str">
        <f t="shared" si="55"/>
        <v>宇城市</v>
      </c>
    </row>
    <row r="1736" spans="1:6" x14ac:dyDescent="0.15">
      <c r="A1736" s="11" t="str">
        <f t="shared" si="54"/>
        <v>熊本県阿蘇市</v>
      </c>
      <c r="B1736" s="15" t="s">
        <v>3913</v>
      </c>
      <c r="C1736" s="13" t="s">
        <v>3891</v>
      </c>
      <c r="D1736" s="16" t="s">
        <v>3914</v>
      </c>
      <c r="E1736" s="13"/>
      <c r="F1736" s="10" t="str">
        <f t="shared" si="55"/>
        <v>阿蘇市</v>
      </c>
    </row>
    <row r="1737" spans="1:6" x14ac:dyDescent="0.15">
      <c r="A1737" s="11" t="str">
        <f t="shared" si="54"/>
        <v>熊本県天草市</v>
      </c>
      <c r="B1737" s="15" t="s">
        <v>3915</v>
      </c>
      <c r="C1737" s="13" t="s">
        <v>3891</v>
      </c>
      <c r="D1737" s="16" t="s">
        <v>3916</v>
      </c>
      <c r="E1737" s="13"/>
      <c r="F1737" s="10" t="str">
        <f t="shared" si="55"/>
        <v>天草市</v>
      </c>
    </row>
    <row r="1738" spans="1:6" x14ac:dyDescent="0.15">
      <c r="A1738" s="11" t="str">
        <f t="shared" si="54"/>
        <v>熊本県合志市</v>
      </c>
      <c r="B1738" s="15" t="s">
        <v>3917</v>
      </c>
      <c r="C1738" s="13" t="s">
        <v>3891</v>
      </c>
      <c r="D1738" s="16" t="s">
        <v>3918</v>
      </c>
      <c r="E1738" s="13"/>
      <c r="F1738" s="10" t="str">
        <f t="shared" si="55"/>
        <v>合志市</v>
      </c>
    </row>
    <row r="1739" spans="1:6" x14ac:dyDescent="0.15">
      <c r="A1739" s="11" t="str">
        <f t="shared" si="54"/>
        <v>熊本県下益城郡美里町</v>
      </c>
      <c r="B1739" s="15" t="s">
        <v>3919</v>
      </c>
      <c r="C1739" s="13" t="s">
        <v>3891</v>
      </c>
      <c r="D1739" s="16" t="s">
        <v>3920</v>
      </c>
      <c r="E1739" s="13" t="s">
        <v>840</v>
      </c>
      <c r="F1739" s="10" t="str">
        <f t="shared" si="55"/>
        <v>下益城郡美里町</v>
      </c>
    </row>
    <row r="1740" spans="1:6" x14ac:dyDescent="0.15">
      <c r="A1740" s="11" t="str">
        <f t="shared" si="54"/>
        <v>熊本県玉名郡玉東町</v>
      </c>
      <c r="B1740" s="15" t="s">
        <v>3921</v>
      </c>
      <c r="C1740" s="13" t="s">
        <v>3891</v>
      </c>
      <c r="D1740" s="16" t="s">
        <v>3922</v>
      </c>
      <c r="E1740" s="13" t="s">
        <v>3923</v>
      </c>
      <c r="F1740" s="10" t="str">
        <f t="shared" si="55"/>
        <v>玉名郡玉東町</v>
      </c>
    </row>
    <row r="1741" spans="1:6" x14ac:dyDescent="0.15">
      <c r="A1741" s="11" t="str">
        <f t="shared" si="54"/>
        <v>熊本県玉名郡南関町</v>
      </c>
      <c r="B1741" s="15" t="s">
        <v>3924</v>
      </c>
      <c r="C1741" s="13" t="s">
        <v>3891</v>
      </c>
      <c r="D1741" s="16" t="s">
        <v>3922</v>
      </c>
      <c r="E1741" s="13" t="s">
        <v>3925</v>
      </c>
      <c r="F1741" s="10" t="str">
        <f t="shared" si="55"/>
        <v>玉名郡南関町</v>
      </c>
    </row>
    <row r="1742" spans="1:6" x14ac:dyDescent="0.15">
      <c r="A1742" s="11" t="str">
        <f t="shared" si="54"/>
        <v>熊本県玉名郡長洲町</v>
      </c>
      <c r="B1742" s="15" t="s">
        <v>3926</v>
      </c>
      <c r="C1742" s="13" t="s">
        <v>3891</v>
      </c>
      <c r="D1742" s="16" t="s">
        <v>3922</v>
      </c>
      <c r="E1742" s="13" t="s">
        <v>3927</v>
      </c>
      <c r="F1742" s="10" t="str">
        <f t="shared" si="55"/>
        <v>玉名郡長洲町</v>
      </c>
    </row>
    <row r="1743" spans="1:6" x14ac:dyDescent="0.15">
      <c r="A1743" s="11" t="str">
        <f t="shared" si="54"/>
        <v>熊本県玉名郡和水町</v>
      </c>
      <c r="B1743" s="15" t="s">
        <v>3928</v>
      </c>
      <c r="C1743" s="13" t="s">
        <v>3891</v>
      </c>
      <c r="D1743" s="16" t="s">
        <v>3922</v>
      </c>
      <c r="E1743" s="13" t="s">
        <v>3929</v>
      </c>
      <c r="F1743" s="10" t="str">
        <f t="shared" si="55"/>
        <v>玉名郡和水町</v>
      </c>
    </row>
    <row r="1744" spans="1:6" x14ac:dyDescent="0.15">
      <c r="A1744" s="11" t="str">
        <f t="shared" si="54"/>
        <v>熊本県菊池郡大津町</v>
      </c>
      <c r="B1744" s="15" t="s">
        <v>3930</v>
      </c>
      <c r="C1744" s="13" t="s">
        <v>3891</v>
      </c>
      <c r="D1744" s="16" t="s">
        <v>3931</v>
      </c>
      <c r="E1744" s="13" t="s">
        <v>3932</v>
      </c>
      <c r="F1744" s="10" t="str">
        <f t="shared" si="55"/>
        <v>菊池郡大津町</v>
      </c>
    </row>
    <row r="1745" spans="1:6" x14ac:dyDescent="0.15">
      <c r="A1745" s="11" t="str">
        <f t="shared" si="54"/>
        <v>熊本県菊池郡菊陽町</v>
      </c>
      <c r="B1745" s="15" t="s">
        <v>3933</v>
      </c>
      <c r="C1745" s="13" t="s">
        <v>3891</v>
      </c>
      <c r="D1745" s="16" t="s">
        <v>3931</v>
      </c>
      <c r="E1745" s="13" t="s">
        <v>3934</v>
      </c>
      <c r="F1745" s="10" t="str">
        <f t="shared" si="55"/>
        <v>菊池郡菊陽町</v>
      </c>
    </row>
    <row r="1746" spans="1:6" x14ac:dyDescent="0.15">
      <c r="A1746" s="11" t="str">
        <f t="shared" si="54"/>
        <v>熊本県阿蘇郡南小国町</v>
      </c>
      <c r="B1746" s="15" t="s">
        <v>3935</v>
      </c>
      <c r="C1746" s="13" t="s">
        <v>3891</v>
      </c>
      <c r="D1746" s="16" t="s">
        <v>3936</v>
      </c>
      <c r="E1746" s="13" t="s">
        <v>3937</v>
      </c>
      <c r="F1746" s="10" t="str">
        <f t="shared" si="55"/>
        <v>阿蘇郡南小国町</v>
      </c>
    </row>
    <row r="1747" spans="1:6" x14ac:dyDescent="0.15">
      <c r="A1747" s="11" t="str">
        <f t="shared" si="54"/>
        <v>熊本県阿蘇郡小国町</v>
      </c>
      <c r="B1747" s="15" t="s">
        <v>3938</v>
      </c>
      <c r="C1747" s="13" t="s">
        <v>3891</v>
      </c>
      <c r="D1747" s="16" t="s">
        <v>3936</v>
      </c>
      <c r="E1747" s="13" t="s">
        <v>970</v>
      </c>
      <c r="F1747" s="10" t="str">
        <f t="shared" si="55"/>
        <v>阿蘇郡小国町</v>
      </c>
    </row>
    <row r="1748" spans="1:6" x14ac:dyDescent="0.15">
      <c r="A1748" s="11" t="str">
        <f t="shared" si="54"/>
        <v>熊本県阿蘇郡産山村</v>
      </c>
      <c r="B1748" s="15" t="s">
        <v>3939</v>
      </c>
      <c r="C1748" s="13" t="s">
        <v>3891</v>
      </c>
      <c r="D1748" s="16" t="s">
        <v>3936</v>
      </c>
      <c r="E1748" s="13" t="s">
        <v>3940</v>
      </c>
      <c r="F1748" s="10" t="str">
        <f t="shared" si="55"/>
        <v>阿蘇郡産山村</v>
      </c>
    </row>
    <row r="1749" spans="1:6" x14ac:dyDescent="0.15">
      <c r="A1749" s="11" t="str">
        <f t="shared" si="54"/>
        <v>熊本県阿蘇郡高森町</v>
      </c>
      <c r="B1749" s="15" t="s">
        <v>3941</v>
      </c>
      <c r="C1749" s="13" t="s">
        <v>3891</v>
      </c>
      <c r="D1749" s="16" t="s">
        <v>3936</v>
      </c>
      <c r="E1749" s="13" t="s">
        <v>2197</v>
      </c>
      <c r="F1749" s="10" t="str">
        <f t="shared" si="55"/>
        <v>阿蘇郡高森町</v>
      </c>
    </row>
    <row r="1750" spans="1:6" x14ac:dyDescent="0.15">
      <c r="A1750" s="11" t="str">
        <f t="shared" si="54"/>
        <v>熊本県阿蘇郡西原村</v>
      </c>
      <c r="B1750" s="15" t="s">
        <v>3942</v>
      </c>
      <c r="C1750" s="13" t="s">
        <v>3891</v>
      </c>
      <c r="D1750" s="16" t="s">
        <v>3936</v>
      </c>
      <c r="E1750" s="13" t="s">
        <v>3943</v>
      </c>
      <c r="F1750" s="10" t="str">
        <f t="shared" si="55"/>
        <v>阿蘇郡西原村</v>
      </c>
    </row>
    <row r="1751" spans="1:6" x14ac:dyDescent="0.15">
      <c r="A1751" s="11" t="str">
        <f t="shared" si="54"/>
        <v>熊本県阿蘇郡南阿蘇村</v>
      </c>
      <c r="B1751" s="15" t="s">
        <v>3944</v>
      </c>
      <c r="C1751" s="13" t="s">
        <v>3891</v>
      </c>
      <c r="D1751" s="16" t="s">
        <v>3936</v>
      </c>
      <c r="E1751" s="13" t="s">
        <v>3945</v>
      </c>
      <c r="F1751" s="10" t="str">
        <f t="shared" si="55"/>
        <v>阿蘇郡南阿蘇村</v>
      </c>
    </row>
    <row r="1752" spans="1:6" x14ac:dyDescent="0.15">
      <c r="A1752" s="11" t="str">
        <f t="shared" si="54"/>
        <v>熊本県上益城郡御船町</v>
      </c>
      <c r="B1752" s="15" t="s">
        <v>3946</v>
      </c>
      <c r="C1752" s="13" t="s">
        <v>3891</v>
      </c>
      <c r="D1752" s="16" t="s">
        <v>3947</v>
      </c>
      <c r="E1752" s="13" t="s">
        <v>3948</v>
      </c>
      <c r="F1752" s="10" t="str">
        <f t="shared" si="55"/>
        <v>上益城郡御船町</v>
      </c>
    </row>
    <row r="1753" spans="1:6" x14ac:dyDescent="0.15">
      <c r="A1753" s="11" t="str">
        <f t="shared" si="54"/>
        <v>熊本県上益城郡嘉島町</v>
      </c>
      <c r="B1753" s="15" t="s">
        <v>3949</v>
      </c>
      <c r="C1753" s="13" t="s">
        <v>3891</v>
      </c>
      <c r="D1753" s="16" t="s">
        <v>3947</v>
      </c>
      <c r="E1753" s="13" t="s">
        <v>3950</v>
      </c>
      <c r="F1753" s="10" t="str">
        <f t="shared" si="55"/>
        <v>上益城郡嘉島町</v>
      </c>
    </row>
    <row r="1754" spans="1:6" x14ac:dyDescent="0.15">
      <c r="A1754" s="11" t="str">
        <f t="shared" si="54"/>
        <v>熊本県上益城郡益城町</v>
      </c>
      <c r="B1754" s="15" t="s">
        <v>3951</v>
      </c>
      <c r="C1754" s="13" t="s">
        <v>3891</v>
      </c>
      <c r="D1754" s="16" t="s">
        <v>3947</v>
      </c>
      <c r="E1754" s="13" t="s">
        <v>3952</v>
      </c>
      <c r="F1754" s="10" t="str">
        <f t="shared" si="55"/>
        <v>上益城郡益城町</v>
      </c>
    </row>
    <row r="1755" spans="1:6" x14ac:dyDescent="0.15">
      <c r="A1755" s="11" t="str">
        <f t="shared" si="54"/>
        <v>熊本県上益城郡甲佐町</v>
      </c>
      <c r="B1755" s="15" t="s">
        <v>3953</v>
      </c>
      <c r="C1755" s="13" t="s">
        <v>3891</v>
      </c>
      <c r="D1755" s="16" t="s">
        <v>3947</v>
      </c>
      <c r="E1755" s="13" t="s">
        <v>3954</v>
      </c>
      <c r="F1755" s="10" t="str">
        <f t="shared" si="55"/>
        <v>上益城郡甲佐町</v>
      </c>
    </row>
    <row r="1756" spans="1:6" x14ac:dyDescent="0.15">
      <c r="A1756" s="11" t="str">
        <f t="shared" si="54"/>
        <v>熊本県上益城郡山都町</v>
      </c>
      <c r="B1756" s="15" t="s">
        <v>3955</v>
      </c>
      <c r="C1756" s="13" t="s">
        <v>3891</v>
      </c>
      <c r="D1756" s="16" t="s">
        <v>3947</v>
      </c>
      <c r="E1756" s="13" t="s">
        <v>3956</v>
      </c>
      <c r="F1756" s="10" t="str">
        <f t="shared" si="55"/>
        <v>上益城郡山都町</v>
      </c>
    </row>
    <row r="1757" spans="1:6" x14ac:dyDescent="0.15">
      <c r="A1757" s="11" t="str">
        <f t="shared" si="54"/>
        <v>熊本県八代郡氷川町</v>
      </c>
      <c r="B1757" s="15" t="s">
        <v>3957</v>
      </c>
      <c r="C1757" s="13" t="s">
        <v>3891</v>
      </c>
      <c r="D1757" s="16" t="s">
        <v>3958</v>
      </c>
      <c r="E1757" s="13" t="s">
        <v>3959</v>
      </c>
      <c r="F1757" s="10" t="str">
        <f t="shared" si="55"/>
        <v>八代郡氷川町</v>
      </c>
    </row>
    <row r="1758" spans="1:6" x14ac:dyDescent="0.15">
      <c r="A1758" s="11" t="str">
        <f t="shared" si="54"/>
        <v>熊本県葦北郡芦北町</v>
      </c>
      <c r="B1758" s="15" t="s">
        <v>3960</v>
      </c>
      <c r="C1758" s="13" t="s">
        <v>3891</v>
      </c>
      <c r="D1758" s="16" t="s">
        <v>3961</v>
      </c>
      <c r="E1758" s="13" t="s">
        <v>3962</v>
      </c>
      <c r="F1758" s="10" t="str">
        <f t="shared" si="55"/>
        <v>葦北郡芦北町</v>
      </c>
    </row>
    <row r="1759" spans="1:6" x14ac:dyDescent="0.15">
      <c r="A1759" s="11" t="str">
        <f t="shared" si="54"/>
        <v>熊本県葦北郡津奈木町</v>
      </c>
      <c r="B1759" s="15" t="s">
        <v>3963</v>
      </c>
      <c r="C1759" s="13" t="s">
        <v>3891</v>
      </c>
      <c r="D1759" s="16" t="s">
        <v>3961</v>
      </c>
      <c r="E1759" s="13" t="s">
        <v>3964</v>
      </c>
      <c r="F1759" s="10" t="str">
        <f t="shared" si="55"/>
        <v>葦北郡津奈木町</v>
      </c>
    </row>
    <row r="1760" spans="1:6" x14ac:dyDescent="0.15">
      <c r="A1760" s="11" t="str">
        <f t="shared" si="54"/>
        <v>熊本県球磨郡錦町</v>
      </c>
      <c r="B1760" s="15" t="s">
        <v>3965</v>
      </c>
      <c r="C1760" s="13" t="s">
        <v>3891</v>
      </c>
      <c r="D1760" s="16" t="s">
        <v>3966</v>
      </c>
      <c r="E1760" s="13" t="s">
        <v>3967</v>
      </c>
      <c r="F1760" s="10" t="str">
        <f t="shared" si="55"/>
        <v>球磨郡錦町</v>
      </c>
    </row>
    <row r="1761" spans="1:6" x14ac:dyDescent="0.15">
      <c r="A1761" s="11" t="str">
        <f t="shared" si="54"/>
        <v>熊本県球磨郡多良木町</v>
      </c>
      <c r="B1761" s="15" t="s">
        <v>3968</v>
      </c>
      <c r="C1761" s="13" t="s">
        <v>3891</v>
      </c>
      <c r="D1761" s="16" t="s">
        <v>3966</v>
      </c>
      <c r="E1761" s="13" t="s">
        <v>3969</v>
      </c>
      <c r="F1761" s="10" t="str">
        <f t="shared" si="55"/>
        <v>球磨郡多良木町</v>
      </c>
    </row>
    <row r="1762" spans="1:6" x14ac:dyDescent="0.15">
      <c r="A1762" s="11" t="str">
        <f t="shared" si="54"/>
        <v>熊本県球磨郡湯前町</v>
      </c>
      <c r="B1762" s="15" t="s">
        <v>3970</v>
      </c>
      <c r="C1762" s="13" t="s">
        <v>3891</v>
      </c>
      <c r="D1762" s="16" t="s">
        <v>3966</v>
      </c>
      <c r="E1762" s="13" t="s">
        <v>3971</v>
      </c>
      <c r="F1762" s="10" t="str">
        <f t="shared" si="55"/>
        <v>球磨郡湯前町</v>
      </c>
    </row>
    <row r="1763" spans="1:6" x14ac:dyDescent="0.15">
      <c r="A1763" s="11" t="str">
        <f t="shared" si="54"/>
        <v>熊本県球磨郡水上村</v>
      </c>
      <c r="B1763" s="15" t="s">
        <v>3972</v>
      </c>
      <c r="C1763" s="13" t="s">
        <v>3891</v>
      </c>
      <c r="D1763" s="16" t="s">
        <v>3966</v>
      </c>
      <c r="E1763" s="13" t="s">
        <v>3973</v>
      </c>
      <c r="F1763" s="10" t="str">
        <f t="shared" si="55"/>
        <v>球磨郡水上村</v>
      </c>
    </row>
    <row r="1764" spans="1:6" x14ac:dyDescent="0.15">
      <c r="A1764" s="11" t="str">
        <f t="shared" si="54"/>
        <v>熊本県球磨郡相良村</v>
      </c>
      <c r="B1764" s="15" t="s">
        <v>3974</v>
      </c>
      <c r="C1764" s="13" t="s">
        <v>3891</v>
      </c>
      <c r="D1764" s="16" t="s">
        <v>3966</v>
      </c>
      <c r="E1764" s="13" t="s">
        <v>3975</v>
      </c>
      <c r="F1764" s="10" t="str">
        <f t="shared" si="55"/>
        <v>球磨郡相良村</v>
      </c>
    </row>
    <row r="1765" spans="1:6" x14ac:dyDescent="0.15">
      <c r="A1765" s="11" t="str">
        <f t="shared" si="54"/>
        <v>熊本県球磨郡五木村</v>
      </c>
      <c r="B1765" s="15" t="s">
        <v>3976</v>
      </c>
      <c r="C1765" s="13" t="s">
        <v>3891</v>
      </c>
      <c r="D1765" s="16" t="s">
        <v>3966</v>
      </c>
      <c r="E1765" s="13" t="s">
        <v>3977</v>
      </c>
      <c r="F1765" s="10" t="str">
        <f t="shared" si="55"/>
        <v>球磨郡五木村</v>
      </c>
    </row>
    <row r="1766" spans="1:6" x14ac:dyDescent="0.15">
      <c r="A1766" s="11" t="str">
        <f t="shared" si="54"/>
        <v>熊本県球磨郡山江村</v>
      </c>
      <c r="B1766" s="15" t="s">
        <v>3978</v>
      </c>
      <c r="C1766" s="13" t="s">
        <v>3891</v>
      </c>
      <c r="D1766" s="16" t="s">
        <v>3966</v>
      </c>
      <c r="E1766" s="13" t="s">
        <v>3979</v>
      </c>
      <c r="F1766" s="10" t="str">
        <f t="shared" si="55"/>
        <v>球磨郡山江村</v>
      </c>
    </row>
    <row r="1767" spans="1:6" x14ac:dyDescent="0.15">
      <c r="A1767" s="11" t="str">
        <f t="shared" si="54"/>
        <v>熊本県球磨郡球磨村</v>
      </c>
      <c r="B1767" s="15" t="s">
        <v>3980</v>
      </c>
      <c r="C1767" s="13" t="s">
        <v>3891</v>
      </c>
      <c r="D1767" s="16" t="s">
        <v>3966</v>
      </c>
      <c r="E1767" s="13" t="s">
        <v>3981</v>
      </c>
      <c r="F1767" s="10" t="str">
        <f t="shared" si="55"/>
        <v>球磨郡球磨村</v>
      </c>
    </row>
    <row r="1768" spans="1:6" x14ac:dyDescent="0.15">
      <c r="A1768" s="11" t="str">
        <f t="shared" si="54"/>
        <v>熊本県球磨郡あさぎり町</v>
      </c>
      <c r="B1768" s="15" t="s">
        <v>3982</v>
      </c>
      <c r="C1768" s="13" t="s">
        <v>3891</v>
      </c>
      <c r="D1768" s="16" t="s">
        <v>3966</v>
      </c>
      <c r="E1768" s="13" t="s">
        <v>3983</v>
      </c>
      <c r="F1768" s="10" t="str">
        <f t="shared" si="55"/>
        <v>球磨郡あさぎり町</v>
      </c>
    </row>
    <row r="1769" spans="1:6" x14ac:dyDescent="0.15">
      <c r="A1769" s="11" t="str">
        <f t="shared" si="54"/>
        <v>熊本県天草郡苓北町</v>
      </c>
      <c r="B1769" s="15" t="s">
        <v>3984</v>
      </c>
      <c r="C1769" s="13" t="s">
        <v>3891</v>
      </c>
      <c r="D1769" s="16" t="s">
        <v>3985</v>
      </c>
      <c r="E1769" s="13" t="s">
        <v>3986</v>
      </c>
      <c r="F1769" s="10" t="str">
        <f t="shared" si="55"/>
        <v>天草郡苓北町</v>
      </c>
    </row>
    <row r="1770" spans="1:6" x14ac:dyDescent="0.15">
      <c r="A1770" s="11" t="str">
        <f t="shared" si="54"/>
        <v>大分県大分市</v>
      </c>
      <c r="B1770" s="15" t="s">
        <v>3987</v>
      </c>
      <c r="C1770" s="13" t="s">
        <v>3988</v>
      </c>
      <c r="D1770" s="16" t="s">
        <v>3989</v>
      </c>
      <c r="E1770" s="13"/>
      <c r="F1770" s="10" t="str">
        <f t="shared" si="55"/>
        <v>大分市</v>
      </c>
    </row>
    <row r="1771" spans="1:6" x14ac:dyDescent="0.15">
      <c r="A1771" s="11" t="str">
        <f t="shared" si="54"/>
        <v>大分県別府市</v>
      </c>
      <c r="B1771" s="15" t="s">
        <v>3990</v>
      </c>
      <c r="C1771" s="13" t="s">
        <v>3988</v>
      </c>
      <c r="D1771" s="16" t="s">
        <v>3991</v>
      </c>
      <c r="E1771" s="13"/>
      <c r="F1771" s="10" t="str">
        <f t="shared" si="55"/>
        <v>別府市</v>
      </c>
    </row>
    <row r="1772" spans="1:6" x14ac:dyDescent="0.15">
      <c r="A1772" s="11" t="str">
        <f t="shared" si="54"/>
        <v>大分県中津市</v>
      </c>
      <c r="B1772" s="15" t="s">
        <v>3992</v>
      </c>
      <c r="C1772" s="13" t="s">
        <v>3988</v>
      </c>
      <c r="D1772" s="16" t="s">
        <v>3993</v>
      </c>
      <c r="E1772" s="13"/>
      <c r="F1772" s="10" t="str">
        <f t="shared" si="55"/>
        <v>中津市</v>
      </c>
    </row>
    <row r="1773" spans="1:6" x14ac:dyDescent="0.15">
      <c r="A1773" s="11" t="str">
        <f t="shared" si="54"/>
        <v>大分県日田市</v>
      </c>
      <c r="B1773" s="15" t="s">
        <v>3994</v>
      </c>
      <c r="C1773" s="13" t="s">
        <v>3988</v>
      </c>
      <c r="D1773" s="16" t="s">
        <v>3995</v>
      </c>
      <c r="E1773" s="13"/>
      <c r="F1773" s="10" t="str">
        <f t="shared" si="55"/>
        <v>日田市</v>
      </c>
    </row>
    <row r="1774" spans="1:6" x14ac:dyDescent="0.15">
      <c r="A1774" s="11" t="str">
        <f t="shared" si="54"/>
        <v>大分県佐伯市</v>
      </c>
      <c r="B1774" s="15" t="s">
        <v>3996</v>
      </c>
      <c r="C1774" s="13" t="s">
        <v>3988</v>
      </c>
      <c r="D1774" s="16" t="s">
        <v>3997</v>
      </c>
      <c r="E1774" s="13"/>
      <c r="F1774" s="10" t="str">
        <f t="shared" si="55"/>
        <v>佐伯市</v>
      </c>
    </row>
    <row r="1775" spans="1:6" x14ac:dyDescent="0.15">
      <c r="A1775" s="11" t="str">
        <f t="shared" si="54"/>
        <v>大分県臼杵市</v>
      </c>
      <c r="B1775" s="15" t="s">
        <v>3998</v>
      </c>
      <c r="C1775" s="13" t="s">
        <v>3988</v>
      </c>
      <c r="D1775" s="16" t="s">
        <v>3999</v>
      </c>
      <c r="E1775" s="13"/>
      <c r="F1775" s="10" t="str">
        <f t="shared" si="55"/>
        <v>臼杵市</v>
      </c>
    </row>
    <row r="1776" spans="1:6" x14ac:dyDescent="0.15">
      <c r="A1776" s="11" t="str">
        <f t="shared" si="54"/>
        <v>大分県津久見市</v>
      </c>
      <c r="B1776" s="15" t="s">
        <v>4000</v>
      </c>
      <c r="C1776" s="13" t="s">
        <v>3988</v>
      </c>
      <c r="D1776" s="16" t="s">
        <v>4001</v>
      </c>
      <c r="E1776" s="13"/>
      <c r="F1776" s="10" t="str">
        <f t="shared" si="55"/>
        <v>津久見市</v>
      </c>
    </row>
    <row r="1777" spans="1:6" x14ac:dyDescent="0.15">
      <c r="A1777" s="11" t="str">
        <f t="shared" si="54"/>
        <v>大分県竹田市</v>
      </c>
      <c r="B1777" s="15" t="s">
        <v>4002</v>
      </c>
      <c r="C1777" s="13" t="s">
        <v>3988</v>
      </c>
      <c r="D1777" s="16" t="s">
        <v>4003</v>
      </c>
      <c r="E1777" s="13"/>
      <c r="F1777" s="10" t="str">
        <f t="shared" si="55"/>
        <v>竹田市</v>
      </c>
    </row>
    <row r="1778" spans="1:6" x14ac:dyDescent="0.15">
      <c r="A1778" s="11" t="str">
        <f t="shared" si="54"/>
        <v>大分県豊後高田市</v>
      </c>
      <c r="B1778" s="15" t="s">
        <v>4004</v>
      </c>
      <c r="C1778" s="13" t="s">
        <v>3988</v>
      </c>
      <c r="D1778" s="16" t="s">
        <v>4005</v>
      </c>
      <c r="E1778" s="13"/>
      <c r="F1778" s="10" t="str">
        <f t="shared" si="55"/>
        <v>豊後高田市</v>
      </c>
    </row>
    <row r="1779" spans="1:6" x14ac:dyDescent="0.15">
      <c r="A1779" s="11" t="str">
        <f t="shared" si="54"/>
        <v>大分県杵築市</v>
      </c>
      <c r="B1779" s="15" t="s">
        <v>4006</v>
      </c>
      <c r="C1779" s="13" t="s">
        <v>3988</v>
      </c>
      <c r="D1779" s="16" t="s">
        <v>4007</v>
      </c>
      <c r="E1779" s="13"/>
      <c r="F1779" s="10" t="str">
        <f t="shared" si="55"/>
        <v>杵築市</v>
      </c>
    </row>
    <row r="1780" spans="1:6" x14ac:dyDescent="0.15">
      <c r="A1780" s="11" t="str">
        <f t="shared" si="54"/>
        <v>大分県宇佐市</v>
      </c>
      <c r="B1780" s="15" t="s">
        <v>4008</v>
      </c>
      <c r="C1780" s="13" t="s">
        <v>3988</v>
      </c>
      <c r="D1780" s="16" t="s">
        <v>4009</v>
      </c>
      <c r="E1780" s="13"/>
      <c r="F1780" s="10" t="str">
        <f t="shared" si="55"/>
        <v>宇佐市</v>
      </c>
    </row>
    <row r="1781" spans="1:6" x14ac:dyDescent="0.15">
      <c r="A1781" s="11" t="str">
        <f t="shared" si="54"/>
        <v>大分県豊後大野市</v>
      </c>
      <c r="B1781" s="15" t="s">
        <v>4010</v>
      </c>
      <c r="C1781" s="13" t="s">
        <v>3988</v>
      </c>
      <c r="D1781" s="16" t="s">
        <v>4011</v>
      </c>
      <c r="E1781" s="13"/>
      <c r="F1781" s="10" t="str">
        <f t="shared" si="55"/>
        <v>豊後大野市</v>
      </c>
    </row>
    <row r="1782" spans="1:6" x14ac:dyDescent="0.15">
      <c r="A1782" s="11" t="str">
        <f t="shared" si="54"/>
        <v>大分県由布市</v>
      </c>
      <c r="B1782" s="15" t="s">
        <v>4012</v>
      </c>
      <c r="C1782" s="13" t="s">
        <v>3988</v>
      </c>
      <c r="D1782" s="16" t="s">
        <v>4013</v>
      </c>
      <c r="E1782" s="13"/>
      <c r="F1782" s="10" t="str">
        <f t="shared" si="55"/>
        <v>由布市</v>
      </c>
    </row>
    <row r="1783" spans="1:6" x14ac:dyDescent="0.15">
      <c r="A1783" s="11" t="str">
        <f t="shared" si="54"/>
        <v>大分県国東市</v>
      </c>
      <c r="B1783" s="15" t="s">
        <v>4014</v>
      </c>
      <c r="C1783" s="13" t="s">
        <v>3988</v>
      </c>
      <c r="D1783" s="16" t="s">
        <v>4015</v>
      </c>
      <c r="E1783" s="13"/>
      <c r="F1783" s="10" t="str">
        <f t="shared" si="55"/>
        <v>国東市</v>
      </c>
    </row>
    <row r="1784" spans="1:6" x14ac:dyDescent="0.15">
      <c r="A1784" s="11" t="str">
        <f t="shared" si="54"/>
        <v>大分県東国東郡姫島村</v>
      </c>
      <c r="B1784" s="15" t="s">
        <v>4016</v>
      </c>
      <c r="C1784" s="13" t="s">
        <v>3988</v>
      </c>
      <c r="D1784" s="16" t="s">
        <v>4017</v>
      </c>
      <c r="E1784" s="13" t="s">
        <v>4018</v>
      </c>
      <c r="F1784" s="10" t="str">
        <f t="shared" si="55"/>
        <v>東国東郡姫島村</v>
      </c>
    </row>
    <row r="1785" spans="1:6" x14ac:dyDescent="0.15">
      <c r="A1785" s="11" t="str">
        <f t="shared" si="54"/>
        <v>大分県速見郡日出町</v>
      </c>
      <c r="B1785" s="15" t="s">
        <v>4019</v>
      </c>
      <c r="C1785" s="13" t="s">
        <v>3988</v>
      </c>
      <c r="D1785" s="16" t="s">
        <v>4020</v>
      </c>
      <c r="E1785" s="13" t="s">
        <v>4021</v>
      </c>
      <c r="F1785" s="10" t="str">
        <f t="shared" si="55"/>
        <v>速見郡日出町</v>
      </c>
    </row>
    <row r="1786" spans="1:6" x14ac:dyDescent="0.15">
      <c r="A1786" s="11" t="str">
        <f t="shared" si="54"/>
        <v>大分県玖珠郡九重町</v>
      </c>
      <c r="B1786" s="15" t="s">
        <v>4022</v>
      </c>
      <c r="C1786" s="13" t="s">
        <v>3988</v>
      </c>
      <c r="D1786" s="16" t="s">
        <v>4023</v>
      </c>
      <c r="E1786" s="13" t="s">
        <v>4024</v>
      </c>
      <c r="F1786" s="10" t="str">
        <f t="shared" si="55"/>
        <v>玖珠郡九重町</v>
      </c>
    </row>
    <row r="1787" spans="1:6" x14ac:dyDescent="0.15">
      <c r="A1787" s="11" t="str">
        <f t="shared" si="54"/>
        <v>大分県玖珠郡玖珠町</v>
      </c>
      <c r="B1787" s="15" t="s">
        <v>4025</v>
      </c>
      <c r="C1787" s="13" t="s">
        <v>3988</v>
      </c>
      <c r="D1787" s="16" t="s">
        <v>4023</v>
      </c>
      <c r="E1787" s="13" t="s">
        <v>4026</v>
      </c>
      <c r="F1787" s="10" t="str">
        <f t="shared" si="55"/>
        <v>玖珠郡玖珠町</v>
      </c>
    </row>
    <row r="1788" spans="1:6" x14ac:dyDescent="0.15">
      <c r="A1788" s="11" t="str">
        <f t="shared" si="54"/>
        <v>宮崎県宮崎市</v>
      </c>
      <c r="B1788" s="15" t="s">
        <v>4027</v>
      </c>
      <c r="C1788" s="13" t="s">
        <v>4028</v>
      </c>
      <c r="D1788" s="16" t="s">
        <v>4029</v>
      </c>
      <c r="E1788" s="13"/>
      <c r="F1788" s="10" t="str">
        <f t="shared" si="55"/>
        <v>宮崎市</v>
      </c>
    </row>
    <row r="1789" spans="1:6" x14ac:dyDescent="0.15">
      <c r="A1789" s="11" t="str">
        <f t="shared" si="54"/>
        <v>宮崎県都城市</v>
      </c>
      <c r="B1789" s="15" t="s">
        <v>4030</v>
      </c>
      <c r="C1789" s="13" t="s">
        <v>4028</v>
      </c>
      <c r="D1789" s="16" t="s">
        <v>4031</v>
      </c>
      <c r="E1789" s="13"/>
      <c r="F1789" s="10" t="str">
        <f t="shared" si="55"/>
        <v>都城市</v>
      </c>
    </row>
    <row r="1790" spans="1:6" x14ac:dyDescent="0.15">
      <c r="A1790" s="11" t="str">
        <f t="shared" si="54"/>
        <v>宮崎県延岡市</v>
      </c>
      <c r="B1790" s="15" t="s">
        <v>4032</v>
      </c>
      <c r="C1790" s="13" t="s">
        <v>4028</v>
      </c>
      <c r="D1790" s="16" t="s">
        <v>4033</v>
      </c>
      <c r="E1790" s="13"/>
      <c r="F1790" s="10" t="str">
        <f t="shared" si="55"/>
        <v>延岡市</v>
      </c>
    </row>
    <row r="1791" spans="1:6" x14ac:dyDescent="0.15">
      <c r="A1791" s="11" t="str">
        <f t="shared" si="54"/>
        <v>宮崎県日南市</v>
      </c>
      <c r="B1791" s="15" t="s">
        <v>4034</v>
      </c>
      <c r="C1791" s="13" t="s">
        <v>4028</v>
      </c>
      <c r="D1791" s="16" t="s">
        <v>4035</v>
      </c>
      <c r="E1791" s="13"/>
      <c r="F1791" s="10" t="str">
        <f t="shared" si="55"/>
        <v>日南市</v>
      </c>
    </row>
    <row r="1792" spans="1:6" x14ac:dyDescent="0.15">
      <c r="A1792" s="11" t="str">
        <f t="shared" si="54"/>
        <v>宮崎県小林市</v>
      </c>
      <c r="B1792" s="15" t="s">
        <v>4036</v>
      </c>
      <c r="C1792" s="13" t="s">
        <v>4028</v>
      </c>
      <c r="D1792" s="16" t="s">
        <v>4037</v>
      </c>
      <c r="E1792" s="13"/>
      <c r="F1792" s="10" t="str">
        <f t="shared" si="55"/>
        <v>小林市</v>
      </c>
    </row>
    <row r="1793" spans="1:6" x14ac:dyDescent="0.15">
      <c r="A1793" s="11" t="str">
        <f t="shared" si="54"/>
        <v>宮崎県日向市</v>
      </c>
      <c r="B1793" s="15" t="s">
        <v>4038</v>
      </c>
      <c r="C1793" s="13" t="s">
        <v>4028</v>
      </c>
      <c r="D1793" s="16" t="s">
        <v>4039</v>
      </c>
      <c r="E1793" s="13"/>
      <c r="F1793" s="10" t="str">
        <f t="shared" si="55"/>
        <v>日向市</v>
      </c>
    </row>
    <row r="1794" spans="1:6" x14ac:dyDescent="0.15">
      <c r="A1794" s="11" t="str">
        <f t="shared" ref="A1794:A1857" si="56">C1794&amp;D1794&amp;E1794</f>
        <v>宮崎県串間市</v>
      </c>
      <c r="B1794" s="15" t="s">
        <v>4040</v>
      </c>
      <c r="C1794" s="13" t="s">
        <v>4028</v>
      </c>
      <c r="D1794" s="16" t="s">
        <v>4041</v>
      </c>
      <c r="E1794" s="13"/>
      <c r="F1794" s="10" t="str">
        <f t="shared" si="55"/>
        <v>串間市</v>
      </c>
    </row>
    <row r="1795" spans="1:6" x14ac:dyDescent="0.15">
      <c r="A1795" s="11" t="str">
        <f t="shared" si="56"/>
        <v>宮崎県西都市</v>
      </c>
      <c r="B1795" s="15" t="s">
        <v>4042</v>
      </c>
      <c r="C1795" s="13" t="s">
        <v>4028</v>
      </c>
      <c r="D1795" s="16" t="s">
        <v>4043</v>
      </c>
      <c r="E1795" s="13"/>
      <c r="F1795" s="10" t="str">
        <f t="shared" ref="F1795:F1858" si="57">D1795&amp;E1795</f>
        <v>西都市</v>
      </c>
    </row>
    <row r="1796" spans="1:6" x14ac:dyDescent="0.15">
      <c r="A1796" s="11" t="str">
        <f t="shared" si="56"/>
        <v>宮崎県えびの市</v>
      </c>
      <c r="B1796" s="15" t="s">
        <v>4044</v>
      </c>
      <c r="C1796" s="13" t="s">
        <v>4028</v>
      </c>
      <c r="D1796" s="16" t="s">
        <v>4045</v>
      </c>
      <c r="E1796" s="13"/>
      <c r="F1796" s="10" t="str">
        <f t="shared" si="57"/>
        <v>えびの市</v>
      </c>
    </row>
    <row r="1797" spans="1:6" x14ac:dyDescent="0.15">
      <c r="A1797" s="11" t="str">
        <f t="shared" si="56"/>
        <v>宮崎県北諸県郡三股町</v>
      </c>
      <c r="B1797" s="15" t="s">
        <v>4046</v>
      </c>
      <c r="C1797" s="13" t="s">
        <v>4028</v>
      </c>
      <c r="D1797" s="16" t="s">
        <v>4047</v>
      </c>
      <c r="E1797" s="13" t="s">
        <v>4048</v>
      </c>
      <c r="F1797" s="10" t="str">
        <f t="shared" si="57"/>
        <v>北諸県郡三股町</v>
      </c>
    </row>
    <row r="1798" spans="1:6" x14ac:dyDescent="0.15">
      <c r="A1798" s="11" t="str">
        <f t="shared" si="56"/>
        <v>宮崎県西諸県郡高原町</v>
      </c>
      <c r="B1798" s="15" t="s">
        <v>4049</v>
      </c>
      <c r="C1798" s="13" t="s">
        <v>4028</v>
      </c>
      <c r="D1798" s="16" t="s">
        <v>4050</v>
      </c>
      <c r="E1798" s="13" t="s">
        <v>4051</v>
      </c>
      <c r="F1798" s="10" t="str">
        <f t="shared" si="57"/>
        <v>西諸県郡高原町</v>
      </c>
    </row>
    <row r="1799" spans="1:6" x14ac:dyDescent="0.15">
      <c r="A1799" s="11" t="str">
        <f t="shared" si="56"/>
        <v>宮崎県東諸県郡国富町</v>
      </c>
      <c r="B1799" s="15" t="s">
        <v>4052</v>
      </c>
      <c r="C1799" s="13" t="s">
        <v>4028</v>
      </c>
      <c r="D1799" s="16" t="s">
        <v>4053</v>
      </c>
      <c r="E1799" s="13" t="s">
        <v>4054</v>
      </c>
      <c r="F1799" s="10" t="str">
        <f t="shared" si="57"/>
        <v>東諸県郡国富町</v>
      </c>
    </row>
    <row r="1800" spans="1:6" x14ac:dyDescent="0.15">
      <c r="A1800" s="11" t="str">
        <f t="shared" si="56"/>
        <v>宮崎県東諸県郡綾町</v>
      </c>
      <c r="B1800" s="15" t="s">
        <v>4055</v>
      </c>
      <c r="C1800" s="13" t="s">
        <v>4028</v>
      </c>
      <c r="D1800" s="16" t="s">
        <v>4053</v>
      </c>
      <c r="E1800" s="13" t="s">
        <v>4056</v>
      </c>
      <c r="F1800" s="10" t="str">
        <f t="shared" si="57"/>
        <v>東諸県郡綾町</v>
      </c>
    </row>
    <row r="1801" spans="1:6" x14ac:dyDescent="0.15">
      <c r="A1801" s="11" t="str">
        <f t="shared" si="56"/>
        <v>宮崎県児湯郡高鍋町</v>
      </c>
      <c r="B1801" s="15" t="s">
        <v>4057</v>
      </c>
      <c r="C1801" s="13" t="s">
        <v>4028</v>
      </c>
      <c r="D1801" s="16" t="s">
        <v>4058</v>
      </c>
      <c r="E1801" s="13" t="s">
        <v>4059</v>
      </c>
      <c r="F1801" s="10" t="str">
        <f t="shared" si="57"/>
        <v>児湯郡高鍋町</v>
      </c>
    </row>
    <row r="1802" spans="1:6" x14ac:dyDescent="0.15">
      <c r="A1802" s="11" t="str">
        <f t="shared" si="56"/>
        <v>宮崎県児湯郡新富町</v>
      </c>
      <c r="B1802" s="15" t="s">
        <v>4060</v>
      </c>
      <c r="C1802" s="13" t="s">
        <v>4028</v>
      </c>
      <c r="D1802" s="16" t="s">
        <v>4058</v>
      </c>
      <c r="E1802" s="13" t="s">
        <v>4061</v>
      </c>
      <c r="F1802" s="10" t="str">
        <f t="shared" si="57"/>
        <v>児湯郡新富町</v>
      </c>
    </row>
    <row r="1803" spans="1:6" x14ac:dyDescent="0.15">
      <c r="A1803" s="11" t="str">
        <f t="shared" si="56"/>
        <v>宮崎県児湯郡西米良村</v>
      </c>
      <c r="B1803" s="15" t="s">
        <v>4062</v>
      </c>
      <c r="C1803" s="13" t="s">
        <v>4028</v>
      </c>
      <c r="D1803" s="16" t="s">
        <v>4058</v>
      </c>
      <c r="E1803" s="13" t="s">
        <v>4063</v>
      </c>
      <c r="F1803" s="10" t="str">
        <f t="shared" si="57"/>
        <v>児湯郡西米良村</v>
      </c>
    </row>
    <row r="1804" spans="1:6" x14ac:dyDescent="0.15">
      <c r="A1804" s="11" t="str">
        <f t="shared" si="56"/>
        <v>宮崎県児湯郡木城町</v>
      </c>
      <c r="B1804" s="15" t="s">
        <v>4064</v>
      </c>
      <c r="C1804" s="13" t="s">
        <v>4028</v>
      </c>
      <c r="D1804" s="16" t="s">
        <v>4058</v>
      </c>
      <c r="E1804" s="13" t="s">
        <v>4065</v>
      </c>
      <c r="F1804" s="10" t="str">
        <f t="shared" si="57"/>
        <v>児湯郡木城町</v>
      </c>
    </row>
    <row r="1805" spans="1:6" x14ac:dyDescent="0.15">
      <c r="A1805" s="11" t="str">
        <f t="shared" si="56"/>
        <v>宮崎県児湯郡川南町</v>
      </c>
      <c r="B1805" s="15" t="s">
        <v>4066</v>
      </c>
      <c r="C1805" s="13" t="s">
        <v>4028</v>
      </c>
      <c r="D1805" s="16" t="s">
        <v>4058</v>
      </c>
      <c r="E1805" s="13" t="s">
        <v>4067</v>
      </c>
      <c r="F1805" s="10" t="str">
        <f t="shared" si="57"/>
        <v>児湯郡川南町</v>
      </c>
    </row>
    <row r="1806" spans="1:6" x14ac:dyDescent="0.15">
      <c r="A1806" s="11" t="str">
        <f t="shared" si="56"/>
        <v>宮崎県児湯郡都農町</v>
      </c>
      <c r="B1806" s="15" t="s">
        <v>4068</v>
      </c>
      <c r="C1806" s="13" t="s">
        <v>4028</v>
      </c>
      <c r="D1806" s="16" t="s">
        <v>4058</v>
      </c>
      <c r="E1806" s="13" t="s">
        <v>4069</v>
      </c>
      <c r="F1806" s="10" t="str">
        <f t="shared" si="57"/>
        <v>児湯郡都農町</v>
      </c>
    </row>
    <row r="1807" spans="1:6" x14ac:dyDescent="0.15">
      <c r="A1807" s="11" t="str">
        <f t="shared" si="56"/>
        <v>宮崎県東臼杵郡門川町</v>
      </c>
      <c r="B1807" s="15" t="s">
        <v>4070</v>
      </c>
      <c r="C1807" s="13" t="s">
        <v>4028</v>
      </c>
      <c r="D1807" s="16" t="s">
        <v>4071</v>
      </c>
      <c r="E1807" s="13" t="s">
        <v>4072</v>
      </c>
      <c r="F1807" s="10" t="str">
        <f t="shared" si="57"/>
        <v>東臼杵郡門川町</v>
      </c>
    </row>
    <row r="1808" spans="1:6" x14ac:dyDescent="0.15">
      <c r="A1808" s="11" t="str">
        <f t="shared" si="56"/>
        <v>宮崎県東臼杵郡諸塚村</v>
      </c>
      <c r="B1808" s="15" t="s">
        <v>4073</v>
      </c>
      <c r="C1808" s="13" t="s">
        <v>4028</v>
      </c>
      <c r="D1808" s="16" t="s">
        <v>4071</v>
      </c>
      <c r="E1808" s="13" t="s">
        <v>4074</v>
      </c>
      <c r="F1808" s="10" t="str">
        <f t="shared" si="57"/>
        <v>東臼杵郡諸塚村</v>
      </c>
    </row>
    <row r="1809" spans="1:6" x14ac:dyDescent="0.15">
      <c r="A1809" s="11" t="str">
        <f t="shared" si="56"/>
        <v>宮崎県東臼杵郡椎葉村</v>
      </c>
      <c r="B1809" s="15" t="s">
        <v>4075</v>
      </c>
      <c r="C1809" s="13" t="s">
        <v>4028</v>
      </c>
      <c r="D1809" s="16" t="s">
        <v>4071</v>
      </c>
      <c r="E1809" s="13" t="s">
        <v>4076</v>
      </c>
      <c r="F1809" s="10" t="str">
        <f t="shared" si="57"/>
        <v>東臼杵郡椎葉村</v>
      </c>
    </row>
    <row r="1810" spans="1:6" x14ac:dyDescent="0.15">
      <c r="A1810" s="11" t="str">
        <f t="shared" si="56"/>
        <v>宮崎県東臼杵郡美郷町</v>
      </c>
      <c r="B1810" s="15" t="s">
        <v>4077</v>
      </c>
      <c r="C1810" s="13" t="s">
        <v>4028</v>
      </c>
      <c r="D1810" s="16" t="s">
        <v>4071</v>
      </c>
      <c r="E1810" s="13" t="s">
        <v>898</v>
      </c>
      <c r="F1810" s="10" t="str">
        <f t="shared" si="57"/>
        <v>東臼杵郡美郷町</v>
      </c>
    </row>
    <row r="1811" spans="1:6" x14ac:dyDescent="0.15">
      <c r="A1811" s="11" t="str">
        <f t="shared" si="56"/>
        <v>宮崎県西臼杵郡高千穂町</v>
      </c>
      <c r="B1811" s="15" t="s">
        <v>4078</v>
      </c>
      <c r="C1811" s="13" t="s">
        <v>4028</v>
      </c>
      <c r="D1811" s="16" t="s">
        <v>4079</v>
      </c>
      <c r="E1811" s="13" t="s">
        <v>4080</v>
      </c>
      <c r="F1811" s="10" t="str">
        <f t="shared" si="57"/>
        <v>西臼杵郡高千穂町</v>
      </c>
    </row>
    <row r="1812" spans="1:6" x14ac:dyDescent="0.15">
      <c r="A1812" s="11" t="str">
        <f t="shared" si="56"/>
        <v>宮崎県西臼杵郡日之影町</v>
      </c>
      <c r="B1812" s="15" t="s">
        <v>4081</v>
      </c>
      <c r="C1812" s="13" t="s">
        <v>4028</v>
      </c>
      <c r="D1812" s="16" t="s">
        <v>4079</v>
      </c>
      <c r="E1812" s="13" t="s">
        <v>4082</v>
      </c>
      <c r="F1812" s="10" t="str">
        <f t="shared" si="57"/>
        <v>西臼杵郡日之影町</v>
      </c>
    </row>
    <row r="1813" spans="1:6" x14ac:dyDescent="0.15">
      <c r="A1813" s="11" t="str">
        <f t="shared" si="56"/>
        <v>宮崎県西臼杵郡五ヶ瀬町</v>
      </c>
      <c r="B1813" s="15" t="s">
        <v>4083</v>
      </c>
      <c r="C1813" s="13" t="s">
        <v>4028</v>
      </c>
      <c r="D1813" s="16" t="s">
        <v>4079</v>
      </c>
      <c r="E1813" s="13" t="s">
        <v>4084</v>
      </c>
      <c r="F1813" s="10" t="str">
        <f t="shared" si="57"/>
        <v>西臼杵郡五ヶ瀬町</v>
      </c>
    </row>
    <row r="1814" spans="1:6" x14ac:dyDescent="0.15">
      <c r="A1814" s="11" t="str">
        <f t="shared" si="56"/>
        <v>鹿児島県鹿児島市</v>
      </c>
      <c r="B1814" s="15" t="s">
        <v>4085</v>
      </c>
      <c r="C1814" s="13" t="s">
        <v>4086</v>
      </c>
      <c r="D1814" s="16" t="s">
        <v>4087</v>
      </c>
      <c r="E1814" s="13"/>
      <c r="F1814" s="10" t="str">
        <f t="shared" si="57"/>
        <v>鹿児島市</v>
      </c>
    </row>
    <row r="1815" spans="1:6" x14ac:dyDescent="0.15">
      <c r="A1815" s="11" t="str">
        <f t="shared" si="56"/>
        <v>鹿児島県鹿屋市</v>
      </c>
      <c r="B1815" s="15" t="s">
        <v>4088</v>
      </c>
      <c r="C1815" s="13" t="s">
        <v>4086</v>
      </c>
      <c r="D1815" s="16" t="s">
        <v>4089</v>
      </c>
      <c r="E1815" s="13"/>
      <c r="F1815" s="10" t="str">
        <f t="shared" si="57"/>
        <v>鹿屋市</v>
      </c>
    </row>
    <row r="1816" spans="1:6" x14ac:dyDescent="0.15">
      <c r="A1816" s="11" t="str">
        <f t="shared" si="56"/>
        <v>鹿児島県枕崎市</v>
      </c>
      <c r="B1816" s="15" t="s">
        <v>4090</v>
      </c>
      <c r="C1816" s="13" t="s">
        <v>4086</v>
      </c>
      <c r="D1816" s="16" t="s">
        <v>4091</v>
      </c>
      <c r="E1816" s="13"/>
      <c r="F1816" s="10" t="str">
        <f t="shared" si="57"/>
        <v>枕崎市</v>
      </c>
    </row>
    <row r="1817" spans="1:6" x14ac:dyDescent="0.15">
      <c r="A1817" s="11" t="str">
        <f t="shared" si="56"/>
        <v>鹿児島県阿久根市</v>
      </c>
      <c r="B1817" s="15" t="s">
        <v>4092</v>
      </c>
      <c r="C1817" s="13" t="s">
        <v>4086</v>
      </c>
      <c r="D1817" s="16" t="s">
        <v>4093</v>
      </c>
      <c r="E1817" s="13"/>
      <c r="F1817" s="10" t="str">
        <f t="shared" si="57"/>
        <v>阿久根市</v>
      </c>
    </row>
    <row r="1818" spans="1:6" x14ac:dyDescent="0.15">
      <c r="A1818" s="11" t="str">
        <f t="shared" si="56"/>
        <v>鹿児島県出水市</v>
      </c>
      <c r="B1818" s="15" t="s">
        <v>4094</v>
      </c>
      <c r="C1818" s="13" t="s">
        <v>4086</v>
      </c>
      <c r="D1818" s="16" t="s">
        <v>4095</v>
      </c>
      <c r="E1818" s="13"/>
      <c r="F1818" s="10" t="str">
        <f t="shared" si="57"/>
        <v>出水市</v>
      </c>
    </row>
    <row r="1819" spans="1:6" x14ac:dyDescent="0.15">
      <c r="A1819" s="11" t="str">
        <f t="shared" si="56"/>
        <v>鹿児島県指宿市</v>
      </c>
      <c r="B1819" s="15" t="s">
        <v>4096</v>
      </c>
      <c r="C1819" s="13" t="s">
        <v>4086</v>
      </c>
      <c r="D1819" s="16" t="s">
        <v>4097</v>
      </c>
      <c r="E1819" s="13"/>
      <c r="F1819" s="10" t="str">
        <f t="shared" si="57"/>
        <v>指宿市</v>
      </c>
    </row>
    <row r="1820" spans="1:6" x14ac:dyDescent="0.15">
      <c r="A1820" s="11" t="str">
        <f t="shared" si="56"/>
        <v>鹿児島県西之表市</v>
      </c>
      <c r="B1820" s="15" t="s">
        <v>4098</v>
      </c>
      <c r="C1820" s="13" t="s">
        <v>4086</v>
      </c>
      <c r="D1820" s="16" t="s">
        <v>4099</v>
      </c>
      <c r="E1820" s="13"/>
      <c r="F1820" s="10" t="str">
        <f t="shared" si="57"/>
        <v>西之表市</v>
      </c>
    </row>
    <row r="1821" spans="1:6" x14ac:dyDescent="0.15">
      <c r="A1821" s="11" t="str">
        <f t="shared" si="56"/>
        <v>鹿児島県垂水市</v>
      </c>
      <c r="B1821" s="15" t="s">
        <v>4100</v>
      </c>
      <c r="C1821" s="13" t="s">
        <v>4086</v>
      </c>
      <c r="D1821" s="16" t="s">
        <v>4101</v>
      </c>
      <c r="E1821" s="13"/>
      <c r="F1821" s="10" t="str">
        <f t="shared" si="57"/>
        <v>垂水市</v>
      </c>
    </row>
    <row r="1822" spans="1:6" x14ac:dyDescent="0.15">
      <c r="A1822" s="11" t="str">
        <f t="shared" si="56"/>
        <v>鹿児島県薩摩川内市</v>
      </c>
      <c r="B1822" s="15" t="s">
        <v>4102</v>
      </c>
      <c r="C1822" s="13" t="s">
        <v>4086</v>
      </c>
      <c r="D1822" s="16" t="s">
        <v>4103</v>
      </c>
      <c r="E1822" s="13"/>
      <c r="F1822" s="10" t="str">
        <f t="shared" si="57"/>
        <v>薩摩川内市</v>
      </c>
    </row>
    <row r="1823" spans="1:6" x14ac:dyDescent="0.15">
      <c r="A1823" s="11" t="str">
        <f t="shared" si="56"/>
        <v>鹿児島県日置市</v>
      </c>
      <c r="B1823" s="15" t="s">
        <v>4104</v>
      </c>
      <c r="C1823" s="13" t="s">
        <v>4086</v>
      </c>
      <c r="D1823" s="16" t="s">
        <v>4105</v>
      </c>
      <c r="E1823" s="13"/>
      <c r="F1823" s="10" t="str">
        <f t="shared" si="57"/>
        <v>日置市</v>
      </c>
    </row>
    <row r="1824" spans="1:6" x14ac:dyDescent="0.15">
      <c r="A1824" s="11" t="str">
        <f t="shared" si="56"/>
        <v>鹿児島県曽於市</v>
      </c>
      <c r="B1824" s="15" t="s">
        <v>4106</v>
      </c>
      <c r="C1824" s="13" t="s">
        <v>4086</v>
      </c>
      <c r="D1824" s="16" t="s">
        <v>4107</v>
      </c>
      <c r="E1824" s="13"/>
      <c r="F1824" s="10" t="str">
        <f t="shared" si="57"/>
        <v>曽於市</v>
      </c>
    </row>
    <row r="1825" spans="1:6" x14ac:dyDescent="0.15">
      <c r="A1825" s="11" t="str">
        <f t="shared" si="56"/>
        <v>鹿児島県霧島市</v>
      </c>
      <c r="B1825" s="15" t="s">
        <v>4108</v>
      </c>
      <c r="C1825" s="13" t="s">
        <v>4086</v>
      </c>
      <c r="D1825" s="16" t="s">
        <v>4109</v>
      </c>
      <c r="E1825" s="13"/>
      <c r="F1825" s="10" t="str">
        <f t="shared" si="57"/>
        <v>霧島市</v>
      </c>
    </row>
    <row r="1826" spans="1:6" x14ac:dyDescent="0.15">
      <c r="A1826" s="11" t="str">
        <f t="shared" si="56"/>
        <v>鹿児島県いちき串木野市</v>
      </c>
      <c r="B1826" s="15" t="s">
        <v>4110</v>
      </c>
      <c r="C1826" s="13" t="s">
        <v>4086</v>
      </c>
      <c r="D1826" s="16" t="s">
        <v>4111</v>
      </c>
      <c r="E1826" s="13"/>
      <c r="F1826" s="10" t="str">
        <f t="shared" si="57"/>
        <v>いちき串木野市</v>
      </c>
    </row>
    <row r="1827" spans="1:6" x14ac:dyDescent="0.15">
      <c r="A1827" s="11" t="str">
        <f t="shared" si="56"/>
        <v>鹿児島県南さつま市</v>
      </c>
      <c r="B1827" s="15" t="s">
        <v>4112</v>
      </c>
      <c r="C1827" s="13" t="s">
        <v>4086</v>
      </c>
      <c r="D1827" s="16" t="s">
        <v>4113</v>
      </c>
      <c r="E1827" s="13"/>
      <c r="F1827" s="10" t="str">
        <f t="shared" si="57"/>
        <v>南さつま市</v>
      </c>
    </row>
    <row r="1828" spans="1:6" x14ac:dyDescent="0.15">
      <c r="A1828" s="11" t="str">
        <f t="shared" si="56"/>
        <v>鹿児島県志布志市</v>
      </c>
      <c r="B1828" s="15" t="s">
        <v>4114</v>
      </c>
      <c r="C1828" s="13" t="s">
        <v>4086</v>
      </c>
      <c r="D1828" s="16" t="s">
        <v>4115</v>
      </c>
      <c r="E1828" s="13"/>
      <c r="F1828" s="10" t="str">
        <f t="shared" si="57"/>
        <v>志布志市</v>
      </c>
    </row>
    <row r="1829" spans="1:6" x14ac:dyDescent="0.15">
      <c r="A1829" s="11" t="str">
        <f t="shared" si="56"/>
        <v>鹿児島県奄美市</v>
      </c>
      <c r="B1829" s="15" t="s">
        <v>4116</v>
      </c>
      <c r="C1829" s="13" t="s">
        <v>4086</v>
      </c>
      <c r="D1829" s="16" t="s">
        <v>4117</v>
      </c>
      <c r="E1829" s="13"/>
      <c r="F1829" s="10" t="str">
        <f t="shared" si="57"/>
        <v>奄美市</v>
      </c>
    </row>
    <row r="1830" spans="1:6" x14ac:dyDescent="0.15">
      <c r="A1830" s="11" t="str">
        <f t="shared" si="56"/>
        <v>鹿児島県南九州市</v>
      </c>
      <c r="B1830" s="15" t="s">
        <v>4118</v>
      </c>
      <c r="C1830" s="13" t="s">
        <v>4086</v>
      </c>
      <c r="D1830" s="16" t="s">
        <v>4119</v>
      </c>
      <c r="E1830" s="13"/>
      <c r="F1830" s="10" t="str">
        <f t="shared" si="57"/>
        <v>南九州市</v>
      </c>
    </row>
    <row r="1831" spans="1:6" x14ac:dyDescent="0.15">
      <c r="A1831" s="11" t="str">
        <f t="shared" si="56"/>
        <v>鹿児島県伊佐市</v>
      </c>
      <c r="B1831" s="15" t="s">
        <v>4120</v>
      </c>
      <c r="C1831" s="13" t="s">
        <v>4086</v>
      </c>
      <c r="D1831" s="16" t="s">
        <v>4121</v>
      </c>
      <c r="E1831" s="13"/>
      <c r="F1831" s="10" t="str">
        <f t="shared" si="57"/>
        <v>伊佐市</v>
      </c>
    </row>
    <row r="1832" spans="1:6" x14ac:dyDescent="0.15">
      <c r="A1832" s="11" t="str">
        <f t="shared" si="56"/>
        <v>鹿児島県姶良市</v>
      </c>
      <c r="B1832" s="15" t="s">
        <v>4122</v>
      </c>
      <c r="C1832" s="13" t="s">
        <v>4086</v>
      </c>
      <c r="D1832" s="16" t="s">
        <v>4123</v>
      </c>
      <c r="E1832" s="13"/>
      <c r="F1832" s="10" t="str">
        <f t="shared" si="57"/>
        <v>姶良市</v>
      </c>
    </row>
    <row r="1833" spans="1:6" x14ac:dyDescent="0.15">
      <c r="A1833" s="11" t="str">
        <f t="shared" si="56"/>
        <v>鹿児島県鹿児島郡三島村</v>
      </c>
      <c r="B1833" s="15" t="s">
        <v>4124</v>
      </c>
      <c r="C1833" s="13" t="s">
        <v>4086</v>
      </c>
      <c r="D1833" s="16" t="s">
        <v>4125</v>
      </c>
      <c r="E1833" s="13" t="s">
        <v>4126</v>
      </c>
      <c r="F1833" s="10" t="str">
        <f t="shared" si="57"/>
        <v>鹿児島郡三島村</v>
      </c>
    </row>
    <row r="1834" spans="1:6" x14ac:dyDescent="0.15">
      <c r="A1834" s="11" t="str">
        <f t="shared" si="56"/>
        <v>鹿児島県鹿児島郡十島村</v>
      </c>
      <c r="B1834" s="15" t="s">
        <v>4127</v>
      </c>
      <c r="C1834" s="13" t="s">
        <v>4086</v>
      </c>
      <c r="D1834" s="16" t="s">
        <v>4125</v>
      </c>
      <c r="E1834" s="13" t="s">
        <v>4128</v>
      </c>
      <c r="F1834" s="10" t="str">
        <f t="shared" si="57"/>
        <v>鹿児島郡十島村</v>
      </c>
    </row>
    <row r="1835" spans="1:6" x14ac:dyDescent="0.15">
      <c r="A1835" s="11" t="str">
        <f t="shared" si="56"/>
        <v>鹿児島県薩摩郡さつま町</v>
      </c>
      <c r="B1835" s="15" t="s">
        <v>4129</v>
      </c>
      <c r="C1835" s="13" t="s">
        <v>4086</v>
      </c>
      <c r="D1835" s="16" t="s">
        <v>4130</v>
      </c>
      <c r="E1835" s="13" t="s">
        <v>4131</v>
      </c>
      <c r="F1835" s="10" t="str">
        <f t="shared" si="57"/>
        <v>薩摩郡さつま町</v>
      </c>
    </row>
    <row r="1836" spans="1:6" x14ac:dyDescent="0.15">
      <c r="A1836" s="11" t="str">
        <f t="shared" si="56"/>
        <v>鹿児島県出水郡長島町</v>
      </c>
      <c r="B1836" s="15" t="s">
        <v>4132</v>
      </c>
      <c r="C1836" s="13" t="s">
        <v>4086</v>
      </c>
      <c r="D1836" s="16" t="s">
        <v>4133</v>
      </c>
      <c r="E1836" s="13" t="s">
        <v>4134</v>
      </c>
      <c r="F1836" s="10" t="str">
        <f t="shared" si="57"/>
        <v>出水郡長島町</v>
      </c>
    </row>
    <row r="1837" spans="1:6" x14ac:dyDescent="0.15">
      <c r="A1837" s="11" t="str">
        <f t="shared" si="56"/>
        <v>鹿児島県姶良郡湧水町</v>
      </c>
      <c r="B1837" s="15" t="s">
        <v>4135</v>
      </c>
      <c r="C1837" s="13" t="s">
        <v>4086</v>
      </c>
      <c r="D1837" s="16" t="s">
        <v>4136</v>
      </c>
      <c r="E1837" s="13" t="s">
        <v>4137</v>
      </c>
      <c r="F1837" s="10" t="str">
        <f t="shared" si="57"/>
        <v>姶良郡湧水町</v>
      </c>
    </row>
    <row r="1838" spans="1:6" x14ac:dyDescent="0.15">
      <c r="A1838" s="11" t="str">
        <f t="shared" si="56"/>
        <v>鹿児島県曽於郡大崎町</v>
      </c>
      <c r="B1838" s="15" t="s">
        <v>4138</v>
      </c>
      <c r="C1838" s="13" t="s">
        <v>4086</v>
      </c>
      <c r="D1838" s="16" t="s">
        <v>4139</v>
      </c>
      <c r="E1838" s="13" t="s">
        <v>4140</v>
      </c>
      <c r="F1838" s="10" t="str">
        <f t="shared" si="57"/>
        <v>曽於郡大崎町</v>
      </c>
    </row>
    <row r="1839" spans="1:6" x14ac:dyDescent="0.15">
      <c r="A1839" s="11" t="str">
        <f t="shared" si="56"/>
        <v>鹿児島県肝属郡東串良町</v>
      </c>
      <c r="B1839" s="15" t="s">
        <v>4141</v>
      </c>
      <c r="C1839" s="13" t="s">
        <v>4086</v>
      </c>
      <c r="D1839" s="16" t="s">
        <v>4142</v>
      </c>
      <c r="E1839" s="13" t="s">
        <v>4143</v>
      </c>
      <c r="F1839" s="10" t="str">
        <f t="shared" si="57"/>
        <v>肝属郡東串良町</v>
      </c>
    </row>
    <row r="1840" spans="1:6" x14ac:dyDescent="0.15">
      <c r="A1840" s="11" t="str">
        <f t="shared" si="56"/>
        <v>鹿児島県肝属郡錦江町</v>
      </c>
      <c r="B1840" s="15" t="s">
        <v>4144</v>
      </c>
      <c r="C1840" s="13" t="s">
        <v>4086</v>
      </c>
      <c r="D1840" s="16" t="s">
        <v>4142</v>
      </c>
      <c r="E1840" s="13" t="s">
        <v>4145</v>
      </c>
      <c r="F1840" s="10" t="str">
        <f t="shared" si="57"/>
        <v>肝属郡錦江町</v>
      </c>
    </row>
    <row r="1841" spans="1:6" x14ac:dyDescent="0.15">
      <c r="A1841" s="11" t="str">
        <f t="shared" si="56"/>
        <v>鹿児島県肝属郡南大隅町</v>
      </c>
      <c r="B1841" s="15" t="s">
        <v>4146</v>
      </c>
      <c r="C1841" s="13" t="s">
        <v>4086</v>
      </c>
      <c r="D1841" s="16" t="s">
        <v>4142</v>
      </c>
      <c r="E1841" s="13" t="s">
        <v>4147</v>
      </c>
      <c r="F1841" s="10" t="str">
        <f t="shared" si="57"/>
        <v>肝属郡南大隅町</v>
      </c>
    </row>
    <row r="1842" spans="1:6" x14ac:dyDescent="0.15">
      <c r="A1842" s="11" t="str">
        <f t="shared" si="56"/>
        <v>鹿児島県肝属郡肝付町</v>
      </c>
      <c r="B1842" s="15" t="s">
        <v>4148</v>
      </c>
      <c r="C1842" s="13" t="s">
        <v>4086</v>
      </c>
      <c r="D1842" s="16" t="s">
        <v>4142</v>
      </c>
      <c r="E1842" s="13" t="s">
        <v>4149</v>
      </c>
      <c r="F1842" s="10" t="str">
        <f t="shared" si="57"/>
        <v>肝属郡肝付町</v>
      </c>
    </row>
    <row r="1843" spans="1:6" x14ac:dyDescent="0.15">
      <c r="A1843" s="11" t="str">
        <f t="shared" si="56"/>
        <v>鹿児島県熊毛郡中種子町</v>
      </c>
      <c r="B1843" s="15" t="s">
        <v>4150</v>
      </c>
      <c r="C1843" s="13" t="s">
        <v>4086</v>
      </c>
      <c r="D1843" s="16" t="s">
        <v>3419</v>
      </c>
      <c r="E1843" s="13" t="s">
        <v>4151</v>
      </c>
      <c r="F1843" s="10" t="str">
        <f t="shared" si="57"/>
        <v>熊毛郡中種子町</v>
      </c>
    </row>
    <row r="1844" spans="1:6" x14ac:dyDescent="0.15">
      <c r="A1844" s="11" t="str">
        <f t="shared" si="56"/>
        <v>鹿児島県熊毛郡南種子町</v>
      </c>
      <c r="B1844" s="15" t="s">
        <v>4152</v>
      </c>
      <c r="C1844" s="13" t="s">
        <v>4086</v>
      </c>
      <c r="D1844" s="16" t="s">
        <v>3419</v>
      </c>
      <c r="E1844" s="13" t="s">
        <v>4153</v>
      </c>
      <c r="F1844" s="10" t="str">
        <f t="shared" si="57"/>
        <v>熊毛郡南種子町</v>
      </c>
    </row>
    <row r="1845" spans="1:6" x14ac:dyDescent="0.15">
      <c r="A1845" s="11" t="str">
        <f t="shared" si="56"/>
        <v>鹿児島県熊毛郡屋久島町</v>
      </c>
      <c r="B1845" s="15" t="s">
        <v>4154</v>
      </c>
      <c r="C1845" s="13" t="s">
        <v>4086</v>
      </c>
      <c r="D1845" s="16" t="s">
        <v>3419</v>
      </c>
      <c r="E1845" s="13" t="s">
        <v>4155</v>
      </c>
      <c r="F1845" s="10" t="str">
        <f t="shared" si="57"/>
        <v>熊毛郡屋久島町</v>
      </c>
    </row>
    <row r="1846" spans="1:6" x14ac:dyDescent="0.15">
      <c r="A1846" s="11" t="str">
        <f t="shared" si="56"/>
        <v>鹿児島県大島郡大和村</v>
      </c>
      <c r="B1846" s="15" t="s">
        <v>4156</v>
      </c>
      <c r="C1846" s="13" t="s">
        <v>4086</v>
      </c>
      <c r="D1846" s="16" t="s">
        <v>3413</v>
      </c>
      <c r="E1846" s="13" t="s">
        <v>4157</v>
      </c>
      <c r="F1846" s="10" t="str">
        <f t="shared" si="57"/>
        <v>大島郡大和村</v>
      </c>
    </row>
    <row r="1847" spans="1:6" x14ac:dyDescent="0.15">
      <c r="A1847" s="11" t="str">
        <f t="shared" si="56"/>
        <v>鹿児島県大島郡宇検村</v>
      </c>
      <c r="B1847" s="15" t="s">
        <v>4158</v>
      </c>
      <c r="C1847" s="13" t="s">
        <v>4086</v>
      </c>
      <c r="D1847" s="16" t="s">
        <v>3413</v>
      </c>
      <c r="E1847" s="13" t="s">
        <v>4159</v>
      </c>
      <c r="F1847" s="10" t="str">
        <f t="shared" si="57"/>
        <v>大島郡宇検村</v>
      </c>
    </row>
    <row r="1848" spans="1:6" x14ac:dyDescent="0.15">
      <c r="A1848" s="11" t="str">
        <f t="shared" si="56"/>
        <v>鹿児島県大島郡瀬戸内町</v>
      </c>
      <c r="B1848" s="15" t="s">
        <v>4160</v>
      </c>
      <c r="C1848" s="13" t="s">
        <v>4086</v>
      </c>
      <c r="D1848" s="16" t="s">
        <v>3413</v>
      </c>
      <c r="E1848" s="13" t="s">
        <v>4161</v>
      </c>
      <c r="F1848" s="10" t="str">
        <f t="shared" si="57"/>
        <v>大島郡瀬戸内町</v>
      </c>
    </row>
    <row r="1849" spans="1:6" x14ac:dyDescent="0.15">
      <c r="A1849" s="11" t="str">
        <f t="shared" si="56"/>
        <v>鹿児島県大島郡龍郷町</v>
      </c>
      <c r="B1849" s="15" t="s">
        <v>4162</v>
      </c>
      <c r="C1849" s="13" t="s">
        <v>4086</v>
      </c>
      <c r="D1849" s="16" t="s">
        <v>3413</v>
      </c>
      <c r="E1849" s="13" t="s">
        <v>4163</v>
      </c>
      <c r="F1849" s="10" t="str">
        <f t="shared" si="57"/>
        <v>大島郡龍郷町</v>
      </c>
    </row>
    <row r="1850" spans="1:6" x14ac:dyDescent="0.15">
      <c r="A1850" s="11" t="str">
        <f t="shared" si="56"/>
        <v>鹿児島県大島郡喜界町</v>
      </c>
      <c r="B1850" s="15" t="s">
        <v>4164</v>
      </c>
      <c r="C1850" s="13" t="s">
        <v>4086</v>
      </c>
      <c r="D1850" s="16" t="s">
        <v>3413</v>
      </c>
      <c r="E1850" s="13" t="s">
        <v>4165</v>
      </c>
      <c r="F1850" s="10" t="str">
        <f t="shared" si="57"/>
        <v>大島郡喜界町</v>
      </c>
    </row>
    <row r="1851" spans="1:6" x14ac:dyDescent="0.15">
      <c r="A1851" s="11" t="str">
        <f t="shared" si="56"/>
        <v>鹿児島県大島郡徳之島町</v>
      </c>
      <c r="B1851" s="15" t="s">
        <v>4166</v>
      </c>
      <c r="C1851" s="13" t="s">
        <v>4086</v>
      </c>
      <c r="D1851" s="16" t="s">
        <v>3413</v>
      </c>
      <c r="E1851" s="13" t="s">
        <v>4167</v>
      </c>
      <c r="F1851" s="10" t="str">
        <f t="shared" si="57"/>
        <v>大島郡徳之島町</v>
      </c>
    </row>
    <row r="1852" spans="1:6" x14ac:dyDescent="0.15">
      <c r="A1852" s="11" t="str">
        <f t="shared" si="56"/>
        <v>鹿児島県大島郡天城町</v>
      </c>
      <c r="B1852" s="15" t="s">
        <v>4168</v>
      </c>
      <c r="C1852" s="13" t="s">
        <v>4086</v>
      </c>
      <c r="D1852" s="16" t="s">
        <v>3413</v>
      </c>
      <c r="E1852" s="13" t="s">
        <v>4169</v>
      </c>
      <c r="F1852" s="10" t="str">
        <f t="shared" si="57"/>
        <v>大島郡天城町</v>
      </c>
    </row>
    <row r="1853" spans="1:6" x14ac:dyDescent="0.15">
      <c r="A1853" s="11" t="str">
        <f t="shared" si="56"/>
        <v>鹿児島県大島郡伊仙町</v>
      </c>
      <c r="B1853" s="15" t="s">
        <v>4170</v>
      </c>
      <c r="C1853" s="13" t="s">
        <v>4086</v>
      </c>
      <c r="D1853" s="16" t="s">
        <v>3413</v>
      </c>
      <c r="E1853" s="13" t="s">
        <v>4171</v>
      </c>
      <c r="F1853" s="10" t="str">
        <f t="shared" si="57"/>
        <v>大島郡伊仙町</v>
      </c>
    </row>
    <row r="1854" spans="1:6" x14ac:dyDescent="0.15">
      <c r="A1854" s="11" t="str">
        <f t="shared" si="56"/>
        <v>鹿児島県大島郡和泊町</v>
      </c>
      <c r="B1854" s="15" t="s">
        <v>4172</v>
      </c>
      <c r="C1854" s="13" t="s">
        <v>4086</v>
      </c>
      <c r="D1854" s="16" t="s">
        <v>3413</v>
      </c>
      <c r="E1854" s="13" t="s">
        <v>4173</v>
      </c>
      <c r="F1854" s="10" t="str">
        <f t="shared" si="57"/>
        <v>大島郡和泊町</v>
      </c>
    </row>
    <row r="1855" spans="1:6" x14ac:dyDescent="0.15">
      <c r="A1855" s="11" t="str">
        <f t="shared" si="56"/>
        <v>鹿児島県大島郡知名町</v>
      </c>
      <c r="B1855" s="15" t="s">
        <v>4174</v>
      </c>
      <c r="C1855" s="13" t="s">
        <v>4086</v>
      </c>
      <c r="D1855" s="16" t="s">
        <v>3413</v>
      </c>
      <c r="E1855" s="13" t="s">
        <v>4175</v>
      </c>
      <c r="F1855" s="10" t="str">
        <f t="shared" si="57"/>
        <v>大島郡知名町</v>
      </c>
    </row>
    <row r="1856" spans="1:6" x14ac:dyDescent="0.15">
      <c r="A1856" s="11" t="str">
        <f t="shared" si="56"/>
        <v>鹿児島県大島郡与論町</v>
      </c>
      <c r="B1856" s="15" t="s">
        <v>4176</v>
      </c>
      <c r="C1856" s="13" t="s">
        <v>4086</v>
      </c>
      <c r="D1856" s="16" t="s">
        <v>3413</v>
      </c>
      <c r="E1856" s="13" t="s">
        <v>4177</v>
      </c>
      <c r="F1856" s="10" t="str">
        <f t="shared" si="57"/>
        <v>大島郡与論町</v>
      </c>
    </row>
    <row r="1857" spans="1:6" x14ac:dyDescent="0.15">
      <c r="A1857" s="11" t="str">
        <f t="shared" si="56"/>
        <v>沖縄県那覇市</v>
      </c>
      <c r="B1857" s="15" t="s">
        <v>4178</v>
      </c>
      <c r="C1857" s="13" t="s">
        <v>4179</v>
      </c>
      <c r="D1857" s="16" t="s">
        <v>4180</v>
      </c>
      <c r="E1857" s="13"/>
      <c r="F1857" s="10" t="str">
        <f t="shared" si="57"/>
        <v>那覇市</v>
      </c>
    </row>
    <row r="1858" spans="1:6" x14ac:dyDescent="0.15">
      <c r="A1858" s="11" t="str">
        <f t="shared" ref="A1858:A1897" si="58">C1858&amp;D1858&amp;E1858</f>
        <v>沖縄県宜野湾市</v>
      </c>
      <c r="B1858" s="15" t="s">
        <v>4181</v>
      </c>
      <c r="C1858" s="13" t="s">
        <v>4179</v>
      </c>
      <c r="D1858" s="16" t="s">
        <v>4182</v>
      </c>
      <c r="E1858" s="13"/>
      <c r="F1858" s="10" t="str">
        <f t="shared" si="57"/>
        <v>宜野湾市</v>
      </c>
    </row>
    <row r="1859" spans="1:6" x14ac:dyDescent="0.15">
      <c r="A1859" s="11" t="str">
        <f t="shared" si="58"/>
        <v>沖縄県石垣市</v>
      </c>
      <c r="B1859" s="15" t="s">
        <v>4183</v>
      </c>
      <c r="C1859" s="13" t="s">
        <v>4179</v>
      </c>
      <c r="D1859" s="16" t="s">
        <v>4184</v>
      </c>
      <c r="E1859" s="13"/>
      <c r="F1859" s="10" t="str">
        <f t="shared" ref="F1859:F1897" si="59">D1859&amp;E1859</f>
        <v>石垣市</v>
      </c>
    </row>
    <row r="1860" spans="1:6" x14ac:dyDescent="0.15">
      <c r="A1860" s="11" t="str">
        <f t="shared" si="58"/>
        <v>沖縄県浦添市</v>
      </c>
      <c r="B1860" s="15" t="s">
        <v>4185</v>
      </c>
      <c r="C1860" s="13" t="s">
        <v>4179</v>
      </c>
      <c r="D1860" s="16" t="s">
        <v>4186</v>
      </c>
      <c r="E1860" s="13"/>
      <c r="F1860" s="10" t="str">
        <f t="shared" si="59"/>
        <v>浦添市</v>
      </c>
    </row>
    <row r="1861" spans="1:6" x14ac:dyDescent="0.15">
      <c r="A1861" s="11" t="str">
        <f t="shared" si="58"/>
        <v>沖縄県名護市</v>
      </c>
      <c r="B1861" s="15" t="s">
        <v>4187</v>
      </c>
      <c r="C1861" s="13" t="s">
        <v>4179</v>
      </c>
      <c r="D1861" s="16" t="s">
        <v>4188</v>
      </c>
      <c r="E1861" s="13"/>
      <c r="F1861" s="10" t="str">
        <f t="shared" si="59"/>
        <v>名護市</v>
      </c>
    </row>
    <row r="1862" spans="1:6" x14ac:dyDescent="0.15">
      <c r="A1862" s="11" t="str">
        <f t="shared" si="58"/>
        <v>沖縄県糸満市</v>
      </c>
      <c r="B1862" s="15" t="s">
        <v>4189</v>
      </c>
      <c r="C1862" s="13" t="s">
        <v>4179</v>
      </c>
      <c r="D1862" s="16" t="s">
        <v>4190</v>
      </c>
      <c r="E1862" s="13"/>
      <c r="F1862" s="10" t="str">
        <f t="shared" si="59"/>
        <v>糸満市</v>
      </c>
    </row>
    <row r="1863" spans="1:6" x14ac:dyDescent="0.15">
      <c r="A1863" s="11" t="str">
        <f t="shared" si="58"/>
        <v>沖縄県沖縄市</v>
      </c>
      <c r="B1863" s="15" t="s">
        <v>4191</v>
      </c>
      <c r="C1863" s="13" t="s">
        <v>4179</v>
      </c>
      <c r="D1863" s="16" t="s">
        <v>4192</v>
      </c>
      <c r="E1863" s="13"/>
      <c r="F1863" s="10" t="str">
        <f t="shared" si="59"/>
        <v>沖縄市</v>
      </c>
    </row>
    <row r="1864" spans="1:6" x14ac:dyDescent="0.15">
      <c r="A1864" s="11" t="str">
        <f t="shared" si="58"/>
        <v>沖縄県豊見城市</v>
      </c>
      <c r="B1864" s="15" t="s">
        <v>4193</v>
      </c>
      <c r="C1864" s="13" t="s">
        <v>4179</v>
      </c>
      <c r="D1864" s="16" t="s">
        <v>4194</v>
      </c>
      <c r="E1864" s="13"/>
      <c r="F1864" s="10" t="str">
        <f t="shared" si="59"/>
        <v>豊見城市</v>
      </c>
    </row>
    <row r="1865" spans="1:6" x14ac:dyDescent="0.15">
      <c r="A1865" s="11" t="str">
        <f t="shared" si="58"/>
        <v>沖縄県うるま市</v>
      </c>
      <c r="B1865" s="15" t="s">
        <v>4195</v>
      </c>
      <c r="C1865" s="13" t="s">
        <v>4179</v>
      </c>
      <c r="D1865" s="16" t="s">
        <v>4196</v>
      </c>
      <c r="E1865" s="13"/>
      <c r="F1865" s="10" t="str">
        <f t="shared" si="59"/>
        <v>うるま市</v>
      </c>
    </row>
    <row r="1866" spans="1:6" x14ac:dyDescent="0.15">
      <c r="A1866" s="11" t="str">
        <f t="shared" si="58"/>
        <v>沖縄県宮古島市</v>
      </c>
      <c r="B1866" s="15" t="s">
        <v>4197</v>
      </c>
      <c r="C1866" s="13" t="s">
        <v>4179</v>
      </c>
      <c r="D1866" s="16" t="s">
        <v>4198</v>
      </c>
      <c r="E1866" s="13"/>
      <c r="F1866" s="10" t="str">
        <f t="shared" si="59"/>
        <v>宮古島市</v>
      </c>
    </row>
    <row r="1867" spans="1:6" x14ac:dyDescent="0.15">
      <c r="A1867" s="11" t="str">
        <f t="shared" si="58"/>
        <v>沖縄県南城市</v>
      </c>
      <c r="B1867" s="15" t="s">
        <v>4199</v>
      </c>
      <c r="C1867" s="13" t="s">
        <v>4179</v>
      </c>
      <c r="D1867" s="16" t="s">
        <v>4200</v>
      </c>
      <c r="E1867" s="13"/>
      <c r="F1867" s="10" t="str">
        <f t="shared" si="59"/>
        <v>南城市</v>
      </c>
    </row>
    <row r="1868" spans="1:6" x14ac:dyDescent="0.15">
      <c r="A1868" s="11" t="str">
        <f t="shared" si="58"/>
        <v>沖縄県国頭郡国頭村</v>
      </c>
      <c r="B1868" s="15" t="s">
        <v>4201</v>
      </c>
      <c r="C1868" s="13" t="s">
        <v>4179</v>
      </c>
      <c r="D1868" s="16" t="s">
        <v>4202</v>
      </c>
      <c r="E1868" s="13" t="s">
        <v>4203</v>
      </c>
      <c r="F1868" s="10" t="str">
        <f t="shared" si="59"/>
        <v>国頭郡国頭村</v>
      </c>
    </row>
    <row r="1869" spans="1:6" x14ac:dyDescent="0.15">
      <c r="A1869" s="11" t="str">
        <f t="shared" si="58"/>
        <v>沖縄県国頭郡大宜味村</v>
      </c>
      <c r="B1869" s="15" t="s">
        <v>4204</v>
      </c>
      <c r="C1869" s="13" t="s">
        <v>4179</v>
      </c>
      <c r="D1869" s="16" t="s">
        <v>4202</v>
      </c>
      <c r="E1869" s="13" t="s">
        <v>4205</v>
      </c>
      <c r="F1869" s="10" t="str">
        <f t="shared" si="59"/>
        <v>国頭郡大宜味村</v>
      </c>
    </row>
    <row r="1870" spans="1:6" x14ac:dyDescent="0.15">
      <c r="A1870" s="11" t="str">
        <f t="shared" si="58"/>
        <v>沖縄県国頭郡東村</v>
      </c>
      <c r="B1870" s="15" t="s">
        <v>4206</v>
      </c>
      <c r="C1870" s="13" t="s">
        <v>4179</v>
      </c>
      <c r="D1870" s="16" t="s">
        <v>4202</v>
      </c>
      <c r="E1870" s="13" t="s">
        <v>4207</v>
      </c>
      <c r="F1870" s="10" t="str">
        <f t="shared" si="59"/>
        <v>国頭郡東村</v>
      </c>
    </row>
    <row r="1871" spans="1:6" x14ac:dyDescent="0.15">
      <c r="A1871" s="11" t="str">
        <f t="shared" si="58"/>
        <v>沖縄県国頭郡今帰仁村</v>
      </c>
      <c r="B1871" s="15" t="s">
        <v>4208</v>
      </c>
      <c r="C1871" s="13" t="s">
        <v>4179</v>
      </c>
      <c r="D1871" s="16" t="s">
        <v>4202</v>
      </c>
      <c r="E1871" s="13" t="s">
        <v>4209</v>
      </c>
      <c r="F1871" s="10" t="str">
        <f t="shared" si="59"/>
        <v>国頭郡今帰仁村</v>
      </c>
    </row>
    <row r="1872" spans="1:6" x14ac:dyDescent="0.15">
      <c r="A1872" s="11" t="str">
        <f t="shared" si="58"/>
        <v>沖縄県国頭郡本部町</v>
      </c>
      <c r="B1872" s="15" t="s">
        <v>4210</v>
      </c>
      <c r="C1872" s="13" t="s">
        <v>4179</v>
      </c>
      <c r="D1872" s="16" t="s">
        <v>4202</v>
      </c>
      <c r="E1872" s="13" t="s">
        <v>4211</v>
      </c>
      <c r="F1872" s="10" t="str">
        <f t="shared" si="59"/>
        <v>国頭郡本部町</v>
      </c>
    </row>
    <row r="1873" spans="1:6" x14ac:dyDescent="0.15">
      <c r="A1873" s="11" t="str">
        <f t="shared" si="58"/>
        <v>沖縄県国頭郡恩納村</v>
      </c>
      <c r="B1873" s="15" t="s">
        <v>4212</v>
      </c>
      <c r="C1873" s="13" t="s">
        <v>4179</v>
      </c>
      <c r="D1873" s="16" t="s">
        <v>4202</v>
      </c>
      <c r="E1873" s="13" t="s">
        <v>4213</v>
      </c>
      <c r="F1873" s="10" t="str">
        <f t="shared" si="59"/>
        <v>国頭郡恩納村</v>
      </c>
    </row>
    <row r="1874" spans="1:6" x14ac:dyDescent="0.15">
      <c r="A1874" s="11" t="str">
        <f t="shared" si="58"/>
        <v>沖縄県国頭郡宜野座村</v>
      </c>
      <c r="B1874" s="15" t="s">
        <v>4214</v>
      </c>
      <c r="C1874" s="13" t="s">
        <v>4179</v>
      </c>
      <c r="D1874" s="16" t="s">
        <v>4202</v>
      </c>
      <c r="E1874" s="13" t="s">
        <v>4215</v>
      </c>
      <c r="F1874" s="10" t="str">
        <f t="shared" si="59"/>
        <v>国頭郡宜野座村</v>
      </c>
    </row>
    <row r="1875" spans="1:6" x14ac:dyDescent="0.15">
      <c r="A1875" s="11" t="str">
        <f t="shared" si="58"/>
        <v>沖縄県国頭郡金武町</v>
      </c>
      <c r="B1875" s="15" t="s">
        <v>4216</v>
      </c>
      <c r="C1875" s="13" t="s">
        <v>4179</v>
      </c>
      <c r="D1875" s="16" t="s">
        <v>4202</v>
      </c>
      <c r="E1875" s="13" t="s">
        <v>4217</v>
      </c>
      <c r="F1875" s="10" t="str">
        <f t="shared" si="59"/>
        <v>国頭郡金武町</v>
      </c>
    </row>
    <row r="1876" spans="1:6" x14ac:dyDescent="0.15">
      <c r="A1876" s="11" t="str">
        <f t="shared" si="58"/>
        <v>沖縄県国頭郡伊江村</v>
      </c>
      <c r="B1876" s="15" t="s">
        <v>4218</v>
      </c>
      <c r="C1876" s="13" t="s">
        <v>4179</v>
      </c>
      <c r="D1876" s="16" t="s">
        <v>4202</v>
      </c>
      <c r="E1876" s="13" t="s">
        <v>4219</v>
      </c>
      <c r="F1876" s="10" t="str">
        <f t="shared" si="59"/>
        <v>国頭郡伊江村</v>
      </c>
    </row>
    <row r="1877" spans="1:6" x14ac:dyDescent="0.15">
      <c r="A1877" s="11" t="str">
        <f t="shared" si="58"/>
        <v>沖縄県国頭郡読谷村</v>
      </c>
      <c r="B1877" s="15" t="s">
        <v>4220</v>
      </c>
      <c r="C1877" s="13" t="s">
        <v>4179</v>
      </c>
      <c r="D1877" s="16" t="s">
        <v>4202</v>
      </c>
      <c r="E1877" s="13" t="s">
        <v>4221</v>
      </c>
      <c r="F1877" s="10" t="str">
        <f t="shared" si="59"/>
        <v>国頭郡読谷村</v>
      </c>
    </row>
    <row r="1878" spans="1:6" x14ac:dyDescent="0.15">
      <c r="A1878" s="11" t="str">
        <f t="shared" si="58"/>
        <v>沖縄県中頭郡嘉手納町</v>
      </c>
      <c r="B1878" s="15" t="s">
        <v>4222</v>
      </c>
      <c r="C1878" s="13" t="s">
        <v>4179</v>
      </c>
      <c r="D1878" s="16" t="s">
        <v>4223</v>
      </c>
      <c r="E1878" s="13" t="s">
        <v>4224</v>
      </c>
      <c r="F1878" s="10" t="str">
        <f t="shared" si="59"/>
        <v>中頭郡嘉手納町</v>
      </c>
    </row>
    <row r="1879" spans="1:6" x14ac:dyDescent="0.15">
      <c r="A1879" s="11" t="str">
        <f t="shared" si="58"/>
        <v>沖縄県中頭郡北谷町</v>
      </c>
      <c r="B1879" s="15" t="s">
        <v>4225</v>
      </c>
      <c r="C1879" s="13" t="s">
        <v>4179</v>
      </c>
      <c r="D1879" s="16" t="s">
        <v>4223</v>
      </c>
      <c r="E1879" s="13" t="s">
        <v>4226</v>
      </c>
      <c r="F1879" s="10" t="str">
        <f t="shared" si="59"/>
        <v>中頭郡北谷町</v>
      </c>
    </row>
    <row r="1880" spans="1:6" x14ac:dyDescent="0.15">
      <c r="A1880" s="11" t="str">
        <f t="shared" si="58"/>
        <v>沖縄県中頭郡北中城村</v>
      </c>
      <c r="B1880" s="15" t="s">
        <v>4227</v>
      </c>
      <c r="C1880" s="13" t="s">
        <v>4179</v>
      </c>
      <c r="D1880" s="16" t="s">
        <v>4223</v>
      </c>
      <c r="E1880" s="13" t="s">
        <v>4228</v>
      </c>
      <c r="F1880" s="10" t="str">
        <f t="shared" si="59"/>
        <v>中頭郡北中城村</v>
      </c>
    </row>
    <row r="1881" spans="1:6" x14ac:dyDescent="0.15">
      <c r="A1881" s="11" t="str">
        <f t="shared" si="58"/>
        <v>沖縄県中頭郡中城村</v>
      </c>
      <c r="B1881" s="15" t="s">
        <v>4229</v>
      </c>
      <c r="C1881" s="13" t="s">
        <v>4179</v>
      </c>
      <c r="D1881" s="16" t="s">
        <v>4223</v>
      </c>
      <c r="E1881" s="13" t="s">
        <v>4230</v>
      </c>
      <c r="F1881" s="10" t="str">
        <f t="shared" si="59"/>
        <v>中頭郡中城村</v>
      </c>
    </row>
    <row r="1882" spans="1:6" x14ac:dyDescent="0.15">
      <c r="A1882" s="11" t="str">
        <f t="shared" si="58"/>
        <v>沖縄県中頭郡西原町</v>
      </c>
      <c r="B1882" s="15" t="s">
        <v>4231</v>
      </c>
      <c r="C1882" s="13" t="s">
        <v>4179</v>
      </c>
      <c r="D1882" s="16" t="s">
        <v>4223</v>
      </c>
      <c r="E1882" s="13" t="s">
        <v>4232</v>
      </c>
      <c r="F1882" s="10" t="str">
        <f t="shared" si="59"/>
        <v>中頭郡西原町</v>
      </c>
    </row>
    <row r="1883" spans="1:6" x14ac:dyDescent="0.15">
      <c r="A1883" s="11" t="str">
        <f t="shared" si="58"/>
        <v>沖縄県島尻郡与那原町</v>
      </c>
      <c r="B1883" s="15" t="s">
        <v>4233</v>
      </c>
      <c r="C1883" s="13" t="s">
        <v>4179</v>
      </c>
      <c r="D1883" s="16" t="s">
        <v>4234</v>
      </c>
      <c r="E1883" s="13" t="s">
        <v>4235</v>
      </c>
      <c r="F1883" s="10" t="str">
        <f t="shared" si="59"/>
        <v>島尻郡与那原町</v>
      </c>
    </row>
    <row r="1884" spans="1:6" x14ac:dyDescent="0.15">
      <c r="A1884" s="11" t="str">
        <f t="shared" si="58"/>
        <v>沖縄県島尻郡南風原町</v>
      </c>
      <c r="B1884" s="15" t="s">
        <v>4236</v>
      </c>
      <c r="C1884" s="13" t="s">
        <v>4179</v>
      </c>
      <c r="D1884" s="16" t="s">
        <v>4234</v>
      </c>
      <c r="E1884" s="13" t="s">
        <v>4237</v>
      </c>
      <c r="F1884" s="10" t="str">
        <f t="shared" si="59"/>
        <v>島尻郡南風原町</v>
      </c>
    </row>
    <row r="1885" spans="1:6" x14ac:dyDescent="0.15">
      <c r="A1885" s="11" t="str">
        <f t="shared" si="58"/>
        <v>沖縄県島尻郡渡嘉敷村</v>
      </c>
      <c r="B1885" s="15" t="s">
        <v>4238</v>
      </c>
      <c r="C1885" s="13" t="s">
        <v>4179</v>
      </c>
      <c r="D1885" s="16" t="s">
        <v>4234</v>
      </c>
      <c r="E1885" s="13" t="s">
        <v>4239</v>
      </c>
      <c r="F1885" s="10" t="str">
        <f t="shared" si="59"/>
        <v>島尻郡渡嘉敷村</v>
      </c>
    </row>
    <row r="1886" spans="1:6" x14ac:dyDescent="0.15">
      <c r="A1886" s="11" t="str">
        <f t="shared" si="58"/>
        <v>沖縄県島尻郡座間味村</v>
      </c>
      <c r="B1886" s="15" t="s">
        <v>4240</v>
      </c>
      <c r="C1886" s="13" t="s">
        <v>4179</v>
      </c>
      <c r="D1886" s="16" t="s">
        <v>4234</v>
      </c>
      <c r="E1886" s="13" t="s">
        <v>4241</v>
      </c>
      <c r="F1886" s="10" t="str">
        <f t="shared" si="59"/>
        <v>島尻郡座間味村</v>
      </c>
    </row>
    <row r="1887" spans="1:6" x14ac:dyDescent="0.15">
      <c r="A1887" s="11" t="str">
        <f t="shared" si="58"/>
        <v>沖縄県島尻郡粟国村</v>
      </c>
      <c r="B1887" s="15" t="s">
        <v>4242</v>
      </c>
      <c r="C1887" s="13" t="s">
        <v>4179</v>
      </c>
      <c r="D1887" s="16" t="s">
        <v>4234</v>
      </c>
      <c r="E1887" s="13" t="s">
        <v>4243</v>
      </c>
      <c r="F1887" s="10" t="str">
        <f t="shared" si="59"/>
        <v>島尻郡粟国村</v>
      </c>
    </row>
    <row r="1888" spans="1:6" x14ac:dyDescent="0.15">
      <c r="A1888" s="11" t="str">
        <f t="shared" si="58"/>
        <v>沖縄県島尻郡渡名喜村</v>
      </c>
      <c r="B1888" s="15" t="s">
        <v>4244</v>
      </c>
      <c r="C1888" s="13" t="s">
        <v>4179</v>
      </c>
      <c r="D1888" s="16" t="s">
        <v>4234</v>
      </c>
      <c r="E1888" s="13" t="s">
        <v>4245</v>
      </c>
      <c r="F1888" s="10" t="str">
        <f t="shared" si="59"/>
        <v>島尻郡渡名喜村</v>
      </c>
    </row>
    <row r="1889" spans="1:6" x14ac:dyDescent="0.15">
      <c r="A1889" s="11" t="str">
        <f t="shared" si="58"/>
        <v>沖縄県島尻郡南大東村</v>
      </c>
      <c r="B1889" s="15" t="s">
        <v>4246</v>
      </c>
      <c r="C1889" s="13" t="s">
        <v>4179</v>
      </c>
      <c r="D1889" s="16" t="s">
        <v>4234</v>
      </c>
      <c r="E1889" s="13" t="s">
        <v>4247</v>
      </c>
      <c r="F1889" s="10" t="str">
        <f t="shared" si="59"/>
        <v>島尻郡南大東村</v>
      </c>
    </row>
    <row r="1890" spans="1:6" x14ac:dyDescent="0.15">
      <c r="A1890" s="11" t="str">
        <f t="shared" si="58"/>
        <v>沖縄県島尻郡北大東村</v>
      </c>
      <c r="B1890" s="15" t="s">
        <v>4248</v>
      </c>
      <c r="C1890" s="13" t="s">
        <v>4179</v>
      </c>
      <c r="D1890" s="16" t="s">
        <v>4234</v>
      </c>
      <c r="E1890" s="13" t="s">
        <v>4249</v>
      </c>
      <c r="F1890" s="10" t="str">
        <f t="shared" si="59"/>
        <v>島尻郡北大東村</v>
      </c>
    </row>
    <row r="1891" spans="1:6" x14ac:dyDescent="0.15">
      <c r="A1891" s="11" t="str">
        <f t="shared" si="58"/>
        <v>沖縄県島尻郡伊平屋村</v>
      </c>
      <c r="B1891" s="15" t="s">
        <v>4250</v>
      </c>
      <c r="C1891" s="13" t="s">
        <v>4179</v>
      </c>
      <c r="D1891" s="16" t="s">
        <v>4234</v>
      </c>
      <c r="E1891" s="13" t="s">
        <v>4251</v>
      </c>
      <c r="F1891" s="10" t="str">
        <f t="shared" si="59"/>
        <v>島尻郡伊平屋村</v>
      </c>
    </row>
    <row r="1892" spans="1:6" x14ac:dyDescent="0.15">
      <c r="A1892" s="11" t="str">
        <f t="shared" si="58"/>
        <v>沖縄県島尻郡伊是名村</v>
      </c>
      <c r="B1892" s="15" t="s">
        <v>4252</v>
      </c>
      <c r="C1892" s="13" t="s">
        <v>4179</v>
      </c>
      <c r="D1892" s="16" t="s">
        <v>4234</v>
      </c>
      <c r="E1892" s="13" t="s">
        <v>4253</v>
      </c>
      <c r="F1892" s="10" t="str">
        <f t="shared" si="59"/>
        <v>島尻郡伊是名村</v>
      </c>
    </row>
    <row r="1893" spans="1:6" x14ac:dyDescent="0.15">
      <c r="A1893" s="11" t="str">
        <f t="shared" si="58"/>
        <v>沖縄県島尻郡久米島町</v>
      </c>
      <c r="B1893" s="15" t="s">
        <v>4254</v>
      </c>
      <c r="C1893" s="13" t="s">
        <v>4179</v>
      </c>
      <c r="D1893" s="16" t="s">
        <v>4234</v>
      </c>
      <c r="E1893" s="13" t="s">
        <v>4255</v>
      </c>
      <c r="F1893" s="10" t="str">
        <f t="shared" si="59"/>
        <v>島尻郡久米島町</v>
      </c>
    </row>
    <row r="1894" spans="1:6" x14ac:dyDescent="0.15">
      <c r="A1894" s="11" t="str">
        <f t="shared" si="58"/>
        <v>沖縄県島尻郡八重瀬町</v>
      </c>
      <c r="B1894" s="15" t="s">
        <v>4256</v>
      </c>
      <c r="C1894" s="13" t="s">
        <v>4179</v>
      </c>
      <c r="D1894" s="16" t="s">
        <v>4234</v>
      </c>
      <c r="E1894" s="13" t="s">
        <v>4257</v>
      </c>
      <c r="F1894" s="10" t="str">
        <f t="shared" si="59"/>
        <v>島尻郡八重瀬町</v>
      </c>
    </row>
    <row r="1895" spans="1:6" x14ac:dyDescent="0.15">
      <c r="A1895" s="11" t="str">
        <f t="shared" si="58"/>
        <v>沖縄県宮古郡多良間村</v>
      </c>
      <c r="B1895" s="15" t="s">
        <v>4258</v>
      </c>
      <c r="C1895" s="13" t="s">
        <v>4179</v>
      </c>
      <c r="D1895" s="16" t="s">
        <v>4259</v>
      </c>
      <c r="E1895" s="13" t="s">
        <v>4260</v>
      </c>
      <c r="F1895" s="10" t="str">
        <f t="shared" si="59"/>
        <v>宮古郡多良間村</v>
      </c>
    </row>
    <row r="1896" spans="1:6" x14ac:dyDescent="0.15">
      <c r="A1896" s="11" t="str">
        <f t="shared" si="58"/>
        <v>沖縄県八重山郡竹富町</v>
      </c>
      <c r="B1896" s="15" t="s">
        <v>4261</v>
      </c>
      <c r="C1896" s="13" t="s">
        <v>4179</v>
      </c>
      <c r="D1896" s="16" t="s">
        <v>4262</v>
      </c>
      <c r="E1896" s="13" t="s">
        <v>4263</v>
      </c>
      <c r="F1896" s="10" t="str">
        <f t="shared" si="59"/>
        <v>八重山郡竹富町</v>
      </c>
    </row>
    <row r="1897" spans="1:6" x14ac:dyDescent="0.15">
      <c r="A1897" s="11" t="str">
        <f t="shared" si="58"/>
        <v>沖縄県八重山郡与那国町</v>
      </c>
      <c r="B1897" s="15" t="s">
        <v>4264</v>
      </c>
      <c r="C1897" s="13" t="s">
        <v>4179</v>
      </c>
      <c r="D1897" s="16" t="s">
        <v>4262</v>
      </c>
      <c r="E1897" s="13" t="s">
        <v>4265</v>
      </c>
      <c r="F1897" s="10" t="str">
        <f t="shared" si="59"/>
        <v>八重山郡与那国町</v>
      </c>
    </row>
  </sheetData>
  <autoFilter ref="A1:I1897" xr:uid="{00000000-0009-0000-0000-000010000000}">
    <sortState xmlns:xlrd2="http://schemas.microsoft.com/office/spreadsheetml/2017/richdata2" ref="A68:I172">
      <sortCondition ref="B1:B1897"/>
    </sortState>
  </autoFilter>
  <phoneticPr fontId="1"/>
  <pageMargins left="0.78740157480314965" right="0.78740157480314965" top="0.78740157480314965" bottom="0.78740157480314965" header="0.31496062992125984" footer="0.31496062992125984"/>
  <pageSetup paperSize="9" scale="1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GL61"/>
  <sheetViews>
    <sheetView topLeftCell="A60" zoomScaleNormal="100" zoomScaleSheetLayoutView="110" workbookViewId="0">
      <selection activeCell="AS13" sqref="AS13:AX13"/>
    </sheetView>
  </sheetViews>
  <sheetFormatPr defaultColWidth="2.375" defaultRowHeight="16.350000000000001" customHeight="1" x14ac:dyDescent="0.15"/>
  <cols>
    <col min="1" max="1" width="3.375" style="135" customWidth="1"/>
    <col min="2" max="3" width="1.25" style="87" customWidth="1"/>
    <col min="4" max="4" width="3.25" style="87" customWidth="1"/>
    <col min="5" max="6" width="1.625" style="87" customWidth="1"/>
    <col min="7" max="8" width="3.25" style="87" customWidth="1"/>
    <col min="9" max="9" width="1.75" style="87" customWidth="1"/>
    <col min="10" max="10" width="1.625" style="87" customWidth="1"/>
    <col min="11" max="13" width="3.25" style="87" customWidth="1"/>
    <col min="14" max="19" width="1.625" style="87" customWidth="1"/>
    <col min="20" max="21" width="1.5" style="87" customWidth="1"/>
    <col min="22" max="24" width="3.25" style="87" customWidth="1"/>
    <col min="25" max="26" width="1.625" style="87" customWidth="1"/>
    <col min="27" max="28" width="3.25" style="87" customWidth="1"/>
    <col min="29" max="30" width="1.625" style="87" customWidth="1"/>
    <col min="31" max="32" width="3.25" style="87" customWidth="1"/>
    <col min="33" max="38" width="1.5" style="87" customWidth="1"/>
    <col min="39" max="39" width="3.125" style="87" customWidth="1"/>
    <col min="40" max="40" width="2.875" style="87" customWidth="1"/>
    <col min="41" max="41" width="1.875" style="87" customWidth="1"/>
    <col min="42" max="42" width="1.75" style="87" customWidth="1"/>
    <col min="43" max="43" width="2.375" style="87"/>
    <col min="44" max="44" width="14.125" style="87" bestFit="1" customWidth="1"/>
    <col min="45" max="61" width="3.125" style="87" customWidth="1"/>
    <col min="62" max="62" width="11.625" style="87" bestFit="1" customWidth="1"/>
    <col min="63" max="64" width="2.375" style="87"/>
    <col min="65" max="65" width="3.5" style="87" customWidth="1"/>
    <col min="66" max="16384" width="2.375" style="87"/>
  </cols>
  <sheetData>
    <row r="1" spans="1:101" ht="16.350000000000001" customHeight="1" x14ac:dyDescent="0.15">
      <c r="A1" s="151"/>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row>
    <row r="2" spans="1:101" ht="16.350000000000001" customHeight="1" x14ac:dyDescent="0.15">
      <c r="A2" s="524" t="s">
        <v>4705</v>
      </c>
      <c r="B2" s="524"/>
      <c r="C2" s="524"/>
      <c r="D2" s="524"/>
      <c r="E2" s="524"/>
      <c r="F2" s="524"/>
      <c r="G2" s="524"/>
      <c r="H2" s="524"/>
      <c r="I2" s="524"/>
      <c r="J2" s="524"/>
      <c r="K2" s="524"/>
      <c r="L2" s="32"/>
      <c r="M2" s="32"/>
      <c r="N2" s="32"/>
      <c r="O2" s="32"/>
      <c r="P2" s="32"/>
      <c r="Q2" s="32"/>
      <c r="R2" s="32"/>
      <c r="S2" s="32"/>
      <c r="T2" s="32"/>
      <c r="U2" s="32"/>
      <c r="V2" s="32"/>
      <c r="W2" s="32"/>
      <c r="X2" s="32"/>
      <c r="Y2" s="32"/>
      <c r="Z2" s="32"/>
      <c r="AA2" s="32"/>
      <c r="AB2" s="32"/>
      <c r="AC2" s="32"/>
      <c r="AD2" s="32"/>
      <c r="AE2" s="32"/>
      <c r="AF2" s="32"/>
      <c r="AG2" s="32"/>
      <c r="AH2" s="32"/>
      <c r="AI2" s="33"/>
      <c r="AJ2" s="33"/>
      <c r="AK2" s="33"/>
      <c r="AL2" s="33"/>
      <c r="AM2" s="33"/>
      <c r="AN2" s="33"/>
      <c r="AO2" s="33"/>
    </row>
    <row r="3" spans="1:101" ht="12" customHeight="1" x14ac:dyDescent="0.15">
      <c r="A3" s="53"/>
      <c r="B3" s="53"/>
      <c r="C3" s="53"/>
      <c r="D3" s="53"/>
      <c r="E3" s="53"/>
      <c r="F3" s="53"/>
      <c r="G3" s="53"/>
      <c r="H3" s="53"/>
      <c r="I3" s="53"/>
      <c r="J3" s="53"/>
      <c r="K3" s="53"/>
      <c r="L3" s="32"/>
      <c r="M3" s="32"/>
      <c r="N3" s="32"/>
      <c r="O3" s="32"/>
      <c r="P3" s="32"/>
      <c r="Q3" s="32"/>
      <c r="R3" s="32"/>
      <c r="S3" s="32"/>
      <c r="T3" s="32"/>
      <c r="U3" s="32"/>
      <c r="V3" s="32"/>
      <c r="W3" s="32"/>
      <c r="X3" s="32"/>
      <c r="Y3" s="32"/>
      <c r="Z3" s="32"/>
      <c r="AA3" s="32"/>
      <c r="AB3" s="32"/>
      <c r="AC3" s="32"/>
      <c r="AD3" s="32"/>
      <c r="AE3" s="32"/>
      <c r="AF3" s="32"/>
      <c r="AG3" s="32"/>
      <c r="AH3" s="32"/>
      <c r="AI3" s="33"/>
      <c r="AJ3" s="33"/>
      <c r="AK3" s="493"/>
      <c r="AL3" s="493"/>
      <c r="AM3" s="494" t="s">
        <v>23</v>
      </c>
      <c r="AN3" s="33"/>
      <c r="AO3" s="33"/>
      <c r="AT3" s="331"/>
      <c r="AU3" s="331"/>
      <c r="AV3" s="331"/>
      <c r="AW3" s="331"/>
      <c r="AX3" s="331"/>
      <c r="AY3" s="331"/>
    </row>
    <row r="4" spans="1:101" ht="18" customHeight="1" x14ac:dyDescent="0.15">
      <c r="A4" s="53"/>
      <c r="B4" s="53"/>
      <c r="C4" s="53"/>
      <c r="D4" s="53"/>
      <c r="E4" s="53"/>
      <c r="F4" s="53"/>
      <c r="G4" s="53"/>
      <c r="H4" s="53"/>
      <c r="I4" s="53"/>
      <c r="J4" s="53"/>
      <c r="K4" s="53"/>
      <c r="L4" s="32"/>
      <c r="M4" s="32"/>
      <c r="N4" s="32"/>
      <c r="O4" s="32"/>
      <c r="P4" s="32"/>
      <c r="Q4" s="32"/>
      <c r="R4" s="32"/>
      <c r="S4" s="32"/>
      <c r="T4" s="32"/>
      <c r="U4" s="32"/>
      <c r="V4" s="32"/>
      <c r="W4" s="32"/>
      <c r="X4" s="32"/>
      <c r="Y4" s="32"/>
      <c r="Z4" s="32"/>
      <c r="AA4" s="32"/>
      <c r="AB4" s="32"/>
      <c r="AC4" s="32"/>
      <c r="AD4" s="32"/>
      <c r="AE4" s="32"/>
      <c r="AF4" s="32"/>
      <c r="AG4" s="32"/>
      <c r="AH4" s="32"/>
      <c r="AI4" s="33"/>
      <c r="AJ4" s="33"/>
      <c r="AK4" s="716">
        <v>2</v>
      </c>
      <c r="AL4" s="717"/>
      <c r="AM4" s="34">
        <v>3</v>
      </c>
      <c r="AN4" s="196">
        <v>0</v>
      </c>
      <c r="AO4" s="33"/>
      <c r="AT4" s="109" t="str">
        <f>IF(AT5=FALSE,"","（1）商号又は名称   ")</f>
        <v/>
      </c>
      <c r="AU4" s="109" t="str">
        <f>IF(AU5=FALSE,"","（2）代表者又は個人 ")</f>
        <v/>
      </c>
      <c r="AV4" s="109" t="str">
        <f>IF(AV5=FALSE,"","（3）役員 ")</f>
        <v/>
      </c>
      <c r="AW4" s="109" t="str">
        <f>IF(AW5=FALSE,"","（4）事務所  ")</f>
        <v/>
      </c>
      <c r="AX4" s="109" t="str">
        <f>IF(AX5=FALSE,"","（5）政令第2条の2で定める使用人)")</f>
        <v/>
      </c>
      <c r="AY4" s="109" t="str">
        <f>IF(AY5=FALSE,"","（6）専任の宅地建物取引士")</f>
        <v/>
      </c>
    </row>
    <row r="5" spans="1:101" ht="16.350000000000001" customHeight="1" x14ac:dyDescent="0.15">
      <c r="A5" s="46"/>
      <c r="B5" s="32"/>
      <c r="C5" s="32"/>
      <c r="D5" s="32"/>
      <c r="E5" s="527" t="s">
        <v>4686</v>
      </c>
      <c r="F5" s="527"/>
      <c r="G5" s="527"/>
      <c r="H5" s="527"/>
      <c r="I5" s="527"/>
      <c r="J5" s="527"/>
      <c r="K5" s="527"/>
      <c r="L5" s="527"/>
      <c r="M5" s="527"/>
      <c r="N5" s="527"/>
      <c r="O5" s="527"/>
      <c r="P5" s="527"/>
      <c r="Q5" s="527"/>
      <c r="R5" s="527"/>
      <c r="S5" s="527"/>
      <c r="T5" s="527"/>
      <c r="U5" s="527"/>
      <c r="V5" s="527"/>
      <c r="W5" s="527"/>
      <c r="X5" s="527"/>
      <c r="Y5" s="527"/>
      <c r="Z5" s="527"/>
      <c r="AA5" s="527"/>
      <c r="AB5" s="527"/>
      <c r="AC5" s="527"/>
      <c r="AD5" s="527"/>
      <c r="AE5" s="527"/>
      <c r="AF5" s="527"/>
      <c r="AG5" s="527"/>
      <c r="AH5" s="527"/>
      <c r="AI5" s="527"/>
      <c r="AJ5" s="35"/>
      <c r="AK5" s="33"/>
      <c r="AL5" s="33"/>
      <c r="AM5" s="33"/>
      <c r="AN5" s="33"/>
      <c r="AO5" s="33"/>
      <c r="AS5" s="321"/>
      <c r="AT5" s="222" t="b">
        <v>0</v>
      </c>
      <c r="AU5" s="222" t="b">
        <v>0</v>
      </c>
      <c r="AV5" s="222" t="b">
        <v>0</v>
      </c>
      <c r="AW5" s="222" t="b">
        <v>0</v>
      </c>
      <c r="AX5" s="222" t="b">
        <v>0</v>
      </c>
      <c r="AY5" s="222" t="b">
        <v>0</v>
      </c>
      <c r="AZ5" s="321"/>
      <c r="BA5" s="321"/>
      <c r="BB5" s="321"/>
      <c r="BC5" s="321"/>
    </row>
    <row r="6" spans="1:101" ht="15.75" customHeight="1" x14ac:dyDescent="0.15">
      <c r="A6" s="151"/>
      <c r="B6" s="33"/>
      <c r="C6" s="33"/>
      <c r="D6" s="33"/>
      <c r="E6" s="527"/>
      <c r="F6" s="527"/>
      <c r="G6" s="527"/>
      <c r="H6" s="527"/>
      <c r="I6" s="527"/>
      <c r="J6" s="527"/>
      <c r="K6" s="527"/>
      <c r="L6" s="527"/>
      <c r="M6" s="527"/>
      <c r="N6" s="527"/>
      <c r="O6" s="527"/>
      <c r="P6" s="527"/>
      <c r="Q6" s="527"/>
      <c r="R6" s="527"/>
      <c r="S6" s="527"/>
      <c r="T6" s="527"/>
      <c r="U6" s="527"/>
      <c r="V6" s="527"/>
      <c r="W6" s="527"/>
      <c r="X6" s="527"/>
      <c r="Y6" s="527"/>
      <c r="Z6" s="527"/>
      <c r="AA6" s="527"/>
      <c r="AB6" s="527"/>
      <c r="AC6" s="527"/>
      <c r="AD6" s="527"/>
      <c r="AE6" s="527"/>
      <c r="AF6" s="527"/>
      <c r="AG6" s="527"/>
      <c r="AH6" s="527"/>
      <c r="AI6" s="527"/>
      <c r="AJ6" s="35"/>
      <c r="AK6" s="35"/>
      <c r="AL6" s="33"/>
      <c r="AM6" s="33"/>
      <c r="AN6" s="33"/>
      <c r="AO6" s="33"/>
    </row>
    <row r="7" spans="1:101" ht="12" customHeight="1" x14ac:dyDescent="0.15">
      <c r="A7" s="151"/>
      <c r="B7" s="33"/>
      <c r="C7" s="33"/>
      <c r="D7" s="33"/>
      <c r="E7" s="33"/>
      <c r="F7" s="33"/>
      <c r="G7" s="33"/>
      <c r="H7" s="33"/>
      <c r="I7" s="33"/>
      <c r="J7" s="33"/>
      <c r="K7" s="33"/>
      <c r="L7" s="33"/>
      <c r="M7" s="33"/>
      <c r="N7" s="33"/>
      <c r="O7" s="33"/>
      <c r="P7" s="33"/>
      <c r="Q7" s="525" t="s">
        <v>4288</v>
      </c>
      <c r="R7" s="525"/>
      <c r="S7" s="525"/>
      <c r="T7" s="525"/>
      <c r="U7" s="525"/>
      <c r="V7" s="525"/>
      <c r="W7" s="525"/>
      <c r="X7" s="33"/>
      <c r="Y7" s="33"/>
      <c r="Z7" s="33"/>
      <c r="AA7" s="33"/>
      <c r="AB7" s="33"/>
      <c r="AC7" s="33"/>
      <c r="AD7" s="33"/>
      <c r="AE7" s="33"/>
      <c r="AF7" s="33"/>
      <c r="AG7" s="33"/>
      <c r="AH7" s="33"/>
      <c r="AI7" s="33"/>
      <c r="AJ7" s="33"/>
      <c r="AK7" s="33"/>
      <c r="AL7" s="33"/>
      <c r="AM7" s="33"/>
      <c r="AN7" s="33"/>
      <c r="AO7" s="33"/>
      <c r="AQ7" s="526" t="s">
        <v>4623</v>
      </c>
      <c r="AR7" s="526"/>
    </row>
    <row r="8" spans="1:101" ht="12.75" customHeight="1" x14ac:dyDescent="0.15">
      <c r="A8" s="151"/>
      <c r="B8" s="33"/>
      <c r="C8" s="33"/>
      <c r="D8" s="683" t="s">
        <v>4687</v>
      </c>
      <c r="E8" s="683"/>
      <c r="F8" s="683"/>
      <c r="G8" s="683"/>
      <c r="H8" s="683"/>
      <c r="I8" s="683"/>
      <c r="J8" s="683"/>
      <c r="K8" s="683"/>
      <c r="L8" s="683"/>
      <c r="M8" s="683"/>
      <c r="N8" s="683"/>
      <c r="O8" s="683"/>
      <c r="P8" s="683"/>
      <c r="Q8" s="683"/>
      <c r="R8" s="683"/>
      <c r="S8" s="683"/>
      <c r="T8" s="683"/>
      <c r="U8" s="683"/>
      <c r="V8" s="683"/>
      <c r="W8" s="683"/>
      <c r="X8" s="683"/>
      <c r="Y8" s="683"/>
      <c r="Z8" s="683"/>
      <c r="AA8" s="683"/>
      <c r="AB8" s="683"/>
      <c r="AC8" s="683"/>
      <c r="AD8" s="683"/>
      <c r="AE8" s="683"/>
      <c r="AF8" s="683"/>
      <c r="AG8" s="37"/>
      <c r="AH8" s="37"/>
      <c r="AI8" s="37"/>
      <c r="AJ8" s="37"/>
      <c r="AK8" s="37"/>
      <c r="AL8" s="37"/>
      <c r="AM8" s="33"/>
      <c r="AN8" s="33"/>
      <c r="AO8" s="33"/>
      <c r="AQ8" s="526"/>
      <c r="AR8" s="526"/>
    </row>
    <row r="9" spans="1:101" ht="14.1" customHeight="1" x14ac:dyDescent="0.15">
      <c r="A9" s="151"/>
      <c r="B9" s="33"/>
      <c r="C9" s="33"/>
      <c r="D9" s="755" t="s">
        <v>4679</v>
      </c>
      <c r="E9" s="755"/>
      <c r="F9" s="755"/>
      <c r="G9" s="755"/>
      <c r="H9" s="755"/>
      <c r="I9" s="495"/>
      <c r="J9" s="757" t="s">
        <v>4681</v>
      </c>
      <c r="K9" s="757"/>
      <c r="L9" s="757"/>
      <c r="M9" s="757"/>
      <c r="N9" s="757"/>
      <c r="O9" s="35"/>
      <c r="P9" s="752" t="s">
        <v>4682</v>
      </c>
      <c r="Q9" s="752"/>
      <c r="R9" s="752"/>
      <c r="S9" s="752"/>
      <c r="T9" s="752"/>
      <c r="U9" s="496"/>
      <c r="V9" s="752" t="s">
        <v>4683</v>
      </c>
      <c r="W9" s="752"/>
      <c r="X9" s="752"/>
      <c r="Y9" s="52"/>
      <c r="Z9" s="752" t="s">
        <v>4684</v>
      </c>
      <c r="AA9" s="752"/>
      <c r="AB9" s="752"/>
      <c r="AC9" s="752"/>
      <c r="AD9" s="752"/>
      <c r="AE9" s="752"/>
      <c r="AF9" s="752"/>
      <c r="AG9" s="752"/>
      <c r="AH9" s="752"/>
      <c r="AI9" s="752"/>
      <c r="AJ9" s="752"/>
      <c r="AK9" s="752"/>
      <c r="AL9" s="752"/>
      <c r="AM9" s="33"/>
      <c r="AN9" s="33"/>
      <c r="AO9" s="33"/>
      <c r="AQ9" s="526"/>
      <c r="AR9" s="526"/>
    </row>
    <row r="10" spans="1:101" ht="3" customHeight="1" x14ac:dyDescent="0.15">
      <c r="A10" s="151"/>
      <c r="B10" s="33"/>
      <c r="C10" s="33"/>
      <c r="D10" s="497"/>
      <c r="E10" s="497"/>
      <c r="F10" s="497"/>
      <c r="G10" s="497"/>
      <c r="H10" s="497"/>
      <c r="I10" s="495"/>
      <c r="J10" s="495"/>
      <c r="K10" s="156"/>
      <c r="L10" s="156"/>
      <c r="M10" s="156"/>
      <c r="N10" s="156"/>
      <c r="O10" s="495"/>
      <c r="P10" s="495"/>
      <c r="Q10" s="495"/>
      <c r="R10" s="495"/>
      <c r="S10" s="495"/>
      <c r="T10" s="495"/>
      <c r="U10" s="495"/>
      <c r="V10" s="495"/>
      <c r="W10" s="495"/>
      <c r="X10" s="495"/>
      <c r="Y10" s="495"/>
      <c r="Z10" s="495"/>
      <c r="AA10" s="495"/>
      <c r="AB10" s="495"/>
      <c r="AC10" s="495"/>
      <c r="AD10" s="495"/>
      <c r="AE10" s="495"/>
      <c r="AF10" s="495"/>
      <c r="AG10" s="37"/>
      <c r="AH10" s="37"/>
      <c r="AI10" s="37"/>
      <c r="AJ10" s="37"/>
      <c r="AK10" s="37"/>
      <c r="AL10" s="37"/>
      <c r="AM10" s="33"/>
      <c r="AN10" s="33"/>
      <c r="AO10" s="33"/>
      <c r="AQ10" s="526"/>
      <c r="AR10" s="526"/>
    </row>
    <row r="11" spans="1:101" ht="14.1" customHeight="1" x14ac:dyDescent="0.15">
      <c r="A11" s="197"/>
      <c r="B11" s="198"/>
      <c r="C11" s="198"/>
      <c r="D11" s="754" t="s">
        <v>4680</v>
      </c>
      <c r="E11" s="754"/>
      <c r="F11" s="754"/>
      <c r="G11" s="754"/>
      <c r="H11" s="754"/>
      <c r="I11" s="754"/>
      <c r="J11" s="754"/>
      <c r="K11" s="754"/>
      <c r="L11" s="753" t="s">
        <v>4678</v>
      </c>
      <c r="M11" s="753"/>
      <c r="N11" s="753"/>
      <c r="O11" s="753"/>
      <c r="P11" s="753"/>
      <c r="Q11" s="753"/>
      <c r="R11" s="753"/>
      <c r="S11" s="753"/>
      <c r="T11" s="753"/>
      <c r="U11" s="753"/>
      <c r="V11" s="753"/>
      <c r="W11" s="753"/>
      <c r="X11" s="753"/>
      <c r="Y11" s="753"/>
      <c r="Z11" s="753"/>
      <c r="AA11" s="753"/>
      <c r="AB11" s="753"/>
      <c r="AC11" s="753"/>
      <c r="AD11" s="753"/>
      <c r="AE11" s="753"/>
      <c r="AF11" s="753"/>
      <c r="AG11" s="753"/>
      <c r="AH11" s="753"/>
      <c r="AI11" s="753"/>
      <c r="AJ11" s="753"/>
      <c r="AK11" s="753"/>
      <c r="AL11" s="753"/>
      <c r="AM11" s="198"/>
      <c r="AN11" s="33"/>
      <c r="AO11" s="33"/>
      <c r="AQ11" s="526"/>
      <c r="AR11" s="526"/>
    </row>
    <row r="12" spans="1:101" ht="4.5" customHeight="1" thickBot="1" x14ac:dyDescent="0.35">
      <c r="A12" s="194"/>
      <c r="B12" s="36"/>
      <c r="C12" s="36"/>
      <c r="D12" s="36"/>
      <c r="E12" s="36"/>
      <c r="F12" s="36"/>
      <c r="G12" s="36"/>
      <c r="H12" s="36"/>
      <c r="I12" s="36"/>
      <c r="J12" s="36"/>
      <c r="K12" s="36"/>
      <c r="L12" s="36"/>
      <c r="M12" s="36"/>
      <c r="N12" s="36"/>
      <c r="O12" s="36"/>
      <c r="P12" s="36"/>
      <c r="Q12" s="36"/>
      <c r="R12" s="36"/>
      <c r="S12" s="36"/>
      <c r="T12" s="36"/>
      <c r="U12" s="36"/>
      <c r="V12" s="36"/>
      <c r="W12" s="33"/>
      <c r="X12" s="33"/>
      <c r="Y12" s="33"/>
      <c r="Z12" s="33"/>
      <c r="AA12" s="200"/>
      <c r="AB12" s="200"/>
      <c r="AC12" s="200"/>
      <c r="AD12" s="200"/>
      <c r="AE12" s="200"/>
      <c r="AF12" s="498"/>
      <c r="AG12" s="498"/>
      <c r="AH12" s="498"/>
      <c r="AI12" s="498"/>
      <c r="AJ12" s="498"/>
      <c r="AK12" s="498"/>
      <c r="AL12" s="498"/>
      <c r="AM12" s="498"/>
      <c r="AN12" s="33"/>
      <c r="AO12" s="33"/>
    </row>
    <row r="13" spans="1:101" ht="16.350000000000001" customHeight="1" thickBot="1" x14ac:dyDescent="0.2">
      <c r="A13" s="151"/>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693" t="str">
        <f>IF(AS13="","令和　 年 　月 　日",AS13)</f>
        <v>令和　 年 　月 　日</v>
      </c>
      <c r="AB13" s="693"/>
      <c r="AC13" s="693"/>
      <c r="AD13" s="693"/>
      <c r="AE13" s="693"/>
      <c r="AF13" s="693"/>
      <c r="AG13" s="693"/>
      <c r="AH13" s="693"/>
      <c r="AI13" s="693"/>
      <c r="AJ13" s="693"/>
      <c r="AK13" s="693"/>
      <c r="AL13" s="693"/>
      <c r="AM13" s="199"/>
      <c r="AN13" s="33"/>
      <c r="AO13" s="33"/>
      <c r="AQ13" s="556" t="s">
        <v>4592</v>
      </c>
      <c r="AR13" s="557"/>
      <c r="AS13" s="690"/>
      <c r="AT13" s="691"/>
      <c r="AU13" s="691"/>
      <c r="AV13" s="691"/>
      <c r="AW13" s="691"/>
      <c r="AX13" s="692"/>
      <c r="AY13" s="201" t="s">
        <v>4712</v>
      </c>
    </row>
    <row r="14" spans="1:101" ht="16.350000000000001" customHeight="1" x14ac:dyDescent="0.15">
      <c r="A14" s="151"/>
      <c r="B14" s="151"/>
      <c r="C14" s="35" t="s">
        <v>4638</v>
      </c>
      <c r="D14" s="35"/>
      <c r="E14" s="35"/>
      <c r="F14" s="35"/>
      <c r="G14" s="35"/>
      <c r="H14" s="53" t="s">
        <v>3</v>
      </c>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Q14" s="88"/>
      <c r="AR14" s="89"/>
      <c r="AS14" s="533"/>
      <c r="AT14" s="533"/>
      <c r="AU14" s="533"/>
      <c r="AV14" s="533"/>
      <c r="AW14" s="93"/>
      <c r="AX14" s="93"/>
      <c r="AY14" s="93"/>
      <c r="AZ14" s="93"/>
      <c r="BA14" s="93"/>
      <c r="BB14" s="93"/>
      <c r="BC14" s="93"/>
      <c r="BD14" s="93"/>
      <c r="BE14" s="93"/>
      <c r="BF14" s="93"/>
      <c r="BG14" s="93"/>
      <c r="BH14" s="93"/>
      <c r="BI14" s="93"/>
      <c r="BJ14" s="94"/>
      <c r="BK14" s="94"/>
      <c r="BL14" s="94"/>
      <c r="BM14" s="94"/>
      <c r="BN14" s="94"/>
      <c r="BO14" s="94"/>
      <c r="BP14" s="94"/>
      <c r="BQ14" s="94"/>
      <c r="BR14" s="94"/>
      <c r="BS14" s="94"/>
      <c r="BT14" s="94"/>
      <c r="BU14" s="94"/>
      <c r="BV14" s="94"/>
      <c r="BW14" s="94"/>
      <c r="BX14" s="94"/>
      <c r="BY14" s="94"/>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row>
    <row r="15" spans="1:101" ht="5.25" customHeight="1" thickBot="1" x14ac:dyDescent="0.2">
      <c r="A15" s="151"/>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Q15" s="89"/>
      <c r="AR15" s="89"/>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2"/>
      <c r="CA15" s="92"/>
      <c r="CB15" s="92"/>
      <c r="CC15" s="92"/>
      <c r="CD15" s="92"/>
      <c r="CE15" s="92"/>
      <c r="CF15" s="92"/>
      <c r="CG15" s="92"/>
      <c r="CH15" s="92"/>
      <c r="CI15" s="92"/>
      <c r="CJ15" s="92"/>
      <c r="CK15" s="92"/>
      <c r="CL15" s="92"/>
      <c r="CM15" s="92"/>
      <c r="CN15" s="92"/>
      <c r="CO15" s="92"/>
      <c r="CP15" s="92"/>
      <c r="CQ15" s="92"/>
      <c r="CR15" s="92"/>
      <c r="CS15" s="92"/>
      <c r="CT15" s="92"/>
      <c r="CU15" s="92"/>
      <c r="CV15" s="92"/>
      <c r="CW15" s="92"/>
    </row>
    <row r="16" spans="1:101" ht="14.45" customHeight="1" thickBot="1" x14ac:dyDescent="0.2">
      <c r="A16" s="151"/>
      <c r="B16" s="33"/>
      <c r="C16" s="33"/>
      <c r="D16" s="33"/>
      <c r="E16" s="33"/>
      <c r="F16" s="33"/>
      <c r="G16" s="32"/>
      <c r="H16" s="32"/>
      <c r="I16" s="249"/>
      <c r="J16" s="249"/>
      <c r="K16" s="249"/>
      <c r="L16" s="249" t="s">
        <v>4</v>
      </c>
      <c r="M16" s="242"/>
      <c r="N16" s="671" t="s">
        <v>5</v>
      </c>
      <c r="O16" s="671"/>
      <c r="P16" s="671"/>
      <c r="Q16" s="671"/>
      <c r="R16" s="671"/>
      <c r="S16" s="671"/>
      <c r="T16" s="671"/>
      <c r="U16" s="239"/>
      <c r="V16" s="748" t="str">
        <f>IF($AS$16="","",$AS$16)</f>
        <v/>
      </c>
      <c r="W16" s="748"/>
      <c r="X16" s="748"/>
      <c r="Y16" s="748"/>
      <c r="Z16" s="748"/>
      <c r="AA16" s="748"/>
      <c r="AB16" s="748"/>
      <c r="AC16" s="748"/>
      <c r="AD16" s="748"/>
      <c r="AE16" s="748"/>
      <c r="AF16" s="748"/>
      <c r="AG16" s="748"/>
      <c r="AH16" s="748"/>
      <c r="AI16" s="748"/>
      <c r="AJ16" s="748"/>
      <c r="AK16" s="748"/>
      <c r="AL16" s="748"/>
      <c r="AM16" s="33"/>
      <c r="AN16" s="33"/>
      <c r="AO16" s="33"/>
      <c r="AQ16" s="534" t="s">
        <v>24</v>
      </c>
      <c r="AR16" s="535"/>
      <c r="AS16" s="704"/>
      <c r="AT16" s="705"/>
      <c r="AU16" s="705"/>
      <c r="AV16" s="705"/>
      <c r="AW16" s="705"/>
      <c r="AX16" s="705"/>
      <c r="AY16" s="705"/>
      <c r="AZ16" s="705"/>
      <c r="BA16" s="705"/>
      <c r="BB16" s="705"/>
      <c r="BC16" s="705"/>
      <c r="BD16" s="705"/>
      <c r="BE16" s="705"/>
      <c r="BF16" s="705"/>
      <c r="BG16" s="705"/>
      <c r="BH16" s="705"/>
      <c r="BI16" s="706"/>
      <c r="BJ16" s="95"/>
      <c r="BK16" s="102"/>
      <c r="BL16" s="94"/>
      <c r="BM16" s="94"/>
      <c r="BN16" s="94"/>
      <c r="BO16" s="94"/>
      <c r="BP16" s="94"/>
      <c r="BQ16" s="94"/>
      <c r="BR16" s="94"/>
      <c r="BS16" s="94"/>
      <c r="BT16" s="94"/>
      <c r="BU16" s="94"/>
      <c r="BV16" s="94"/>
      <c r="BW16" s="94"/>
      <c r="BX16" s="94"/>
      <c r="BY16" s="94"/>
      <c r="BZ16" s="92"/>
      <c r="CA16" s="92"/>
      <c r="CB16" s="92"/>
      <c r="CC16" s="92"/>
      <c r="CD16" s="92"/>
      <c r="CE16" s="92"/>
      <c r="CF16" s="92"/>
      <c r="CG16" s="92"/>
      <c r="CH16" s="92"/>
      <c r="CI16" s="92"/>
      <c r="CJ16" s="92"/>
      <c r="CK16" s="92"/>
      <c r="CL16" s="92"/>
      <c r="CM16" s="92"/>
      <c r="CN16" s="92"/>
      <c r="CO16" s="92"/>
      <c r="CP16" s="92"/>
      <c r="CQ16" s="92"/>
      <c r="CR16" s="92"/>
      <c r="CS16" s="92"/>
      <c r="CT16" s="92"/>
      <c r="CU16" s="92"/>
      <c r="CV16" s="92"/>
      <c r="CW16" s="92"/>
    </row>
    <row r="17" spans="1:194" ht="14.45" customHeight="1" thickBot="1" x14ac:dyDescent="0.2">
      <c r="A17" s="53"/>
      <c r="B17" s="35"/>
      <c r="C17" s="35"/>
      <c r="D17" s="35"/>
      <c r="E17" s="35"/>
      <c r="F17" s="35"/>
      <c r="G17" s="35"/>
      <c r="H17" s="35"/>
      <c r="I17" s="33"/>
      <c r="J17" s="33"/>
      <c r="K17" s="33"/>
      <c r="L17" s="242"/>
      <c r="M17" s="242"/>
      <c r="N17" s="671" t="s">
        <v>6</v>
      </c>
      <c r="O17" s="671"/>
      <c r="P17" s="671"/>
      <c r="Q17" s="671"/>
      <c r="R17" s="671"/>
      <c r="S17" s="671"/>
      <c r="T17" s="671"/>
      <c r="U17" s="240"/>
      <c r="V17" s="746" t="str">
        <f>IF($AS$17="","（　　　　―　　　　　　）","（"&amp;LEFT($AS$17,3)&amp;"-"&amp;RIGHT($AS$17,4)&amp;"）")</f>
        <v>（　　　　―　　　　　　）</v>
      </c>
      <c r="W17" s="746"/>
      <c r="X17" s="746"/>
      <c r="Y17" s="746"/>
      <c r="Z17" s="746"/>
      <c r="AA17" s="746"/>
      <c r="AB17" s="746"/>
      <c r="AC17" s="746"/>
      <c r="AD17" s="746"/>
      <c r="AE17" s="746"/>
      <c r="AF17" s="746"/>
      <c r="AG17" s="746"/>
      <c r="AH17" s="746"/>
      <c r="AI17" s="746"/>
      <c r="AJ17" s="746"/>
      <c r="AK17" s="746"/>
      <c r="AL17" s="746"/>
      <c r="AM17" s="35"/>
      <c r="AN17" s="33"/>
      <c r="AO17" s="33"/>
      <c r="AQ17" s="534" t="s">
        <v>25</v>
      </c>
      <c r="AR17" s="535"/>
      <c r="AS17" s="707"/>
      <c r="AT17" s="708"/>
      <c r="AU17" s="708"/>
      <c r="AV17" s="709"/>
      <c r="AW17" s="97" t="s">
        <v>26</v>
      </c>
      <c r="AX17" s="97"/>
      <c r="AY17" s="97"/>
      <c r="AZ17" s="97"/>
      <c r="BA17" s="97"/>
      <c r="BB17" s="97"/>
      <c r="BC17" s="97"/>
      <c r="BD17" s="97"/>
      <c r="BE17" s="97"/>
      <c r="BF17" s="97"/>
      <c r="BG17" s="97"/>
      <c r="BH17" s="97"/>
      <c r="BI17" s="97"/>
      <c r="BJ17" s="157"/>
      <c r="BK17" s="102"/>
      <c r="BL17" s="94"/>
      <c r="BM17" s="94"/>
      <c r="BN17" s="94"/>
      <c r="BO17" s="94"/>
      <c r="BP17" s="94"/>
      <c r="BQ17" s="94"/>
      <c r="BR17" s="94"/>
      <c r="BS17" s="94"/>
      <c r="BT17" s="94"/>
      <c r="BU17" s="94"/>
      <c r="BV17" s="94"/>
      <c r="BW17" s="94"/>
      <c r="BX17" s="94"/>
      <c r="BY17" s="94"/>
      <c r="BZ17" s="92"/>
      <c r="CA17" s="92"/>
      <c r="CB17" s="92"/>
      <c r="CC17" s="92"/>
      <c r="CD17" s="92"/>
      <c r="CE17" s="92"/>
      <c r="CF17" s="92"/>
      <c r="CG17" s="92"/>
      <c r="CH17" s="92"/>
      <c r="CI17" s="92"/>
      <c r="CJ17" s="92"/>
      <c r="CK17" s="92"/>
      <c r="CL17" s="92"/>
      <c r="CM17" s="92"/>
      <c r="CN17" s="92"/>
      <c r="CO17" s="92"/>
      <c r="CP17" s="92"/>
      <c r="CQ17" s="92"/>
      <c r="CR17" s="92"/>
      <c r="CS17" s="92"/>
      <c r="CT17" s="92"/>
      <c r="CU17" s="92"/>
      <c r="CV17" s="92"/>
      <c r="CW17" s="92"/>
    </row>
    <row r="18" spans="1:194" ht="14.45" customHeight="1" x14ac:dyDescent="0.15">
      <c r="A18" s="53"/>
      <c r="B18" s="35"/>
      <c r="C18" s="35"/>
      <c r="D18" s="35"/>
      <c r="E18" s="33"/>
      <c r="F18" s="33"/>
      <c r="G18" s="35"/>
      <c r="H18" s="35"/>
      <c r="I18" s="35"/>
      <c r="J18" s="35"/>
      <c r="K18" s="35"/>
      <c r="L18" s="243"/>
      <c r="M18" s="243"/>
      <c r="N18" s="539" t="s">
        <v>7</v>
      </c>
      <c r="O18" s="539"/>
      <c r="P18" s="539"/>
      <c r="Q18" s="539"/>
      <c r="R18" s="539"/>
      <c r="S18" s="539"/>
      <c r="T18" s="539"/>
      <c r="U18" s="241"/>
      <c r="V18" s="553" t="str">
        <f>IF($AS$18="","",$AS$18)</f>
        <v/>
      </c>
      <c r="W18" s="553"/>
      <c r="X18" s="553"/>
      <c r="Y18" s="553"/>
      <c r="Z18" s="553"/>
      <c r="AA18" s="553"/>
      <c r="AB18" s="553"/>
      <c r="AC18" s="553"/>
      <c r="AD18" s="553"/>
      <c r="AE18" s="553"/>
      <c r="AF18" s="553"/>
      <c r="AG18" s="553"/>
      <c r="AH18" s="553"/>
      <c r="AI18" s="553"/>
      <c r="AJ18" s="553"/>
      <c r="AK18" s="553"/>
      <c r="AL18" s="553"/>
      <c r="AM18" s="35"/>
      <c r="AN18" s="33"/>
      <c r="AO18" s="33"/>
      <c r="AQ18" s="543" t="s">
        <v>41</v>
      </c>
      <c r="AR18" s="544"/>
      <c r="AS18" s="710"/>
      <c r="AT18" s="711"/>
      <c r="AU18" s="711"/>
      <c r="AV18" s="711"/>
      <c r="AW18" s="711"/>
      <c r="AX18" s="711"/>
      <c r="AY18" s="711"/>
      <c r="AZ18" s="711"/>
      <c r="BA18" s="711"/>
      <c r="BB18" s="711"/>
      <c r="BC18" s="711"/>
      <c r="BD18" s="711"/>
      <c r="BE18" s="711"/>
      <c r="BF18" s="711"/>
      <c r="BG18" s="711"/>
      <c r="BH18" s="711"/>
      <c r="BI18" s="712"/>
      <c r="BJ18" s="558"/>
      <c r="BK18" s="102"/>
      <c r="BL18" s="94"/>
      <c r="BM18" s="94"/>
      <c r="BN18" s="94"/>
      <c r="BO18" s="94"/>
      <c r="BP18" s="94"/>
      <c r="BQ18" s="94"/>
      <c r="BR18" s="94"/>
      <c r="BS18" s="94"/>
      <c r="BT18" s="94"/>
      <c r="BU18" s="94"/>
      <c r="BV18" s="94"/>
      <c r="BW18" s="94"/>
      <c r="BX18" s="94"/>
      <c r="BY18" s="94"/>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row>
    <row r="19" spans="1:194" ht="14.45" customHeight="1" thickBot="1" x14ac:dyDescent="0.2">
      <c r="A19" s="53"/>
      <c r="B19" s="35"/>
      <c r="C19" s="35"/>
      <c r="D19" s="35"/>
      <c r="E19" s="35"/>
      <c r="F19" s="35"/>
      <c r="G19" s="35"/>
      <c r="H19" s="35"/>
      <c r="I19" s="35"/>
      <c r="J19" s="35"/>
      <c r="K19" s="35"/>
      <c r="L19" s="244"/>
      <c r="M19" s="244"/>
      <c r="N19" s="552" t="s">
        <v>4639</v>
      </c>
      <c r="O19" s="552"/>
      <c r="P19" s="552"/>
      <c r="Q19" s="552"/>
      <c r="R19" s="552"/>
      <c r="S19" s="552"/>
      <c r="T19" s="552"/>
      <c r="U19" s="241"/>
      <c r="V19" s="553"/>
      <c r="W19" s="553"/>
      <c r="X19" s="553"/>
      <c r="Y19" s="553"/>
      <c r="Z19" s="553"/>
      <c r="AA19" s="553"/>
      <c r="AB19" s="553"/>
      <c r="AC19" s="553"/>
      <c r="AD19" s="553"/>
      <c r="AE19" s="553"/>
      <c r="AF19" s="553"/>
      <c r="AG19" s="553"/>
      <c r="AH19" s="553"/>
      <c r="AI19" s="553"/>
      <c r="AJ19" s="553"/>
      <c r="AK19" s="553"/>
      <c r="AL19" s="553"/>
      <c r="AM19" s="35"/>
      <c r="AN19" s="33"/>
      <c r="AO19" s="33"/>
      <c r="AQ19" s="534" t="s">
        <v>37</v>
      </c>
      <c r="AR19" s="535"/>
      <c r="AS19" s="713"/>
      <c r="AT19" s="714"/>
      <c r="AU19" s="714"/>
      <c r="AV19" s="714"/>
      <c r="AW19" s="714"/>
      <c r="AX19" s="714"/>
      <c r="AY19" s="714"/>
      <c r="AZ19" s="714"/>
      <c r="BA19" s="714"/>
      <c r="BB19" s="714"/>
      <c r="BC19" s="714"/>
      <c r="BD19" s="714"/>
      <c r="BE19" s="714"/>
      <c r="BF19" s="714"/>
      <c r="BG19" s="714"/>
      <c r="BH19" s="714"/>
      <c r="BI19" s="715"/>
      <c r="BJ19" s="558"/>
      <c r="BK19" s="102"/>
      <c r="BL19" s="94"/>
      <c r="BM19" s="94"/>
      <c r="BN19" s="94"/>
      <c r="BO19" s="94"/>
      <c r="BP19" s="94"/>
      <c r="BQ19" s="94"/>
      <c r="BR19" s="94"/>
      <c r="BS19" s="94"/>
      <c r="BT19" s="94"/>
      <c r="BU19" s="94"/>
      <c r="BV19" s="94"/>
      <c r="BW19" s="94"/>
      <c r="BX19" s="94"/>
      <c r="BY19" s="94"/>
      <c r="BZ19" s="92"/>
      <c r="CA19" s="92"/>
      <c r="CB19" s="92"/>
      <c r="CC19" s="92"/>
      <c r="CD19" s="92"/>
      <c r="CE19" s="92"/>
      <c r="CF19" s="92"/>
      <c r="CG19" s="92"/>
      <c r="CH19" s="92"/>
      <c r="CI19" s="92"/>
      <c r="CJ19" s="92"/>
      <c r="CK19" s="92"/>
      <c r="CL19" s="92"/>
      <c r="CM19" s="92"/>
      <c r="CN19" s="92"/>
      <c r="CO19" s="92"/>
      <c r="CP19" s="92"/>
      <c r="CQ19" s="92"/>
      <c r="CR19" s="92"/>
      <c r="CS19" s="92"/>
      <c r="CT19" s="92"/>
      <c r="CU19" s="92"/>
      <c r="CV19" s="92"/>
      <c r="CW19" s="92"/>
    </row>
    <row r="20" spans="1:194" ht="14.45" customHeight="1" thickBot="1" x14ac:dyDescent="0.2">
      <c r="A20" s="53"/>
      <c r="B20" s="33"/>
      <c r="C20" s="33"/>
      <c r="D20" s="33"/>
      <c r="E20" s="33"/>
      <c r="F20" s="33"/>
      <c r="G20" s="33"/>
      <c r="H20" s="35"/>
      <c r="I20" s="35"/>
      <c r="J20" s="35"/>
      <c r="K20" s="33"/>
      <c r="L20" s="245"/>
      <c r="M20" s="245"/>
      <c r="N20" s="759" t="s">
        <v>4640</v>
      </c>
      <c r="O20" s="759"/>
      <c r="P20" s="759"/>
      <c r="Q20" s="759"/>
      <c r="R20" s="759"/>
      <c r="S20" s="759"/>
      <c r="T20" s="759"/>
      <c r="U20" s="499"/>
      <c r="V20" s="747" t="str">
        <f>IF($AS$20="","",$AS$20)</f>
        <v/>
      </c>
      <c r="W20" s="747"/>
      <c r="X20" s="747"/>
      <c r="Y20" s="500"/>
      <c r="Z20" s="748" t="str">
        <f>IF($AW$20="","",$AW$20)</f>
        <v/>
      </c>
      <c r="AA20" s="748"/>
      <c r="AB20" s="748"/>
      <c r="AC20" s="748"/>
      <c r="AD20" s="748"/>
      <c r="AE20" s="748"/>
      <c r="AF20" s="748"/>
      <c r="AG20" s="748"/>
      <c r="AH20" s="748"/>
      <c r="AI20" s="748"/>
      <c r="AJ20" s="748"/>
      <c r="AK20" s="748"/>
      <c r="AL20" s="748"/>
      <c r="AM20" s="35"/>
      <c r="AN20" s="33"/>
      <c r="AO20" s="33"/>
      <c r="AQ20" s="559" t="s">
        <v>4593</v>
      </c>
      <c r="AR20" s="560"/>
      <c r="AS20" s="695"/>
      <c r="AT20" s="696"/>
      <c r="AU20" s="696"/>
      <c r="AV20" s="696"/>
      <c r="AW20" s="695"/>
      <c r="AX20" s="696"/>
      <c r="AY20" s="696"/>
      <c r="AZ20" s="696"/>
      <c r="BA20" s="696"/>
      <c r="BB20" s="696"/>
      <c r="BC20" s="696"/>
      <c r="BD20" s="696"/>
      <c r="BE20" s="696"/>
      <c r="BF20" s="696"/>
      <c r="BG20" s="696"/>
      <c r="BH20" s="696"/>
      <c r="BI20" s="697"/>
      <c r="BJ20" s="158"/>
      <c r="BK20" s="159"/>
      <c r="BL20" s="94"/>
      <c r="BM20" s="94"/>
      <c r="BN20" s="94"/>
      <c r="BO20" s="94"/>
      <c r="BP20" s="94"/>
      <c r="BQ20" s="94"/>
      <c r="BR20" s="94"/>
      <c r="BS20" s="94"/>
      <c r="BT20" s="94"/>
      <c r="BU20" s="94"/>
      <c r="BV20" s="94"/>
      <c r="BW20" s="94"/>
      <c r="BX20" s="94"/>
      <c r="BY20" s="94"/>
      <c r="BZ20" s="92"/>
      <c r="CA20" s="92"/>
      <c r="CB20" s="92"/>
      <c r="CC20" s="92"/>
      <c r="CD20" s="92"/>
      <c r="CE20" s="92"/>
      <c r="CF20" s="92"/>
      <c r="CG20" s="92"/>
      <c r="CH20" s="92"/>
      <c r="CI20" s="92"/>
      <c r="CJ20" s="92"/>
      <c r="CK20" s="92"/>
      <c r="CL20" s="92"/>
      <c r="CM20" s="92"/>
      <c r="CN20" s="92"/>
      <c r="CO20" s="92"/>
      <c r="CP20" s="92"/>
      <c r="CQ20" s="92"/>
      <c r="CR20" s="92"/>
      <c r="CS20" s="92"/>
      <c r="CT20" s="92"/>
      <c r="CU20" s="92"/>
      <c r="CV20" s="92"/>
      <c r="CW20" s="92"/>
    </row>
    <row r="21" spans="1:194" ht="14.45" customHeight="1" thickBot="1" x14ac:dyDescent="0.2">
      <c r="A21" s="53"/>
      <c r="B21" s="33"/>
      <c r="C21" s="33"/>
      <c r="D21" s="33"/>
      <c r="E21" s="33"/>
      <c r="F21" s="33"/>
      <c r="G21" s="33"/>
      <c r="H21" s="35"/>
      <c r="I21" s="35"/>
      <c r="J21" s="35"/>
      <c r="K21" s="33"/>
      <c r="L21" s="246"/>
      <c r="M21" s="246"/>
      <c r="N21" s="579" t="s">
        <v>4618</v>
      </c>
      <c r="O21" s="579"/>
      <c r="P21" s="579"/>
      <c r="Q21" s="579"/>
      <c r="R21" s="579"/>
      <c r="S21" s="579"/>
      <c r="T21" s="579"/>
      <c r="U21" s="579"/>
      <c r="V21" s="579"/>
      <c r="W21" s="579"/>
      <c r="X21" s="579"/>
      <c r="Y21" s="579"/>
      <c r="Z21" s="579"/>
      <c r="AA21" s="213"/>
      <c r="AB21" s="213"/>
      <c r="AC21" s="213"/>
      <c r="AD21" s="213"/>
      <c r="AE21" s="213"/>
      <c r="AF21" s="213"/>
      <c r="AG21" s="213"/>
      <c r="AH21" s="213"/>
      <c r="AI21" s="213"/>
      <c r="AJ21" s="35"/>
      <c r="AK21" s="35"/>
      <c r="AL21" s="35"/>
      <c r="AM21" s="35"/>
      <c r="AN21" s="33"/>
      <c r="AO21" s="33"/>
      <c r="AQ21" s="98"/>
      <c r="AR21" s="89"/>
      <c r="AS21" s="202"/>
      <c r="AT21" s="202"/>
      <c r="AU21" s="202"/>
      <c r="AV21" s="202"/>
      <c r="AW21" s="202"/>
      <c r="AX21" s="202"/>
      <c r="AY21" s="202"/>
      <c r="AZ21" s="202"/>
      <c r="BA21" s="202"/>
      <c r="BB21" s="203"/>
      <c r="BC21" s="203"/>
      <c r="BD21" s="203"/>
      <c r="BE21" s="203"/>
      <c r="BF21" s="203"/>
      <c r="BG21" s="203"/>
      <c r="BH21" s="203"/>
      <c r="BI21" s="203"/>
      <c r="BJ21" s="158"/>
      <c r="BK21" s="159"/>
      <c r="BL21" s="94"/>
      <c r="BM21" s="94"/>
      <c r="BN21" s="94"/>
      <c r="BO21" s="94"/>
      <c r="BP21" s="94"/>
      <c r="BQ21" s="94"/>
      <c r="BR21" s="94"/>
      <c r="BS21" s="94"/>
      <c r="BT21" s="94"/>
      <c r="BU21" s="94"/>
      <c r="BV21" s="94"/>
      <c r="BW21" s="94"/>
      <c r="BX21" s="94"/>
      <c r="BY21" s="94"/>
      <c r="BZ21" s="92"/>
      <c r="CA21" s="92"/>
      <c r="CB21" s="92"/>
      <c r="CC21" s="92"/>
      <c r="CD21" s="92"/>
      <c r="CE21" s="92"/>
      <c r="CF21" s="92"/>
      <c r="CG21" s="92"/>
      <c r="CH21" s="92"/>
      <c r="CI21" s="92"/>
      <c r="CJ21" s="92"/>
      <c r="CK21" s="92"/>
      <c r="CL21" s="92"/>
      <c r="CM21" s="92"/>
      <c r="CN21" s="92"/>
      <c r="CO21" s="92"/>
      <c r="CP21" s="92"/>
      <c r="CQ21" s="92"/>
      <c r="CR21" s="92"/>
      <c r="CS21" s="92"/>
      <c r="CT21" s="92"/>
      <c r="CU21" s="92"/>
      <c r="CV21" s="92"/>
      <c r="CW21" s="92"/>
    </row>
    <row r="22" spans="1:194" ht="14.45" customHeight="1" thickBot="1" x14ac:dyDescent="0.2">
      <c r="A22" s="53"/>
      <c r="B22" s="33"/>
      <c r="C22" s="33"/>
      <c r="D22" s="33"/>
      <c r="E22" s="33"/>
      <c r="F22" s="33"/>
      <c r="G22" s="33"/>
      <c r="H22" s="37"/>
      <c r="I22" s="35"/>
      <c r="J22" s="35"/>
      <c r="K22" s="37"/>
      <c r="L22" s="242"/>
      <c r="M22" s="242"/>
      <c r="N22" s="671" t="s">
        <v>4641</v>
      </c>
      <c r="O22" s="671"/>
      <c r="P22" s="671"/>
      <c r="Q22" s="671"/>
      <c r="R22" s="671"/>
      <c r="S22" s="671"/>
      <c r="T22" s="671"/>
      <c r="U22" s="241"/>
      <c r="V22" s="553" t="str">
        <f>IF($AS$22="","（　　　　　）   　 ―　　　",$AS$22)</f>
        <v>（　　　　　）   　 ―　　　</v>
      </c>
      <c r="W22" s="553"/>
      <c r="X22" s="553"/>
      <c r="Y22" s="553"/>
      <c r="Z22" s="553"/>
      <c r="AA22" s="553"/>
      <c r="AB22" s="553"/>
      <c r="AC22" s="553"/>
      <c r="AD22" s="553"/>
      <c r="AE22" s="553"/>
      <c r="AF22" s="553"/>
      <c r="AG22" s="553"/>
      <c r="AH22" s="553"/>
      <c r="AI22" s="553"/>
      <c r="AJ22" s="553"/>
      <c r="AK22" s="553"/>
      <c r="AL22" s="553"/>
      <c r="AM22" s="35"/>
      <c r="AN22" s="33"/>
      <c r="AO22" s="33"/>
      <c r="AQ22" s="559" t="s">
        <v>38</v>
      </c>
      <c r="AR22" s="560"/>
      <c r="AS22" s="698"/>
      <c r="AT22" s="699"/>
      <c r="AU22" s="699"/>
      <c r="AV22" s="699"/>
      <c r="AW22" s="699"/>
      <c r="AX22" s="699"/>
      <c r="AY22" s="699"/>
      <c r="AZ22" s="699"/>
      <c r="BA22" s="700"/>
      <c r="BB22" s="100" t="s">
        <v>4600</v>
      </c>
      <c r="BC22" s="100"/>
      <c r="BD22" s="100"/>
      <c r="BE22" s="100"/>
      <c r="BF22" s="100"/>
      <c r="BG22" s="100"/>
      <c r="BH22" s="100"/>
      <c r="BI22" s="100"/>
      <c r="BJ22" s="95"/>
      <c r="BK22" s="159"/>
      <c r="BL22" s="94"/>
      <c r="BM22" s="94"/>
      <c r="BN22" s="94"/>
      <c r="BO22" s="94"/>
      <c r="BP22" s="94"/>
      <c r="BQ22" s="94"/>
      <c r="BR22" s="94"/>
      <c r="BS22" s="94"/>
      <c r="BT22" s="94"/>
      <c r="BU22" s="94"/>
      <c r="BV22" s="94"/>
      <c r="BW22" s="94"/>
      <c r="BX22" s="94"/>
      <c r="BY22" s="94"/>
      <c r="BZ22" s="92"/>
      <c r="CA22" s="92"/>
      <c r="CB22" s="92"/>
      <c r="CC22" s="92"/>
      <c r="CD22" s="92"/>
      <c r="CE22" s="92"/>
      <c r="CF22" s="92"/>
      <c r="CG22" s="92"/>
      <c r="CH22" s="92"/>
      <c r="CI22" s="92"/>
      <c r="CJ22" s="92"/>
      <c r="CK22" s="92"/>
      <c r="CL22" s="92"/>
      <c r="CM22" s="92"/>
      <c r="CN22" s="92"/>
      <c r="CO22" s="92"/>
      <c r="CP22" s="92"/>
      <c r="CQ22" s="92"/>
      <c r="CR22" s="92"/>
      <c r="CS22" s="92"/>
      <c r="CT22" s="92"/>
      <c r="CU22" s="92"/>
      <c r="CV22" s="92"/>
      <c r="CW22" s="92"/>
    </row>
    <row r="23" spans="1:194" ht="14.45" customHeight="1" thickBot="1" x14ac:dyDescent="0.2">
      <c r="A23" s="53"/>
      <c r="B23" s="35"/>
      <c r="C23" s="35"/>
      <c r="D23" s="33"/>
      <c r="E23" s="33"/>
      <c r="F23" s="33"/>
      <c r="G23" s="33"/>
      <c r="H23" s="37"/>
      <c r="I23" s="38"/>
      <c r="J23" s="38"/>
      <c r="K23" s="37"/>
      <c r="L23" s="247"/>
      <c r="M23" s="247"/>
      <c r="N23" s="672" t="s">
        <v>10</v>
      </c>
      <c r="O23" s="672"/>
      <c r="P23" s="672"/>
      <c r="Q23" s="672"/>
      <c r="R23" s="672"/>
      <c r="S23" s="672"/>
      <c r="T23" s="672"/>
      <c r="U23" s="240"/>
      <c r="V23" s="746" t="str">
        <f>IF($AS$23="","（　　　　　）   　 ―　　　",$AS$23)</f>
        <v>（　　　　　）   　 ―　　　</v>
      </c>
      <c r="W23" s="746"/>
      <c r="X23" s="746"/>
      <c r="Y23" s="746"/>
      <c r="Z23" s="746"/>
      <c r="AA23" s="746"/>
      <c r="AB23" s="746"/>
      <c r="AC23" s="746"/>
      <c r="AD23" s="746"/>
      <c r="AE23" s="746"/>
      <c r="AF23" s="746"/>
      <c r="AG23" s="746"/>
      <c r="AH23" s="746"/>
      <c r="AI23" s="746"/>
      <c r="AJ23" s="746"/>
      <c r="AK23" s="746"/>
      <c r="AL23" s="746"/>
      <c r="AM23" s="35"/>
      <c r="AN23" s="33"/>
      <c r="AO23" s="33"/>
      <c r="AQ23" s="559" t="s">
        <v>40</v>
      </c>
      <c r="AR23" s="560"/>
      <c r="AS23" s="701"/>
      <c r="AT23" s="702"/>
      <c r="AU23" s="702"/>
      <c r="AV23" s="702"/>
      <c r="AW23" s="702"/>
      <c r="AX23" s="702"/>
      <c r="AY23" s="702"/>
      <c r="AZ23" s="702"/>
      <c r="BA23" s="703"/>
      <c r="BB23" s="100" t="s">
        <v>50</v>
      </c>
      <c r="BC23" s="100"/>
      <c r="BD23" s="100"/>
      <c r="BE23" s="100"/>
      <c r="BF23" s="100"/>
      <c r="BG23" s="100"/>
      <c r="BH23" s="100"/>
      <c r="BI23" s="100"/>
      <c r="BJ23" s="157"/>
      <c r="BK23" s="159"/>
      <c r="BL23" s="94"/>
      <c r="BM23" s="94"/>
      <c r="BN23" s="94"/>
      <c r="BO23" s="94"/>
      <c r="BP23" s="94"/>
      <c r="BQ23" s="94"/>
      <c r="BR23" s="94"/>
      <c r="BS23" s="94"/>
      <c r="BT23" s="94"/>
      <c r="BU23" s="94"/>
      <c r="BV23" s="94"/>
      <c r="BW23" s="94"/>
      <c r="BX23" s="94"/>
      <c r="BY23" s="94"/>
      <c r="BZ23" s="92"/>
      <c r="CA23" s="92"/>
      <c r="CB23" s="92"/>
      <c r="CC23" s="92"/>
      <c r="CD23" s="92"/>
      <c r="CE23" s="92"/>
      <c r="CF23" s="92"/>
      <c r="CG23" s="92"/>
      <c r="CH23" s="92"/>
      <c r="CI23" s="92"/>
      <c r="CJ23" s="92"/>
      <c r="CK23" s="92"/>
      <c r="CL23" s="92"/>
      <c r="CM23" s="92"/>
      <c r="CN23" s="92"/>
      <c r="CO23" s="92"/>
      <c r="CP23" s="92"/>
      <c r="CQ23" s="92"/>
      <c r="CR23" s="92"/>
      <c r="CS23" s="92"/>
      <c r="CT23" s="92"/>
      <c r="CU23" s="92"/>
      <c r="CV23" s="92"/>
      <c r="CW23" s="92"/>
    </row>
    <row r="24" spans="1:194" ht="9" customHeight="1" x14ac:dyDescent="0.15">
      <c r="A24" s="53"/>
      <c r="B24" s="35"/>
      <c r="C24" s="35"/>
      <c r="D24" s="33"/>
      <c r="E24" s="33"/>
      <c r="F24" s="33"/>
      <c r="G24" s="33"/>
      <c r="H24" s="37"/>
      <c r="I24" s="38"/>
      <c r="J24" s="38"/>
      <c r="K24" s="37"/>
      <c r="L24" s="247"/>
      <c r="M24" s="247"/>
      <c r="N24" s="248"/>
      <c r="O24" s="248"/>
      <c r="P24" s="248"/>
      <c r="Q24" s="248"/>
      <c r="R24" s="248"/>
      <c r="S24" s="248"/>
      <c r="T24" s="248"/>
      <c r="U24" s="240"/>
      <c r="V24" s="225"/>
      <c r="W24" s="225"/>
      <c r="X24" s="225"/>
      <c r="Y24" s="225"/>
      <c r="Z24" s="225"/>
      <c r="AA24" s="225"/>
      <c r="AB24" s="225"/>
      <c r="AC24" s="225"/>
      <c r="AD24" s="225"/>
      <c r="AE24" s="225"/>
      <c r="AF24" s="225"/>
      <c r="AG24" s="225"/>
      <c r="AH24" s="225"/>
      <c r="AI24" s="225"/>
      <c r="AJ24" s="225"/>
      <c r="AK24" s="225"/>
      <c r="AL24" s="225"/>
      <c r="AM24" s="35"/>
      <c r="AN24" s="33"/>
      <c r="AO24" s="33"/>
      <c r="AQ24" s="217"/>
      <c r="AR24" s="217"/>
      <c r="AS24" s="320"/>
      <c r="AT24" s="320"/>
      <c r="AU24" s="320"/>
      <c r="AV24" s="320"/>
      <c r="AW24" s="320"/>
      <c r="AX24" s="320"/>
      <c r="AY24" s="320"/>
      <c r="AZ24" s="320"/>
      <c r="BA24" s="320"/>
      <c r="BB24" s="100"/>
      <c r="BC24" s="100"/>
      <c r="BD24" s="100"/>
      <c r="BE24" s="100"/>
      <c r="BF24" s="100"/>
      <c r="BG24" s="100"/>
      <c r="BH24" s="100"/>
      <c r="BI24" s="100"/>
      <c r="BJ24" s="157"/>
      <c r="BK24" s="159"/>
      <c r="BL24" s="94"/>
      <c r="BM24" s="94"/>
      <c r="BN24" s="94"/>
      <c r="BO24" s="94"/>
      <c r="BP24" s="94"/>
      <c r="BQ24" s="94"/>
      <c r="BR24" s="94"/>
      <c r="BS24" s="94"/>
      <c r="BT24" s="94"/>
      <c r="BU24" s="94"/>
      <c r="BV24" s="94"/>
      <c r="BW24" s="94"/>
      <c r="BX24" s="94"/>
      <c r="BY24" s="94"/>
      <c r="BZ24" s="92"/>
      <c r="CA24" s="92"/>
      <c r="CB24" s="92"/>
      <c r="CC24" s="92"/>
      <c r="CD24" s="92"/>
      <c r="CE24" s="92"/>
      <c r="CF24" s="92"/>
      <c r="CG24" s="92"/>
      <c r="CH24" s="92"/>
      <c r="CI24" s="92"/>
      <c r="CJ24" s="92"/>
      <c r="CK24" s="92"/>
      <c r="CL24" s="92"/>
      <c r="CM24" s="92"/>
      <c r="CN24" s="92"/>
      <c r="CO24" s="92"/>
      <c r="CP24" s="92"/>
      <c r="CQ24" s="92"/>
      <c r="CR24" s="92"/>
      <c r="CS24" s="92"/>
      <c r="CT24" s="92"/>
      <c r="CU24" s="92"/>
      <c r="CV24" s="92"/>
      <c r="CW24" s="92"/>
    </row>
    <row r="25" spans="1:194" ht="20.100000000000001" customHeight="1" thickBot="1" x14ac:dyDescent="0.2">
      <c r="A25" s="53"/>
      <c r="B25" s="33"/>
      <c r="C25" s="33"/>
      <c r="D25" s="725" t="s">
        <v>11</v>
      </c>
      <c r="E25" s="725"/>
      <c r="F25" s="725"/>
      <c r="G25" s="725"/>
      <c r="H25" s="33"/>
      <c r="I25" s="35"/>
      <c r="J25" s="35"/>
      <c r="K25" s="35"/>
      <c r="L25" s="33"/>
      <c r="M25" s="718" t="s">
        <v>12</v>
      </c>
      <c r="N25" s="718"/>
      <c r="O25" s="718"/>
      <c r="P25" s="718"/>
      <c r="Q25" s="718"/>
      <c r="R25" s="718"/>
      <c r="S25" s="718"/>
      <c r="T25" s="718"/>
      <c r="U25" s="718"/>
      <c r="V25" s="35"/>
      <c r="W25" s="35"/>
      <c r="X25" s="749" t="s">
        <v>13</v>
      </c>
      <c r="Y25" s="749"/>
      <c r="Z25" s="749"/>
      <c r="AA25" s="749"/>
      <c r="AB25" s="749"/>
      <c r="AC25" s="749"/>
      <c r="AD25" s="749"/>
      <c r="AE25" s="749"/>
      <c r="AF25" s="35"/>
      <c r="AG25" s="35"/>
      <c r="AH25" s="35"/>
      <c r="AI25" s="35"/>
      <c r="AJ25" s="35"/>
      <c r="AK25" s="35"/>
      <c r="AL25" s="35"/>
      <c r="AM25" s="35"/>
      <c r="AN25" s="33"/>
      <c r="AO25" s="33"/>
      <c r="AR25" s="89"/>
      <c r="AS25" s="101"/>
      <c r="AT25" s="102"/>
      <c r="AU25" s="102"/>
      <c r="AV25" s="102"/>
      <c r="AW25" s="102"/>
      <c r="AX25" s="102"/>
      <c r="AY25" s="99"/>
      <c r="AZ25" s="102"/>
      <c r="BA25" s="102"/>
      <c r="BB25" s="102"/>
      <c r="BE25" s="102"/>
      <c r="BF25" s="102"/>
      <c r="BG25" s="102"/>
      <c r="BH25" s="102"/>
      <c r="BI25" s="102"/>
      <c r="BJ25" s="102"/>
      <c r="BK25" s="159"/>
      <c r="BL25" s="94"/>
      <c r="BM25" s="94"/>
      <c r="BN25" s="94"/>
      <c r="BO25" s="94"/>
      <c r="BP25" s="94"/>
      <c r="BQ25" s="94"/>
      <c r="BR25" s="94"/>
      <c r="BS25" s="94"/>
      <c r="BT25" s="94"/>
      <c r="BU25" s="94"/>
      <c r="BV25" s="94"/>
      <c r="BW25" s="94"/>
      <c r="BX25" s="94"/>
      <c r="BY25" s="94"/>
      <c r="BZ25" s="92"/>
      <c r="CA25" s="92"/>
      <c r="CB25" s="92"/>
      <c r="CC25" s="92"/>
      <c r="CD25" s="92"/>
      <c r="CE25" s="92"/>
      <c r="CF25" s="92"/>
      <c r="CG25" s="92"/>
      <c r="CH25" s="92"/>
      <c r="CI25" s="92"/>
      <c r="CJ25" s="92"/>
      <c r="CK25" s="92"/>
      <c r="CL25" s="92"/>
      <c r="CM25" s="92"/>
      <c r="CN25" s="92"/>
      <c r="CO25" s="92"/>
      <c r="CP25" s="92"/>
      <c r="CQ25" s="92"/>
      <c r="CR25" s="92"/>
      <c r="CS25" s="92"/>
      <c r="CT25" s="92"/>
      <c r="CU25" s="92"/>
      <c r="CV25" s="92"/>
      <c r="CW25" s="92"/>
    </row>
    <row r="26" spans="1:194" ht="20.100000000000001" customHeight="1" thickBot="1" x14ac:dyDescent="0.2">
      <c r="A26" s="53"/>
      <c r="B26" s="668"/>
      <c r="C26" s="669"/>
      <c r="D26" s="210"/>
      <c r="E26" s="682"/>
      <c r="F26" s="682"/>
      <c r="G26" s="210"/>
      <c r="H26" s="210"/>
      <c r="I26" s="567"/>
      <c r="J26" s="568"/>
      <c r="K26" s="33"/>
      <c r="L26" s="208"/>
      <c r="M26" s="209"/>
      <c r="N26" s="669"/>
      <c r="O26" s="669"/>
      <c r="P26" s="669"/>
      <c r="Q26" s="669"/>
      <c r="R26" s="669"/>
      <c r="S26" s="669"/>
      <c r="T26" s="682"/>
      <c r="U26" s="682"/>
      <c r="V26" s="501"/>
      <c r="W26" s="33"/>
      <c r="X26" s="231" t="str">
        <f>IF($BE$26="","",$BE$26)</f>
        <v>3</v>
      </c>
      <c r="Y26" s="758" t="str">
        <f>IF($BF$26="","",$BF$26)</f>
        <v>4</v>
      </c>
      <c r="Z26" s="632"/>
      <c r="AA26" s="694" t="str">
        <f>IF($AX$26="","(　　）","（ "&amp;$AX$26&amp;" ）")</f>
        <v>(　　）</v>
      </c>
      <c r="AB26" s="588"/>
      <c r="AC26" s="626" t="str">
        <f>IF($AZ$26&gt;=100000,LEFT($BD$26,1),"")</f>
        <v/>
      </c>
      <c r="AD26" s="627"/>
      <c r="AE26" s="227" t="str">
        <f>IF($AZ$26&gt;=10000,MID($BD$26,2,1),"")</f>
        <v/>
      </c>
      <c r="AF26" s="227" t="str">
        <f>IF($AZ$26&gt;=1000,MID($BD$26,3,1),"")</f>
        <v/>
      </c>
      <c r="AG26" s="631" t="str">
        <f>IF($AZ$26&gt;=100,MID($BD$26,4,1),"")</f>
        <v/>
      </c>
      <c r="AH26" s="627"/>
      <c r="AI26" s="631" t="str">
        <f>IF($AZ$26&gt;=10,MID($BD$26,5,1),"")</f>
        <v/>
      </c>
      <c r="AJ26" s="627"/>
      <c r="AK26" s="631" t="str">
        <f>IF($AZ$26&gt;=1,RIGHT(BD26),"")</f>
        <v/>
      </c>
      <c r="AL26" s="632"/>
      <c r="AM26" s="53"/>
      <c r="AN26" s="53"/>
      <c r="AO26" s="53"/>
      <c r="AQ26" s="559" t="s">
        <v>27</v>
      </c>
      <c r="AR26" s="604"/>
      <c r="AS26" s="605" t="s">
        <v>136</v>
      </c>
      <c r="AT26" s="606"/>
      <c r="AU26" s="606"/>
      <c r="AV26" s="607"/>
      <c r="AW26" s="104" t="s">
        <v>42</v>
      </c>
      <c r="AX26" s="173"/>
      <c r="AY26" s="105" t="s">
        <v>43</v>
      </c>
      <c r="AZ26" s="726"/>
      <c r="BA26" s="727"/>
      <c r="BB26" s="727"/>
      <c r="BC26" s="728"/>
      <c r="BD26" s="96" t="str">
        <f>RIGHT("000000"&amp;AZ26,6)</f>
        <v>000000</v>
      </c>
      <c r="BE26" s="96" t="str">
        <f>LEFT(AS26)</f>
        <v>3</v>
      </c>
      <c r="BF26" s="96" t="str">
        <f>MID(AS26,2,1)</f>
        <v>4</v>
      </c>
      <c r="BJ26" s="157"/>
      <c r="BK26" s="159"/>
      <c r="BM26" s="94"/>
      <c r="BN26" s="94"/>
      <c r="BO26" s="94"/>
      <c r="BP26" s="94"/>
      <c r="BQ26" s="94"/>
      <c r="BR26" s="94"/>
      <c r="BS26" s="94"/>
      <c r="BT26" s="94"/>
      <c r="BU26" s="94"/>
      <c r="BV26" s="94"/>
      <c r="BW26" s="94"/>
      <c r="BX26" s="94"/>
      <c r="BY26" s="94"/>
      <c r="BZ26" s="92"/>
      <c r="CA26" s="92"/>
      <c r="CB26" s="92"/>
      <c r="CC26" s="92"/>
      <c r="CD26" s="92"/>
      <c r="CE26" s="92"/>
      <c r="CF26" s="92"/>
      <c r="CG26" s="92"/>
      <c r="CH26" s="92"/>
      <c r="CI26" s="92"/>
      <c r="CJ26" s="92"/>
      <c r="CK26" s="92"/>
      <c r="CL26" s="92"/>
      <c r="CM26" s="92"/>
      <c r="CN26" s="92"/>
      <c r="CO26" s="92"/>
      <c r="CP26" s="92"/>
      <c r="CQ26" s="92"/>
      <c r="CR26" s="92"/>
      <c r="CS26" s="92"/>
      <c r="CT26" s="92"/>
      <c r="CU26" s="92"/>
      <c r="CV26" s="92"/>
      <c r="CW26" s="92"/>
    </row>
    <row r="27" spans="1:194" ht="23.25" customHeight="1" thickBot="1" x14ac:dyDescent="0.2">
      <c r="A27" s="43" t="s">
        <v>14</v>
      </c>
      <c r="B27" s="35"/>
      <c r="C27" s="35"/>
      <c r="D27" s="42" t="s">
        <v>17</v>
      </c>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3"/>
      <c r="AM27" s="33"/>
      <c r="AN27" s="33"/>
      <c r="AO27" s="33"/>
      <c r="AQ27" s="636" t="s">
        <v>29</v>
      </c>
      <c r="AR27" s="636"/>
      <c r="AS27" s="223" t="str">
        <f>IF($AS28="","",TEXT($AS28,"ggg"))</f>
        <v/>
      </c>
      <c r="AT27" s="223" t="str">
        <f>IF($AS28="","",TEXT($AS28,"ee"))</f>
        <v/>
      </c>
      <c r="AU27" s="223" t="str">
        <f>IF($AS28="","",TEXT($AS28,"mm"))</f>
        <v/>
      </c>
      <c r="AV27" s="223" t="str">
        <f>IF($AS28="","",TEXT($AS28,"dd"))</f>
        <v/>
      </c>
      <c r="AW27" s="94"/>
      <c r="AX27" s="94"/>
      <c r="AY27" s="94"/>
      <c r="AZ27" s="94"/>
      <c r="BA27" s="94"/>
      <c r="BB27" s="94"/>
      <c r="BC27" s="94"/>
      <c r="BD27" s="94"/>
      <c r="BE27" s="94"/>
      <c r="BF27" s="94"/>
      <c r="BG27" s="94"/>
      <c r="BH27" s="94"/>
      <c r="BI27" s="94"/>
      <c r="BJ27" s="94"/>
      <c r="BK27" s="94"/>
      <c r="BL27" s="94"/>
      <c r="BM27" s="94"/>
      <c r="BN27" s="94"/>
      <c r="BO27" s="94"/>
      <c r="BP27" s="94"/>
      <c r="BQ27" s="94"/>
      <c r="BR27" s="94"/>
      <c r="BS27" s="94"/>
      <c r="BT27" s="94"/>
      <c r="BU27" s="94"/>
      <c r="BV27" s="94"/>
      <c r="BW27" s="94"/>
      <c r="BX27" s="94"/>
      <c r="BY27" s="94"/>
      <c r="BZ27" s="92"/>
      <c r="CA27" s="92"/>
      <c r="CB27" s="92"/>
      <c r="CC27" s="92"/>
      <c r="CD27" s="92"/>
      <c r="CE27" s="92"/>
      <c r="CF27" s="92"/>
      <c r="CG27" s="92"/>
      <c r="CH27" s="92"/>
      <c r="CI27" s="92"/>
      <c r="CJ27" s="92"/>
      <c r="CK27" s="92"/>
      <c r="CL27" s="92"/>
      <c r="CM27" s="92"/>
      <c r="CN27" s="92"/>
      <c r="CO27" s="92"/>
      <c r="CP27" s="92"/>
      <c r="CQ27" s="92"/>
      <c r="CR27" s="92"/>
      <c r="CS27" s="92"/>
      <c r="CT27" s="92"/>
      <c r="CU27" s="92"/>
      <c r="CV27" s="92"/>
      <c r="CW27" s="92"/>
    </row>
    <row r="28" spans="1:194" ht="19.5" customHeight="1" thickBot="1" x14ac:dyDescent="0.2">
      <c r="A28" s="44">
        <v>11</v>
      </c>
      <c r="B28" s="214"/>
      <c r="C28" s="214"/>
      <c r="D28" s="646" t="s">
        <v>4601</v>
      </c>
      <c r="E28" s="647"/>
      <c r="F28" s="647"/>
      <c r="G28" s="647"/>
      <c r="H28" s="648"/>
      <c r="I28" s="756" t="str">
        <f>IF($AS27="令和","R",IF($AS27="平成","H",IF($AS27="昭和","S",IF($AS27="大正","T",""))))</f>
        <v/>
      </c>
      <c r="J28" s="756"/>
      <c r="K28" s="46" t="s">
        <v>4477</v>
      </c>
      <c r="L28" s="229" t="str">
        <f>LEFT($AT27,1)</f>
        <v/>
      </c>
      <c r="M28" s="230" t="str">
        <f>RIGHT($AT27,1)</f>
        <v/>
      </c>
      <c r="N28" s="624" t="s">
        <v>0</v>
      </c>
      <c r="O28" s="625"/>
      <c r="P28" s="626" t="str">
        <f>LEFT($AU27,1)</f>
        <v/>
      </c>
      <c r="Q28" s="627"/>
      <c r="R28" s="631" t="str">
        <f>RIGHT($AU27,1)</f>
        <v/>
      </c>
      <c r="S28" s="632"/>
      <c r="T28" s="633" t="s">
        <v>1</v>
      </c>
      <c r="U28" s="634"/>
      <c r="V28" s="231" t="str">
        <f>LEFT($AV27,1)</f>
        <v/>
      </c>
      <c r="W28" s="226" t="str">
        <f>RIGHT($AV27,1)</f>
        <v/>
      </c>
      <c r="X28" s="53" t="s">
        <v>4607</v>
      </c>
      <c r="Y28" s="53"/>
      <c r="Z28" s="35"/>
      <c r="AA28" s="35"/>
      <c r="AB28" s="35"/>
      <c r="AC28" s="35"/>
      <c r="AD28" s="35"/>
      <c r="AE28" s="35"/>
      <c r="AF28" s="35"/>
      <c r="AG28" s="35"/>
      <c r="AH28" s="35"/>
      <c r="AI28" s="35"/>
      <c r="AJ28" s="35"/>
      <c r="AK28" s="35"/>
      <c r="AL28" s="35"/>
      <c r="AM28" s="33"/>
      <c r="AN28" s="33"/>
      <c r="AO28" s="33"/>
      <c r="AQ28" s="559" t="s">
        <v>4608</v>
      </c>
      <c r="AR28" s="560"/>
      <c r="AS28" s="730"/>
      <c r="AT28" s="731"/>
      <c r="AU28" s="731"/>
      <c r="AV28" s="731"/>
      <c r="AW28" s="731"/>
      <c r="AX28" s="732"/>
      <c r="AY28" s="201" t="s">
        <v>4712</v>
      </c>
      <c r="AZ28" s="94"/>
      <c r="BA28" s="94"/>
      <c r="BB28" s="94"/>
      <c r="BC28" s="94"/>
      <c r="BD28" s="94"/>
      <c r="BE28" s="94"/>
      <c r="BF28" s="94"/>
      <c r="BG28" s="94"/>
      <c r="BH28" s="94"/>
      <c r="BI28" s="94"/>
      <c r="BJ28" s="94"/>
      <c r="BK28" s="94"/>
      <c r="BL28" s="94"/>
      <c r="BM28" s="94"/>
      <c r="BN28" s="94"/>
      <c r="BO28" s="94"/>
      <c r="BP28" s="94"/>
      <c r="BQ28" s="94"/>
      <c r="BR28" s="94"/>
      <c r="BS28" s="94"/>
      <c r="BT28" s="94"/>
      <c r="BU28" s="94"/>
      <c r="BV28" s="94"/>
      <c r="BW28" s="94"/>
      <c r="BX28" s="94"/>
      <c r="BY28" s="94"/>
      <c r="BZ28" s="94"/>
      <c r="CA28" s="92"/>
      <c r="CB28" s="92"/>
      <c r="CC28" s="92"/>
      <c r="CD28" s="92"/>
      <c r="CE28" s="92"/>
      <c r="CF28" s="92"/>
      <c r="CG28" s="92"/>
      <c r="CH28" s="92"/>
      <c r="CI28" s="92"/>
      <c r="CJ28" s="92"/>
      <c r="CK28" s="92"/>
      <c r="CL28" s="92"/>
      <c r="CM28" s="92"/>
      <c r="CN28" s="92"/>
      <c r="CO28" s="92"/>
      <c r="CP28" s="92"/>
      <c r="CQ28" s="92"/>
      <c r="CR28" s="92"/>
      <c r="CS28" s="92"/>
      <c r="CT28" s="92"/>
      <c r="CU28" s="92"/>
      <c r="CV28" s="92"/>
      <c r="CW28" s="92"/>
      <c r="CX28" s="92"/>
    </row>
    <row r="29" spans="1:194" ht="20.100000000000001" customHeight="1" x14ac:dyDescent="0.15">
      <c r="A29" s="33"/>
      <c r="B29" s="33"/>
      <c r="C29" s="33"/>
      <c r="D29" s="724" t="s">
        <v>4602</v>
      </c>
      <c r="E29" s="722" t="s">
        <v>15</v>
      </c>
      <c r="F29" s="722"/>
      <c r="G29" s="722"/>
      <c r="H29" s="722"/>
      <c r="I29" s="676" t="str">
        <f>BM$29</f>
        <v/>
      </c>
      <c r="J29" s="677"/>
      <c r="K29" s="232" t="str">
        <f>BN$29</f>
        <v/>
      </c>
      <c r="L29" s="232" t="str">
        <f>BO$29</f>
        <v/>
      </c>
      <c r="M29" s="232" t="str">
        <f>BP$29</f>
        <v/>
      </c>
      <c r="N29" s="674" t="str">
        <f>BQ$29</f>
        <v/>
      </c>
      <c r="O29" s="674"/>
      <c r="P29" s="674" t="str">
        <f>BR$29</f>
        <v/>
      </c>
      <c r="Q29" s="674"/>
      <c r="R29" s="674" t="str">
        <f>BS$29</f>
        <v/>
      </c>
      <c r="S29" s="674"/>
      <c r="T29" s="674" t="str">
        <f>BT$29</f>
        <v/>
      </c>
      <c r="U29" s="674"/>
      <c r="V29" s="502" t="str">
        <f>BU$29</f>
        <v/>
      </c>
      <c r="W29" s="232" t="str">
        <f>BV$29</f>
        <v/>
      </c>
      <c r="X29" s="232" t="str">
        <f>BW$29</f>
        <v/>
      </c>
      <c r="Y29" s="680" t="str">
        <f>BX$29</f>
        <v/>
      </c>
      <c r="Z29" s="677"/>
      <c r="AA29" s="232" t="str">
        <f t="shared" ref="AA29:AC29" si="0">BY$29</f>
        <v/>
      </c>
      <c r="AB29" s="502" t="str">
        <f t="shared" si="0"/>
        <v/>
      </c>
      <c r="AC29" s="674" t="str">
        <f t="shared" si="0"/>
        <v/>
      </c>
      <c r="AD29" s="674"/>
      <c r="AE29" s="502" t="str">
        <f>CB$29</f>
        <v/>
      </c>
      <c r="AF29" s="232" t="str">
        <f>CC$29</f>
        <v/>
      </c>
      <c r="AG29" s="674" t="str">
        <f>CD$29</f>
        <v/>
      </c>
      <c r="AH29" s="674"/>
      <c r="AI29" s="674" t="str">
        <f>CE$29</f>
        <v/>
      </c>
      <c r="AJ29" s="674"/>
      <c r="AK29" s="674" t="str">
        <f>CF$29</f>
        <v/>
      </c>
      <c r="AL29" s="687"/>
      <c r="AM29" s="33"/>
      <c r="AN29" s="33"/>
      <c r="AO29" s="33"/>
      <c r="AQ29" s="737" t="s">
        <v>4624</v>
      </c>
      <c r="AR29" s="560" t="s">
        <v>44</v>
      </c>
      <c r="AS29" s="731"/>
      <c r="AT29" s="731"/>
      <c r="AU29" s="731"/>
      <c r="AV29" s="731"/>
      <c r="AW29" s="731"/>
      <c r="AX29" s="731"/>
      <c r="AY29" s="731"/>
      <c r="AZ29" s="731"/>
      <c r="BA29" s="731"/>
      <c r="BB29" s="731"/>
      <c r="BC29" s="731"/>
      <c r="BD29" s="731"/>
      <c r="BE29" s="731"/>
      <c r="BF29" s="731"/>
      <c r="BG29" s="731"/>
      <c r="BH29" s="731"/>
      <c r="BI29" s="732"/>
      <c r="BJ29" s="91"/>
      <c r="BK29" s="106" t="str">
        <f>ASC(AS29)</f>
        <v/>
      </c>
      <c r="BL29" s="106" t="str">
        <f>SUBSTITUTE(SUBSTITUTE(SUBSTITUTE(SUBSTITUTE(SUBSTITUTE(SUBSTITUTE(SUBSTITUTE(SUBSTITUTE(SUBSTITUTE(SUBSTITUTE(SUBSTITUTE(SUBSTITUTE(SUBSTITUTE(SUBSTITUTE(SUBSTITUTE(SUBSTITUTE(SUBSTITUTE(SUBSTITUTE(SUBSTITUTE(SUBSTITUTE(SUBSTITUTE(SUBSTITUTE(SUBSTITUTE(SUBSTITUTE(SUBSTITUTE(SUBSTITUTE(BK29,"が","か゛"),"ぎ","き゛"),"ぐ","く゛"),"げ","け゛"),"ご","こ゛"),"ざ","さ゛"),"じ","し゛"),"ず","す゛"),"ぜ","せ゛"),"ぞ","そ゛"),"だ","た゛"),"ぢ","ち゛"),"づ","つ゛"),"で","て゛"),"ど","と゛"),"ば","は゛"),"び","ひ゛"),"ぶ","ふ゛"),"べ","へ゛"),"ぼ","ほ゛"),"ぱ","は゜"),"ぴ","ひ゜"),"ぷ","ふ゜"),"ぺ","へ゜"),"ぽ","ほ゜"),"ヴ","ウ゛")</f>
        <v/>
      </c>
      <c r="BM29" s="106" t="str">
        <f>DBCS(MID(BL29,COLUMNS(BM29:BM29),1))</f>
        <v/>
      </c>
      <c r="BN29" s="106" t="str">
        <f>DBCS(MID(BL29,COLUMNS(BM29:BN29),1))</f>
        <v/>
      </c>
      <c r="BO29" s="106" t="str">
        <f>DBCS(MID(BL29,COLUMNS(BM29:BO29),1))</f>
        <v/>
      </c>
      <c r="BP29" s="106" t="str">
        <f>DBCS(MID(BL29,COLUMNS(BM29:BP29),1))</f>
        <v/>
      </c>
      <c r="BQ29" s="106" t="str">
        <f>DBCS(MID(BL29,COLUMNS(BM29:BQ29),1))</f>
        <v/>
      </c>
      <c r="BR29" s="106" t="str">
        <f>DBCS(MID(BL29,COLUMNS(BM29:BR29),1))</f>
        <v/>
      </c>
      <c r="BS29" s="106" t="str">
        <f>DBCS(MID(BL29,COLUMNS(BM29:BS29),1))</f>
        <v/>
      </c>
      <c r="BT29" s="106" t="str">
        <f>DBCS(MID(BL29,COLUMNS(BM29:BT29),1))</f>
        <v/>
      </c>
      <c r="BU29" s="106" t="str">
        <f>DBCS(MID(BL29,COLUMNS(BM29:BU29),1))</f>
        <v/>
      </c>
      <c r="BV29" s="106" t="str">
        <f>DBCS(MID(BL29,COLUMNS(BM29:BV29),1))</f>
        <v/>
      </c>
      <c r="BW29" s="106" t="str">
        <f>DBCS(MID(BL29,COLUMNS(BM29:BW29),1))</f>
        <v/>
      </c>
      <c r="BX29" s="106" t="str">
        <f>DBCS(MID(BL29,COLUMNS(BM29:BX29),1))</f>
        <v/>
      </c>
      <c r="BY29" s="106" t="str">
        <f>DBCS(MID(BL29,COLUMNS(BM29:BY29),1))</f>
        <v/>
      </c>
      <c r="BZ29" s="106" t="str">
        <f>DBCS(MID(BL29,COLUMNS(BM29:BZ29),1))</f>
        <v/>
      </c>
      <c r="CA29" s="106" t="str">
        <f>DBCS(MID(BL29,COLUMNS(BM29:CA29),1))</f>
        <v/>
      </c>
      <c r="CB29" s="106" t="str">
        <f>DBCS(MID(BL29,COLUMNS(BM29:CB$29),1))</f>
        <v/>
      </c>
      <c r="CC29" s="106" t="str">
        <f>DBCS(MID(BL29,COLUMNS(BM29:CC29),1))</f>
        <v/>
      </c>
      <c r="CD29" s="106" t="str">
        <f>DBCS(MID(BL29,COLUMNS(BM29:CD29),1))</f>
        <v/>
      </c>
      <c r="CE29" s="106" t="str">
        <f>DBCS(MID(BL29,COLUMNS(BM29:CE29),1))</f>
        <v/>
      </c>
      <c r="CF29" s="106" t="str">
        <f>DBCS(MID(BL29,COLUMNS(BM29:CF29),1))</f>
        <v/>
      </c>
      <c r="CG29" s="106" t="str">
        <f>DBCS(MID(BL29,COLUMNS(BM29:CG29),1))</f>
        <v/>
      </c>
      <c r="CH29" s="106" t="str">
        <f>DBCS(MID(BL29,COLUMNS(BM29:CH29),1))</f>
        <v/>
      </c>
      <c r="CI29" s="106" t="str">
        <f>DBCS(MID(BL29,COLUMNS(BM29:CI29),1))</f>
        <v/>
      </c>
      <c r="CJ29" s="106" t="str">
        <f>DBCS(MID(BL29,COLUMNS(BM29:CJ29),1))</f>
        <v/>
      </c>
      <c r="CK29" s="106" t="str">
        <f>DBCS(MID(BL29,COLUMNS(BM29:CK29),1))</f>
        <v/>
      </c>
      <c r="CL29" s="106" t="str">
        <f>DBCS(MID(BL29,COLUMNS(BM29:CL29),1))</f>
        <v/>
      </c>
      <c r="CM29" s="106" t="str">
        <f>DBCS(MID(BL29,COLUMNS(BM29:CM29),1))</f>
        <v/>
      </c>
      <c r="CN29" s="106" t="str">
        <f>DBCS(MID(BL29,COLUMNS(BM29:CN29),1))</f>
        <v/>
      </c>
      <c r="CO29" s="106" t="str">
        <f>DBCS(MID(BL29,COLUMNS(BM29:CO29),1))</f>
        <v/>
      </c>
      <c r="CP29" s="106" t="str">
        <f>DBCS(MID(BL29,COLUMNS(BM29:CP29),1))</f>
        <v/>
      </c>
      <c r="CQ29" s="106" t="str">
        <f>DBCS(MID(BL29,COLUMNS(BM29:CQ29),1))</f>
        <v/>
      </c>
      <c r="CR29" s="106" t="str">
        <f>DBCS(MID(BL29,COLUMNS(BM29:CR29),1))</f>
        <v/>
      </c>
      <c r="CS29" s="106" t="str">
        <f>DBCS(MID(BL29,COLUMNS(BM29:CS29),1))</f>
        <v/>
      </c>
      <c r="CT29" s="106" t="str">
        <f>DBCS(MID(BL29,COLUMNS(BM29:CT29),1))</f>
        <v/>
      </c>
      <c r="CU29" s="106" t="str">
        <f>DBCS(MID(BL29,COLUMNS(BM29:CU29),1))</f>
        <v/>
      </c>
      <c r="CV29" s="106" t="str">
        <f>DBCS(MID(BL29,COLUMNS(BM29:CV29),1))</f>
        <v/>
      </c>
      <c r="CW29" s="106" t="str">
        <f>DBCS(MID(BL29,COLUMNS(BM29:CW29),1))</f>
        <v/>
      </c>
      <c r="CX29" s="106" t="str">
        <f>DBCS(MID(BL29,COLUMNS(BM29:CX29),1))</f>
        <v/>
      </c>
      <c r="CY29" s="106" t="str">
        <f>DBCS(MID(BL29,COLUMNS(BM29:CY29),1))</f>
        <v/>
      </c>
      <c r="CZ29" s="106" t="str">
        <f>DBCS(MID(BL29,COLUMNS(BM29:CZ29),1))</f>
        <v/>
      </c>
      <c r="DA29" s="106" t="str">
        <f>DBCS(MID(BL29,COLUMNS(BM29:DA29),1))</f>
        <v/>
      </c>
      <c r="DB29" s="106" t="str">
        <f>DBCS(MID(BL29,COLUMNS(BM29:DB29),1))</f>
        <v/>
      </c>
      <c r="DC29" s="106" t="str">
        <f>DBCS(MID(BL29,COLUMNS(BM29:DC29),1))</f>
        <v/>
      </c>
      <c r="DD29" s="106" t="str">
        <f>DBCS(MID(BL29,COLUMNS(BM29:DD29),1))</f>
        <v/>
      </c>
      <c r="DE29" s="106" t="str">
        <f>DBCS(MID(BL29,COLUMNS(BM29:DE29),1))</f>
        <v/>
      </c>
      <c r="DF29" s="106" t="str">
        <f>DBCS(MID(BL29,COLUMNS(BM29:DF29),1))</f>
        <v/>
      </c>
      <c r="DG29" s="106" t="str">
        <f>DBCS(MID(BL29,COLUMNS(BM29:DG29),1))</f>
        <v/>
      </c>
      <c r="DH29" s="106" t="str">
        <f>DBCS(MID(BL29,COLUMNS(BM29:DH29),1))</f>
        <v/>
      </c>
      <c r="DI29" s="106" t="str">
        <f>DBCS(MID(BL29,COLUMNS(BM29:DI29),1))</f>
        <v/>
      </c>
    </row>
    <row r="30" spans="1:194" ht="20.100000000000001" customHeight="1" thickBot="1" x14ac:dyDescent="0.2">
      <c r="A30" s="53"/>
      <c r="B30" s="53"/>
      <c r="C30" s="53"/>
      <c r="D30" s="724"/>
      <c r="E30" s="722"/>
      <c r="F30" s="722"/>
      <c r="G30" s="722"/>
      <c r="H30" s="722"/>
      <c r="I30" s="678" t="str">
        <f>CG$29</f>
        <v/>
      </c>
      <c r="J30" s="679"/>
      <c r="K30" s="503" t="str">
        <f>CH$29</f>
        <v/>
      </c>
      <c r="L30" s="503" t="str">
        <f>CI$29</f>
        <v/>
      </c>
      <c r="M30" s="503" t="str">
        <f>CJ$29</f>
        <v/>
      </c>
      <c r="N30" s="673" t="str">
        <f>CK$29</f>
        <v/>
      </c>
      <c r="O30" s="673"/>
      <c r="P30" s="673" t="str">
        <f>CL$29</f>
        <v/>
      </c>
      <c r="Q30" s="673"/>
      <c r="R30" s="673" t="str">
        <f>CM$29</f>
        <v/>
      </c>
      <c r="S30" s="673"/>
      <c r="T30" s="673" t="str">
        <f>CN$29</f>
        <v/>
      </c>
      <c r="U30" s="673"/>
      <c r="V30" s="233" t="str">
        <f>CO$29</f>
        <v/>
      </c>
      <c r="W30" s="233" t="str">
        <f>CP$29</f>
        <v/>
      </c>
      <c r="X30" s="233" t="str">
        <f>CQ$29</f>
        <v/>
      </c>
      <c r="Y30" s="681" t="str">
        <f>CR$29</f>
        <v/>
      </c>
      <c r="Z30" s="679"/>
      <c r="AA30" s="233" t="str">
        <f t="shared" ref="AA30:AC30" si="1">CS$29</f>
        <v/>
      </c>
      <c r="AB30" s="233" t="str">
        <f t="shared" si="1"/>
        <v/>
      </c>
      <c r="AC30" s="673" t="str">
        <f t="shared" si="1"/>
        <v/>
      </c>
      <c r="AD30" s="673"/>
      <c r="AE30" s="233" t="str">
        <f>CV$29</f>
        <v/>
      </c>
      <c r="AF30" s="504" t="str">
        <f>CW$29</f>
        <v/>
      </c>
      <c r="AG30" s="673" t="str">
        <f>CX$29</f>
        <v/>
      </c>
      <c r="AH30" s="673"/>
      <c r="AI30" s="673" t="str">
        <f>CY$29</f>
        <v/>
      </c>
      <c r="AJ30" s="673"/>
      <c r="AK30" s="673" t="str">
        <f>CZ$29</f>
        <v/>
      </c>
      <c r="AL30" s="686"/>
      <c r="AM30" s="35"/>
      <c r="AN30" s="33"/>
      <c r="AO30" s="33"/>
      <c r="AQ30" s="738"/>
      <c r="AR30" s="560"/>
      <c r="AS30" s="733"/>
      <c r="AT30" s="733"/>
      <c r="AU30" s="733"/>
      <c r="AV30" s="733"/>
      <c r="AW30" s="733"/>
      <c r="AX30" s="733"/>
      <c r="AY30" s="733"/>
      <c r="AZ30" s="733"/>
      <c r="BA30" s="733"/>
      <c r="BB30" s="733"/>
      <c r="BC30" s="733"/>
      <c r="BD30" s="733"/>
      <c r="BE30" s="733"/>
      <c r="BF30" s="733"/>
      <c r="BG30" s="733"/>
      <c r="BH30" s="733"/>
      <c r="BI30" s="734"/>
      <c r="BJ30" s="93"/>
      <c r="BK30" s="94"/>
      <c r="BL30" s="94"/>
      <c r="BM30" s="94"/>
      <c r="BN30" s="94"/>
      <c r="BO30" s="94"/>
      <c r="BP30" s="94"/>
      <c r="BQ30" s="94"/>
      <c r="BR30" s="94"/>
      <c r="BS30" s="94"/>
      <c r="BT30" s="94"/>
      <c r="BU30" s="94"/>
      <c r="BV30" s="94"/>
      <c r="BW30" s="94"/>
      <c r="BX30" s="94"/>
      <c r="BY30" s="94"/>
      <c r="BZ30" s="92"/>
      <c r="CA30" s="92"/>
      <c r="CB30" s="92"/>
      <c r="CC30" s="92"/>
      <c r="CD30" s="92"/>
      <c r="CE30" s="92"/>
      <c r="CF30" s="92"/>
      <c r="CG30" s="92"/>
      <c r="CH30" s="92"/>
      <c r="CI30" s="92"/>
      <c r="CJ30" s="92"/>
      <c r="CK30" s="92"/>
      <c r="CL30" s="92"/>
      <c r="CM30" s="92"/>
      <c r="CN30" s="92"/>
      <c r="CO30" s="92"/>
      <c r="CP30" s="92"/>
      <c r="CQ30" s="92"/>
      <c r="CR30" s="92"/>
      <c r="CS30" s="92"/>
      <c r="CT30" s="92"/>
      <c r="CU30" s="92"/>
      <c r="CV30" s="92"/>
      <c r="CW30" s="92"/>
    </row>
    <row r="31" spans="1:194" ht="20.100000000000001" customHeight="1" x14ac:dyDescent="0.15">
      <c r="A31" s="53"/>
      <c r="B31" s="53"/>
      <c r="C31" s="53"/>
      <c r="D31" s="724"/>
      <c r="E31" s="723" t="s">
        <v>16</v>
      </c>
      <c r="F31" s="723"/>
      <c r="G31" s="723"/>
      <c r="H31" s="723"/>
      <c r="I31" s="676" t="str">
        <f>BM$31</f>
        <v/>
      </c>
      <c r="J31" s="677"/>
      <c r="K31" s="232" t="str">
        <f>BN$31</f>
        <v/>
      </c>
      <c r="L31" s="232" t="str">
        <f>BO$31</f>
        <v/>
      </c>
      <c r="M31" s="232" t="str">
        <f>BP$31</f>
        <v/>
      </c>
      <c r="N31" s="674" t="str">
        <f>BQ$31</f>
        <v/>
      </c>
      <c r="O31" s="674"/>
      <c r="P31" s="674" t="str">
        <f>BR$31</f>
        <v/>
      </c>
      <c r="Q31" s="674"/>
      <c r="R31" s="674" t="str">
        <f>BS$31</f>
        <v/>
      </c>
      <c r="S31" s="674"/>
      <c r="T31" s="674" t="str">
        <f>BT$31</f>
        <v/>
      </c>
      <c r="U31" s="674"/>
      <c r="V31" s="502" t="str">
        <f>BU$31</f>
        <v/>
      </c>
      <c r="W31" s="232" t="str">
        <f>BV$31</f>
        <v/>
      </c>
      <c r="X31" s="232" t="str">
        <f>BW$31</f>
        <v/>
      </c>
      <c r="Y31" s="680" t="str">
        <f>BX$31</f>
        <v/>
      </c>
      <c r="Z31" s="677"/>
      <c r="AA31" s="232" t="str">
        <f t="shared" ref="AA31:AC31" si="2">BY$31</f>
        <v/>
      </c>
      <c r="AB31" s="502" t="str">
        <f t="shared" si="2"/>
        <v/>
      </c>
      <c r="AC31" s="674" t="str">
        <f t="shared" si="2"/>
        <v/>
      </c>
      <c r="AD31" s="674"/>
      <c r="AE31" s="502" t="str">
        <f>CB$31</f>
        <v/>
      </c>
      <c r="AF31" s="232" t="str">
        <f>CC$31</f>
        <v/>
      </c>
      <c r="AG31" s="674" t="str">
        <f>CD$31</f>
        <v/>
      </c>
      <c r="AH31" s="674"/>
      <c r="AI31" s="674" t="str">
        <f>CE$31</f>
        <v/>
      </c>
      <c r="AJ31" s="674"/>
      <c r="AK31" s="674" t="str">
        <f>CF$31</f>
        <v/>
      </c>
      <c r="AL31" s="687"/>
      <c r="AM31" s="33"/>
      <c r="AN31" s="33"/>
      <c r="AO31" s="156"/>
      <c r="AQ31" s="738"/>
      <c r="AR31" s="559" t="s">
        <v>30</v>
      </c>
      <c r="AS31" s="735"/>
      <c r="AT31" s="731"/>
      <c r="AU31" s="731"/>
      <c r="AV31" s="731"/>
      <c r="AW31" s="731"/>
      <c r="AX31" s="731"/>
      <c r="AY31" s="731"/>
      <c r="AZ31" s="731"/>
      <c r="BA31" s="731"/>
      <c r="BB31" s="731"/>
      <c r="BC31" s="731"/>
      <c r="BD31" s="731"/>
      <c r="BE31" s="731"/>
      <c r="BF31" s="731"/>
      <c r="BG31" s="731"/>
      <c r="BH31" s="731"/>
      <c r="BI31" s="732"/>
      <c r="BJ31" s="277"/>
      <c r="BK31" s="106"/>
      <c r="BL31" s="106" t="str">
        <f>IF(AS31="","",AS31)</f>
        <v/>
      </c>
      <c r="BM31" s="106" t="str">
        <f>DBCS(MID($BL$31,COLUMNS($BM$31:BM$31),1))</f>
        <v/>
      </c>
      <c r="BN31" s="106" t="str">
        <f>DBCS(MID(BL31,COLUMNS(BM31:BN31),1))</f>
        <v/>
      </c>
      <c r="BO31" s="106" t="str">
        <f>DBCS(MID(BL31,COLUMNS(BM31:BO31),1))</f>
        <v/>
      </c>
      <c r="BP31" s="106" t="str">
        <f>DBCS(MID(BL31,COLUMNS(BM31:BP31),1))</f>
        <v/>
      </c>
      <c r="BQ31" s="106" t="str">
        <f>DBCS(MID(BL31,COLUMNS(BM31:BQ31),1))</f>
        <v/>
      </c>
      <c r="BR31" s="106" t="str">
        <f>DBCS(MID(BL31,COLUMNS(BM31:BR31),1))</f>
        <v/>
      </c>
      <c r="BS31" s="106" t="str">
        <f>DBCS(MID(BL31,COLUMNS(BM31:BS31),1))</f>
        <v/>
      </c>
      <c r="BT31" s="106" t="str">
        <f>DBCS(MID(BL31,COLUMNS(BM31:BT31),1))</f>
        <v/>
      </c>
      <c r="BU31" s="106" t="str">
        <f>DBCS(MID(BL31,COLUMNS(BM31:BU31),1))</f>
        <v/>
      </c>
      <c r="BV31" s="106" t="str">
        <f>DBCS(MID(BL31,COLUMNS(BM31:BV31),1))</f>
        <v/>
      </c>
      <c r="BW31" s="106" t="str">
        <f>DBCS(MID(BL31,COLUMNS(BM31:BW31),1))</f>
        <v/>
      </c>
      <c r="BX31" s="106" t="str">
        <f>DBCS(MID(BL31,COLUMNS(BM31:BX31),1))</f>
        <v/>
      </c>
      <c r="BY31" s="106" t="str">
        <f>DBCS(MID(BL31,COLUMNS(BM31:BY31),1))</f>
        <v/>
      </c>
      <c r="BZ31" s="106" t="str">
        <f>DBCS(MID(BL31,COLUMNS(BM31:BZ31),1))</f>
        <v/>
      </c>
      <c r="CA31" s="106" t="str">
        <f>DBCS(MID(BL31,COLUMNS(BM31:CA31),1))</f>
        <v/>
      </c>
      <c r="CB31" s="106" t="str">
        <f>DBCS(MID(BL31,COLUMNS(BM31:CB31),1))</f>
        <v/>
      </c>
      <c r="CC31" s="106" t="str">
        <f>DBCS(MID(BL31,COLUMNS(BM31:CC31),1))</f>
        <v/>
      </c>
      <c r="CD31" s="106" t="str">
        <f>DBCS(MID(BL31,COLUMNS(BM31:CD31),1))</f>
        <v/>
      </c>
      <c r="CE31" s="106" t="str">
        <f>DBCS(MID(BL31,COLUMNS(BM31:CE31),1))</f>
        <v/>
      </c>
      <c r="CF31" s="106" t="str">
        <f>DBCS(MID(BL31,COLUMNS(BM31:CF31),1))</f>
        <v/>
      </c>
      <c r="CG31" s="106" t="str">
        <f>DBCS(MID(BL31,COLUMNS(BM31:CG31),1))</f>
        <v/>
      </c>
      <c r="CH31" s="106" t="str">
        <f>DBCS(MID(BL31,COLUMNS(BM31:CH31),1))</f>
        <v/>
      </c>
      <c r="CI31" s="106" t="str">
        <f>DBCS(MID(BL31,COLUMNS(BM31:CI31),1))</f>
        <v/>
      </c>
      <c r="CJ31" s="106" t="str">
        <f>DBCS(MID(BL31,COLUMNS(BM31:CJ31),1))</f>
        <v/>
      </c>
      <c r="CK31" s="106" t="str">
        <f>DBCS(MID(BL31,COLUMNS(BM31:CK31),1))</f>
        <v/>
      </c>
      <c r="CL31" s="106" t="str">
        <f>DBCS(MID(BL31,COLUMNS(BM31:CL31),1))</f>
        <v/>
      </c>
      <c r="CM31" s="106" t="str">
        <f>DBCS(MID(BL31,COLUMNS(BM31:CM31),1))</f>
        <v/>
      </c>
      <c r="CN31" s="106" t="str">
        <f>DBCS(MID(BL31,COLUMNS(BM31:CN31),1))</f>
        <v/>
      </c>
      <c r="CO31" s="106" t="str">
        <f>DBCS(MID(BL31,COLUMNS(BM31:CO31),1))</f>
        <v/>
      </c>
      <c r="CP31" s="106" t="str">
        <f>DBCS(MID(BL31,COLUMNS(BM31:CP31),1))</f>
        <v/>
      </c>
      <c r="CQ31" s="106" t="str">
        <f>DBCS(MID(BL31,COLUMNS(BM31:CQ31),1))</f>
        <v/>
      </c>
      <c r="CR31" s="106" t="str">
        <f>DBCS(MID(BL31,COLUMNS(BM31:CR31),1))</f>
        <v/>
      </c>
      <c r="CS31" s="106" t="str">
        <f>DBCS(MID(BL31,COLUMNS(BM31:CS31),1))</f>
        <v/>
      </c>
      <c r="CT31" s="106" t="str">
        <f>DBCS(MID(BL31,COLUMNS(BM31:CT31),1))</f>
        <v/>
      </c>
      <c r="CU31" s="106" t="str">
        <f>DBCS(MID(BL31,COLUMNS(BM31:CU31),1))</f>
        <v/>
      </c>
      <c r="CV31" s="106" t="str">
        <f>DBCS(MID(BL31,COLUMNS(BM31:CV31),1))</f>
        <v/>
      </c>
      <c r="CW31" s="106" t="str">
        <f>DBCS(MID(BL31,COLUMNS(BM31:CW31),1))</f>
        <v/>
      </c>
      <c r="CX31" s="106" t="str">
        <f>DBCS(MID(BL31,COLUMNS(BM31:CX31),1))</f>
        <v/>
      </c>
      <c r="CY31" s="106" t="str">
        <f>DBCS(MID(BL31,COLUMNS(BM31:CY31),1))</f>
        <v/>
      </c>
      <c r="CZ31" s="106" t="str">
        <f>DBCS(MID(BL31,COLUMNS(BM31:CZ31),1))</f>
        <v/>
      </c>
      <c r="DA31" s="106" t="str">
        <f>DBCS(MID(BL31,COLUMNS(BM31:DA31),1))</f>
        <v/>
      </c>
      <c r="DB31" s="106" t="str">
        <f>DBCS(MID(BL31,COLUMNS(BM31:DB31),1))</f>
        <v/>
      </c>
      <c r="DC31" s="106" t="str">
        <f>DBCS(MID(BL31,COLUMNS(BM31:DC31),1))</f>
        <v/>
      </c>
      <c r="DD31" s="106" t="str">
        <f>DBCS(MID(BL31,COLUMNS(BM31:DD31),1))</f>
        <v/>
      </c>
      <c r="DE31" s="106" t="str">
        <f>DBCS(MID(BL31,COLUMNS(BM31:DE31),1))</f>
        <v/>
      </c>
      <c r="DF31" s="106" t="str">
        <f>DBCS(MID(BL31,COLUMNS(BM31:DF31),1))</f>
        <v/>
      </c>
      <c r="DG31" s="106" t="str">
        <f>DBCS(MID(BL31,COLUMNS(BM31:DG31),1))</f>
        <v/>
      </c>
      <c r="DH31" s="106" t="str">
        <f>DBCS(MID(BL31,COLUMNS(BM31:DH31),1))</f>
        <v/>
      </c>
      <c r="DI31" s="106" t="str">
        <f>DBCS(MID(BL31,COLUMNS(BM31:DI31),1))</f>
        <v/>
      </c>
      <c r="DJ31" s="106"/>
      <c r="DK31" s="106"/>
      <c r="DL31" s="106"/>
      <c r="DM31" s="106"/>
      <c r="DN31" s="106"/>
      <c r="DO31" s="106"/>
      <c r="DP31" s="106"/>
      <c r="DQ31" s="106"/>
      <c r="DR31" s="106"/>
      <c r="DS31" s="106"/>
      <c r="DT31" s="106"/>
      <c r="DU31" s="106"/>
      <c r="DV31" s="106"/>
      <c r="DW31" s="106"/>
      <c r="DX31" s="106"/>
      <c r="DY31" s="106"/>
      <c r="DZ31" s="106"/>
      <c r="EA31" s="106"/>
      <c r="EB31" s="106"/>
      <c r="EC31" s="106"/>
      <c r="ED31" s="106"/>
      <c r="EE31" s="106"/>
      <c r="EF31" s="106"/>
      <c r="EG31" s="106"/>
      <c r="EH31" s="106"/>
      <c r="EI31" s="106"/>
      <c r="EJ31" s="106"/>
      <c r="EK31" s="106"/>
      <c r="EL31" s="106"/>
      <c r="EM31" s="106"/>
      <c r="EN31" s="106"/>
      <c r="EO31" s="106"/>
      <c r="EP31" s="106"/>
      <c r="EQ31" s="106"/>
      <c r="ER31" s="106"/>
      <c r="ES31" s="106"/>
      <c r="ET31" s="106"/>
      <c r="EU31" s="106"/>
      <c r="EV31" s="106"/>
      <c r="EW31" s="106"/>
      <c r="EX31" s="106"/>
      <c r="EY31" s="106"/>
      <c r="EZ31" s="106"/>
      <c r="FA31" s="106"/>
      <c r="FB31" s="106"/>
      <c r="FC31" s="106"/>
      <c r="FD31" s="106"/>
      <c r="FE31" s="106"/>
      <c r="FF31" s="106"/>
      <c r="FG31" s="106"/>
      <c r="FH31" s="106"/>
      <c r="FI31" s="106"/>
      <c r="FJ31" s="106"/>
      <c r="FK31" s="106"/>
      <c r="FL31" s="106"/>
      <c r="FM31" s="106"/>
      <c r="FN31" s="106"/>
      <c r="FO31" s="106"/>
      <c r="FP31" s="106"/>
      <c r="FQ31" s="106"/>
      <c r="FR31" s="106"/>
      <c r="FS31" s="106"/>
      <c r="FT31" s="106"/>
      <c r="FU31" s="106"/>
      <c r="FV31" s="106"/>
      <c r="FW31" s="106"/>
      <c r="FX31" s="106"/>
      <c r="FY31" s="106"/>
      <c r="FZ31" s="106"/>
      <c r="GA31" s="106"/>
      <c r="GB31" s="106"/>
      <c r="GC31" s="106"/>
      <c r="GD31" s="106"/>
      <c r="GE31" s="106"/>
      <c r="GF31" s="106"/>
      <c r="GG31" s="106"/>
      <c r="GH31" s="106"/>
      <c r="GI31" s="106"/>
      <c r="GJ31" s="106"/>
      <c r="GK31" s="106"/>
      <c r="GL31" s="106"/>
    </row>
    <row r="32" spans="1:194" ht="20.100000000000001" customHeight="1" thickBot="1" x14ac:dyDescent="0.2">
      <c r="A32" s="53"/>
      <c r="B32" s="53"/>
      <c r="C32" s="53"/>
      <c r="D32" s="724"/>
      <c r="E32" s="723"/>
      <c r="F32" s="723"/>
      <c r="G32" s="723"/>
      <c r="H32" s="723"/>
      <c r="I32" s="678" t="str">
        <f>CG$31</f>
        <v/>
      </c>
      <c r="J32" s="679"/>
      <c r="K32" s="503" t="str">
        <f>CH$31</f>
        <v/>
      </c>
      <c r="L32" s="503" t="str">
        <f>CI$31</f>
        <v/>
      </c>
      <c r="M32" s="503" t="str">
        <f>CJ$31</f>
        <v/>
      </c>
      <c r="N32" s="673" t="str">
        <f>CK$31</f>
        <v/>
      </c>
      <c r="O32" s="673"/>
      <c r="P32" s="673" t="str">
        <f>CL$31</f>
        <v/>
      </c>
      <c r="Q32" s="673"/>
      <c r="R32" s="673" t="str">
        <f>CM$31</f>
        <v/>
      </c>
      <c r="S32" s="673"/>
      <c r="T32" s="673" t="str">
        <f>CN$31</f>
        <v/>
      </c>
      <c r="U32" s="673"/>
      <c r="V32" s="233" t="str">
        <f>CO$31</f>
        <v/>
      </c>
      <c r="W32" s="233" t="str">
        <f>CP$31</f>
        <v/>
      </c>
      <c r="X32" s="233" t="str">
        <f>CQ$31</f>
        <v/>
      </c>
      <c r="Y32" s="681" t="str">
        <f>CR$31</f>
        <v/>
      </c>
      <c r="Z32" s="679"/>
      <c r="AA32" s="233" t="str">
        <f t="shared" ref="AA32:AC32" si="3">CS$31</f>
        <v/>
      </c>
      <c r="AB32" s="233" t="str">
        <f t="shared" si="3"/>
        <v/>
      </c>
      <c r="AC32" s="673" t="str">
        <f t="shared" si="3"/>
        <v/>
      </c>
      <c r="AD32" s="673"/>
      <c r="AE32" s="233" t="str">
        <f>CV$31</f>
        <v/>
      </c>
      <c r="AF32" s="504" t="str">
        <f>CW$31</f>
        <v/>
      </c>
      <c r="AG32" s="673" t="str">
        <f>CX$31</f>
        <v/>
      </c>
      <c r="AH32" s="673"/>
      <c r="AI32" s="673" t="str">
        <f>CY$31</f>
        <v/>
      </c>
      <c r="AJ32" s="673"/>
      <c r="AK32" s="673" t="str">
        <f>CZ$31</f>
        <v/>
      </c>
      <c r="AL32" s="686"/>
      <c r="AM32" s="35"/>
      <c r="AN32" s="33"/>
      <c r="AO32" s="33"/>
      <c r="AQ32" s="739"/>
      <c r="AR32" s="559"/>
      <c r="AS32" s="736"/>
      <c r="AT32" s="733"/>
      <c r="AU32" s="733"/>
      <c r="AV32" s="733"/>
      <c r="AW32" s="733"/>
      <c r="AX32" s="733"/>
      <c r="AY32" s="733"/>
      <c r="AZ32" s="733"/>
      <c r="BA32" s="733"/>
      <c r="BB32" s="733"/>
      <c r="BC32" s="733"/>
      <c r="BD32" s="733"/>
      <c r="BE32" s="733"/>
      <c r="BF32" s="733"/>
      <c r="BG32" s="733"/>
      <c r="BH32" s="733"/>
      <c r="BI32" s="734"/>
      <c r="BJ32" s="86" t="s">
        <v>4670</v>
      </c>
      <c r="BK32" s="92"/>
      <c r="BL32" s="92"/>
      <c r="BM32" s="92"/>
      <c r="BN32" s="92"/>
      <c r="BO32" s="92"/>
      <c r="BP32" s="92"/>
      <c r="BQ32" s="92"/>
      <c r="BR32" s="92"/>
      <c r="BS32" s="92"/>
      <c r="BT32" s="92"/>
      <c r="BU32" s="92"/>
      <c r="BV32" s="92"/>
      <c r="BW32" s="92"/>
      <c r="BX32" s="92"/>
      <c r="BY32" s="92"/>
      <c r="BZ32" s="92"/>
      <c r="CA32" s="92"/>
      <c r="CB32" s="92"/>
      <c r="CC32" s="92"/>
      <c r="CD32" s="92"/>
      <c r="CE32" s="92"/>
      <c r="CF32" s="92"/>
      <c r="CG32" s="92"/>
      <c r="CH32" s="92"/>
      <c r="CI32" s="92"/>
      <c r="CJ32" s="92"/>
      <c r="CK32" s="92"/>
      <c r="CL32" s="92"/>
      <c r="CM32" s="92"/>
      <c r="CN32" s="92"/>
      <c r="CO32" s="92"/>
      <c r="CP32" s="92"/>
      <c r="CQ32" s="92"/>
      <c r="CR32" s="92"/>
      <c r="CS32" s="92"/>
      <c r="CT32" s="92"/>
      <c r="CU32" s="92"/>
      <c r="CV32" s="92"/>
      <c r="CW32" s="92"/>
    </row>
    <row r="33" spans="1:113" ht="11.25" customHeight="1" thickBot="1" x14ac:dyDescent="0.2">
      <c r="A33" s="53"/>
      <c r="B33" s="53"/>
      <c r="C33" s="53"/>
      <c r="D33" s="505"/>
      <c r="E33" s="506"/>
      <c r="F33" s="506"/>
      <c r="G33" s="506"/>
      <c r="H33" s="506"/>
      <c r="I33" s="67"/>
      <c r="J33" s="67"/>
      <c r="K33" s="67"/>
      <c r="L33" s="67"/>
      <c r="M33" s="67"/>
      <c r="N33" s="67"/>
      <c r="O33" s="67"/>
      <c r="P33" s="67"/>
      <c r="Q33" s="67"/>
      <c r="R33" s="67"/>
      <c r="S33" s="67"/>
      <c r="T33" s="67"/>
      <c r="U33" s="67"/>
      <c r="V33" s="65"/>
      <c r="W33" s="67"/>
      <c r="X33" s="67"/>
      <c r="Y33" s="67"/>
      <c r="Z33" s="67"/>
      <c r="AA33" s="67"/>
      <c r="AB33" s="67"/>
      <c r="AC33" s="67"/>
      <c r="AD33" s="67"/>
      <c r="AE33" s="65"/>
      <c r="AF33" s="33"/>
      <c r="AG33" s="67"/>
      <c r="AH33" s="67"/>
      <c r="AI33" s="67"/>
      <c r="AJ33" s="67"/>
      <c r="AK33" s="67"/>
      <c r="AL33" s="67"/>
      <c r="AM33" s="35"/>
      <c r="AN33" s="33"/>
      <c r="AO33" s="33"/>
      <c r="AR33" s="103"/>
      <c r="AS33" s="107"/>
      <c r="AT33" s="103"/>
      <c r="AU33" s="103"/>
      <c r="AV33" s="103"/>
      <c r="AW33" s="108"/>
      <c r="AX33" s="103"/>
      <c r="AY33" s="103"/>
      <c r="AZ33" s="103"/>
      <c r="BB33" s="109"/>
      <c r="BC33" s="103"/>
      <c r="BD33" s="103"/>
      <c r="BE33" s="103"/>
      <c r="BF33" s="103"/>
      <c r="BG33" s="103"/>
      <c r="BH33" s="103"/>
      <c r="BI33" s="103"/>
      <c r="BJ33" s="103"/>
      <c r="BK33" s="94"/>
      <c r="BL33" s="92"/>
      <c r="BM33" s="92"/>
      <c r="BN33" s="92"/>
      <c r="BO33" s="92"/>
      <c r="BP33" s="92"/>
      <c r="BQ33" s="92"/>
      <c r="BR33" s="92"/>
      <c r="BS33" s="92"/>
      <c r="BT33" s="92"/>
      <c r="BU33" s="92"/>
      <c r="BV33" s="92"/>
      <c r="BW33" s="92"/>
      <c r="BX33" s="92"/>
      <c r="BY33" s="92"/>
      <c r="BZ33" s="92"/>
      <c r="CA33" s="92"/>
      <c r="CB33" s="92"/>
      <c r="CC33" s="92"/>
      <c r="CD33" s="92"/>
      <c r="CE33" s="92"/>
      <c r="CF33" s="92"/>
      <c r="CG33" s="92"/>
      <c r="CH33" s="92"/>
      <c r="CI33" s="92"/>
      <c r="CJ33" s="92"/>
      <c r="CK33" s="92"/>
      <c r="CL33" s="92"/>
      <c r="CM33" s="92"/>
      <c r="CN33" s="92"/>
      <c r="CO33" s="92"/>
      <c r="CP33" s="92"/>
      <c r="CQ33" s="92"/>
      <c r="CR33" s="92"/>
      <c r="CS33" s="92"/>
      <c r="CT33" s="92"/>
      <c r="CU33" s="92"/>
      <c r="CV33" s="92"/>
      <c r="CW33" s="92"/>
      <c r="CX33" s="92"/>
    </row>
    <row r="34" spans="1:113" ht="20.100000000000001" customHeight="1" thickBot="1" x14ac:dyDescent="0.2">
      <c r="A34" s="53"/>
      <c r="B34" s="53"/>
      <c r="C34" s="53"/>
      <c r="D34" s="505"/>
      <c r="E34" s="670" t="s">
        <v>4603</v>
      </c>
      <c r="F34" s="688" t="s">
        <v>4604</v>
      </c>
      <c r="G34" s="688"/>
      <c r="H34" s="688"/>
      <c r="I34" s="675" t="str">
        <f>IF(AS34="","",AS34)</f>
        <v/>
      </c>
      <c r="J34" s="675"/>
      <c r="K34" s="675"/>
      <c r="L34" s="675"/>
      <c r="M34" s="675"/>
      <c r="N34" s="675"/>
      <c r="O34" s="675"/>
      <c r="P34" s="675"/>
      <c r="Q34" s="675"/>
      <c r="R34" s="675"/>
      <c r="S34" s="675"/>
      <c r="T34" s="675"/>
      <c r="U34" s="675"/>
      <c r="V34" s="675"/>
      <c r="W34" s="675"/>
      <c r="X34" s="675"/>
      <c r="Y34" s="675"/>
      <c r="Z34" s="675"/>
      <c r="AA34" s="675"/>
      <c r="AB34" s="675"/>
      <c r="AC34" s="675"/>
      <c r="AD34" s="675"/>
      <c r="AE34" s="675"/>
      <c r="AF34" s="675"/>
      <c r="AG34" s="675"/>
      <c r="AH34" s="675"/>
      <c r="AI34" s="675"/>
      <c r="AJ34" s="675"/>
      <c r="AK34" s="675"/>
      <c r="AL34" s="675"/>
      <c r="AM34" s="35"/>
      <c r="AN34" s="53" t="s">
        <v>4606</v>
      </c>
      <c r="AO34" s="33"/>
      <c r="AQ34" s="737" t="s">
        <v>4625</v>
      </c>
      <c r="AR34" s="218" t="s">
        <v>44</v>
      </c>
      <c r="AS34" s="622"/>
      <c r="AT34" s="622"/>
      <c r="AU34" s="622"/>
      <c r="AV34" s="622"/>
      <c r="AW34" s="622"/>
      <c r="AX34" s="622"/>
      <c r="AY34" s="622"/>
      <c r="AZ34" s="622"/>
      <c r="BA34" s="622"/>
      <c r="BB34" s="622"/>
      <c r="BC34" s="622"/>
      <c r="BD34" s="622"/>
      <c r="BE34" s="622"/>
      <c r="BF34" s="622"/>
      <c r="BG34" s="622"/>
      <c r="BH34" s="622"/>
      <c r="BI34" s="623"/>
      <c r="BJ34" s="103"/>
      <c r="BK34" s="106" t="str">
        <f>ASC(AS34)</f>
        <v/>
      </c>
      <c r="BL34" s="106" t="str">
        <f>SUBSTITUTE(SUBSTITUTE(SUBSTITUTE(SUBSTITUTE(SUBSTITUTE(SUBSTITUTE(SUBSTITUTE(SUBSTITUTE(SUBSTITUTE(SUBSTITUTE(SUBSTITUTE(SUBSTITUTE(SUBSTITUTE(SUBSTITUTE(SUBSTITUTE(SUBSTITUTE(SUBSTITUTE(SUBSTITUTE(SUBSTITUTE(SUBSTITUTE(SUBSTITUTE(SUBSTITUTE(SUBSTITUTE(SUBSTITUTE(SUBSTITUTE(SUBSTITUTE(BK34,"が","か゛"),"ぎ","き゛"),"ぐ","く゛"),"げ","け゛"),"ご","こ゛"),"ざ","さ゛"),"じ","し゛"),"ず","す゛"),"ぜ","せ゛"),"ぞ","そ゛"),"だ","た゛"),"ぢ","ち゛"),"づ","つ゛"),"で","て゛"),"ど","と゛"),"ば","は゛"),"び","ひ゛"),"ぶ","ふ゛"),"べ","へ゛"),"ぼ","ほ゛"),"ぱ","は゜"),"ぴ","ひ゜"),"ぷ","ふ゜"),"ぺ","へ゜"),"ぽ","ほ゜"),"ヴ","ウ゛")</f>
        <v/>
      </c>
      <c r="BM34" s="106" t="str">
        <f>DBCS(MID(BL34,COLUMNS(BM34:BM34),1))</f>
        <v/>
      </c>
      <c r="BN34" s="106" t="str">
        <f>DBCS(MID(BL34,COLUMNS(BM34:BN34),1))</f>
        <v/>
      </c>
      <c r="BO34" s="106" t="str">
        <f>DBCS(MID(BL34,COLUMNS(BM34:BO34),1))</f>
        <v/>
      </c>
      <c r="BP34" s="106" t="str">
        <f>DBCS(MID(BL34,COLUMNS(BM34:BP34),1))</f>
        <v/>
      </c>
      <c r="BQ34" s="106" t="str">
        <f>DBCS(MID(BL34,COLUMNS(BM34:BQ34),1))</f>
        <v/>
      </c>
      <c r="BR34" s="106" t="str">
        <f>DBCS(MID(BL34,COLUMNS(BM34:BR34),1))</f>
        <v/>
      </c>
      <c r="BS34" s="106" t="str">
        <f>DBCS(MID(BL34,COLUMNS(BM34:BS34),1))</f>
        <v/>
      </c>
      <c r="BT34" s="106" t="str">
        <f>DBCS(MID(BL34,COLUMNS(BM34:BT34),1))</f>
        <v/>
      </c>
      <c r="BU34" s="106" t="str">
        <f>DBCS(MID(BL34,COLUMNS(BM34:BU34),1))</f>
        <v/>
      </c>
      <c r="BV34" s="106" t="str">
        <f>DBCS(MID(BL34,COLUMNS(BM34:BV34),1))</f>
        <v/>
      </c>
      <c r="BW34" s="106" t="str">
        <f>DBCS(MID(BL34,COLUMNS(BM34:BW34),1))</f>
        <v/>
      </c>
      <c r="BX34" s="106" t="str">
        <f>DBCS(MID(BL34,COLUMNS(BM34:BX34),1))</f>
        <v/>
      </c>
      <c r="BY34" s="106" t="str">
        <f>DBCS(MID(BL34,COLUMNS(BM34:BY34),1))</f>
        <v/>
      </c>
      <c r="BZ34" s="106" t="str">
        <f>DBCS(MID(BL34,COLUMNS(BM34:BZ34),1))</f>
        <v/>
      </c>
      <c r="CA34" s="106" t="str">
        <f>DBCS(MID(BL34,COLUMNS(BM34:CA34),1))</f>
        <v/>
      </c>
      <c r="CB34" s="106" t="str">
        <f>DBCS(MID(BL34,COLUMNS(BM34:CB34),1))</f>
        <v/>
      </c>
      <c r="CC34" s="106" t="str">
        <f>DBCS(MID(BL34,COLUMNS(BM34:CC34),1))</f>
        <v/>
      </c>
      <c r="CD34" s="106" t="str">
        <f>DBCS(MID(BL34,COLUMNS(BM34:CD34),1))</f>
        <v/>
      </c>
      <c r="CE34" s="106" t="str">
        <f>DBCS(MID(BL34,COLUMNS(BM34:CE34),1))</f>
        <v/>
      </c>
      <c r="CF34" s="106" t="str">
        <f>DBCS(MID(BL34,COLUMNS(BM34:CF34),1))</f>
        <v/>
      </c>
      <c r="CG34" s="106" t="str">
        <f>DBCS(MID(BL34,COLUMNS(BM34:CG34),1))</f>
        <v/>
      </c>
      <c r="CH34" s="106" t="str">
        <f>DBCS(MID(BL34,COLUMNS(BM34:CH34),1))</f>
        <v/>
      </c>
      <c r="CI34" s="106" t="str">
        <f>DBCS(MID(BL34,COLUMNS(BM34:CI34),1))</f>
        <v/>
      </c>
      <c r="CJ34" s="106" t="str">
        <f>DBCS(MID(BL34,COLUMNS(BM34:CJ34),1))</f>
        <v/>
      </c>
      <c r="CK34" s="106" t="str">
        <f>DBCS(MID(BL34,COLUMNS(BM34:CK34),1))</f>
        <v/>
      </c>
      <c r="CL34" s="106" t="str">
        <f>DBCS(MID(BL34,COLUMNS(BM34:CL34),1))</f>
        <v/>
      </c>
      <c r="CM34" s="106" t="str">
        <f>DBCS(MID(BL34,COLUMNS(BM34:CM34),1))</f>
        <v/>
      </c>
      <c r="CN34" s="106" t="str">
        <f>DBCS(MID(BL34,COLUMNS(BM34:CN34),1))</f>
        <v/>
      </c>
      <c r="CO34" s="106" t="str">
        <f>DBCS(MID(BL34,COLUMNS(BM34:CO34),1))</f>
        <v/>
      </c>
      <c r="CP34" s="106" t="str">
        <f>DBCS(MID(BL34,COLUMNS(BM34:CP34),1))</f>
        <v/>
      </c>
      <c r="CQ34" s="106" t="str">
        <f>DBCS(MID(BL34,COLUMNS(BM34:CQ34),1))</f>
        <v/>
      </c>
      <c r="CR34" s="106" t="str">
        <f>DBCS(MID(BL34,COLUMNS(BM34:CR34),1))</f>
        <v/>
      </c>
      <c r="CS34" s="106" t="str">
        <f>DBCS(MID(BL34,COLUMNS(BM34:CS34),1))</f>
        <v/>
      </c>
      <c r="CT34" s="106" t="str">
        <f>DBCS(MID(BL34,COLUMNS(BM34:CT34),1))</f>
        <v/>
      </c>
      <c r="CU34" s="106" t="str">
        <f>DBCS(MID(BL34,COLUMNS(BM34:CU34),1))</f>
        <v/>
      </c>
      <c r="CV34" s="106" t="str">
        <f>DBCS(MID(BL34,COLUMNS(BM34:CV34),1))</f>
        <v/>
      </c>
      <c r="CW34" s="106" t="str">
        <f>DBCS(MID(BL34,COLUMNS(BM34:CW34),1))</f>
        <v/>
      </c>
      <c r="CX34" s="106" t="str">
        <f>DBCS(MID(BL34,COLUMNS(BM34:CX34),1))</f>
        <v/>
      </c>
      <c r="CY34" s="106" t="str">
        <f>DBCS(MID(BL34,COLUMNS(BM34:CY34),1))</f>
        <v/>
      </c>
      <c r="CZ34" s="106" t="str">
        <f>DBCS(MID(BL34,COLUMNS(BM34:CZ34),1))</f>
        <v/>
      </c>
      <c r="DA34" s="106" t="str">
        <f>DBCS(MID(BL34,COLUMNS(BM34:DA34),1))</f>
        <v/>
      </c>
      <c r="DB34" s="106" t="str">
        <f>DBCS(MID(BL34,COLUMNS(BM34:DB34),1))</f>
        <v/>
      </c>
      <c r="DC34" s="106" t="str">
        <f>DBCS(MID(BL34,COLUMNS(BM34:DC34),1))</f>
        <v/>
      </c>
      <c r="DD34" s="106" t="str">
        <f>DBCS(MID(BL34,COLUMNS(BM34:DD34),1))</f>
        <v/>
      </c>
      <c r="DE34" s="106" t="str">
        <f>DBCS(MID(BL34,COLUMNS(BM34:DE34),1))</f>
        <v/>
      </c>
      <c r="DF34" s="106" t="str">
        <f>DBCS(MID(BL34,COLUMNS(BM34:DF34),1))</f>
        <v/>
      </c>
      <c r="DG34" s="106" t="str">
        <f>DBCS(MID(BL34,COLUMNS(BM34:DG34),1))</f>
        <v/>
      </c>
      <c r="DH34" s="106" t="str">
        <f>DBCS(MID(BL34,COLUMNS(BM34:DH34),1))</f>
        <v/>
      </c>
      <c r="DI34" s="106" t="str">
        <f>DBCS(MID(BL34,COLUMNS(BM34:DI34),1))</f>
        <v/>
      </c>
    </row>
    <row r="35" spans="1:113" ht="20.100000000000001" customHeight="1" thickBot="1" x14ac:dyDescent="0.2">
      <c r="A35" s="53"/>
      <c r="B35" s="53"/>
      <c r="C35" s="53"/>
      <c r="D35" s="505"/>
      <c r="E35" s="670"/>
      <c r="F35" s="689" t="s">
        <v>4605</v>
      </c>
      <c r="G35" s="689"/>
      <c r="H35" s="689"/>
      <c r="I35" s="675" t="str">
        <f>IF(AS35="","",AS35)</f>
        <v/>
      </c>
      <c r="J35" s="675"/>
      <c r="K35" s="675"/>
      <c r="L35" s="675"/>
      <c r="M35" s="675"/>
      <c r="N35" s="675"/>
      <c r="O35" s="675"/>
      <c r="P35" s="675"/>
      <c r="Q35" s="675"/>
      <c r="R35" s="675"/>
      <c r="S35" s="675"/>
      <c r="T35" s="675"/>
      <c r="U35" s="675"/>
      <c r="V35" s="675"/>
      <c r="W35" s="675"/>
      <c r="X35" s="675"/>
      <c r="Y35" s="675"/>
      <c r="Z35" s="675"/>
      <c r="AA35" s="675"/>
      <c r="AB35" s="675"/>
      <c r="AC35" s="675"/>
      <c r="AD35" s="675"/>
      <c r="AE35" s="675"/>
      <c r="AF35" s="675"/>
      <c r="AG35" s="675"/>
      <c r="AH35" s="675"/>
      <c r="AI35" s="675"/>
      <c r="AJ35" s="675"/>
      <c r="AK35" s="675"/>
      <c r="AL35" s="675"/>
      <c r="AM35" s="35"/>
      <c r="AN35" s="45"/>
      <c r="AO35" s="33"/>
      <c r="AQ35" s="739"/>
      <c r="AR35" s="219" t="s">
        <v>30</v>
      </c>
      <c r="AS35" s="729"/>
      <c r="AT35" s="622"/>
      <c r="AU35" s="622"/>
      <c r="AV35" s="622"/>
      <c r="AW35" s="622"/>
      <c r="AX35" s="622"/>
      <c r="AY35" s="622"/>
      <c r="AZ35" s="622"/>
      <c r="BA35" s="622"/>
      <c r="BB35" s="622"/>
      <c r="BC35" s="622"/>
      <c r="BD35" s="622"/>
      <c r="BE35" s="622"/>
      <c r="BF35" s="622"/>
      <c r="BG35" s="622"/>
      <c r="BH35" s="622"/>
      <c r="BI35" s="623"/>
      <c r="BJ35" s="86"/>
      <c r="BK35" s="106" t="str">
        <f>ASC(AS35)</f>
        <v/>
      </c>
      <c r="BL35" s="106" t="str">
        <f>SUBSTITUTE(SUBSTITUTE(SUBSTITUTE(SUBSTITUTE(SUBSTITUTE(SUBSTITUTE(SUBSTITUTE(SUBSTITUTE(SUBSTITUTE(SUBSTITUTE(SUBSTITUTE(SUBSTITUTE(SUBSTITUTE(SUBSTITUTE(SUBSTITUTE(SUBSTITUTE(SUBSTITUTE(SUBSTITUTE(SUBSTITUTE(SUBSTITUTE(SUBSTITUTE(SUBSTITUTE(SUBSTITUTE(SUBSTITUTE(SUBSTITUTE(SUBSTITUTE(BK35,"が","か゛"),"ぎ","き゛"),"ぐ","く゛"),"げ","け゛"),"ご","こ゛"),"ざ","さ゛"),"じ","し゛"),"ず","す゛"),"ぜ","せ゛"),"ぞ","そ゛"),"だ","た゛"),"ぢ","ち゛"),"づ","つ゛"),"で","て゛"),"ど","と゛"),"ば","は゛"),"び","ひ゛"),"ぶ","ふ゛"),"べ","へ゛"),"ぼ","ほ゛"),"ぱ","は゜"),"ぴ","ひ゜"),"ぷ","ふ゜"),"ぺ","へ゜"),"ぽ","ほ゜"),"ヴ","ウ゛")</f>
        <v/>
      </c>
      <c r="BM35" s="106" t="str">
        <f>DBCS(MID(BL35,COLUMNS(BM35),1))</f>
        <v/>
      </c>
      <c r="BN35" s="106" t="str">
        <f>DBCS(MID(BL35,COLUMNS(BM35:BN35),1))</f>
        <v/>
      </c>
      <c r="BO35" s="106" t="str">
        <f>DBCS(MID(BL35,COLUMNS(BM35:BO35),1))</f>
        <v/>
      </c>
      <c r="BP35" s="106" t="str">
        <f>DBCS(MID(BL35,COLUMNS(BM35:BP35),1))</f>
        <v/>
      </c>
      <c r="BQ35" s="106" t="str">
        <f>DBCS(MID(BL35,COLUMNS(BM35:BQ35),1))</f>
        <v/>
      </c>
      <c r="BR35" s="106" t="str">
        <f>DBCS(MID(BL35,COLUMNS(BM35:BR35),1))</f>
        <v/>
      </c>
      <c r="BS35" s="106" t="str">
        <f>DBCS(MID(BL35,COLUMNS(BM35:BS35),1))</f>
        <v/>
      </c>
      <c r="BT35" s="106" t="str">
        <f>DBCS(MID(BL35,COLUMNS(BM35:BT35),1))</f>
        <v/>
      </c>
      <c r="BU35" s="106" t="str">
        <f>DBCS(MID(BL35,COLUMNS(BM35:BU35),1))</f>
        <v/>
      </c>
      <c r="BV35" s="106" t="str">
        <f>DBCS(MID(BL35,COLUMNS(BM35:BV35),1))</f>
        <v/>
      </c>
      <c r="BW35" s="106" t="str">
        <f>DBCS(MID(BL35,COLUMNS(BM35:BW35),1))</f>
        <v/>
      </c>
      <c r="BX35" s="106" t="str">
        <f>DBCS(MID(BL35,COLUMNS(BM35:BX35),1))</f>
        <v/>
      </c>
      <c r="BY35" s="106" t="str">
        <f>DBCS(MID(BL35,COLUMNS(BM35:BY35),1))</f>
        <v/>
      </c>
      <c r="BZ35" s="106" t="str">
        <f>DBCS(MID(BL35,COLUMNS(BM35:BZ35),1))</f>
        <v/>
      </c>
      <c r="CA35" s="106" t="str">
        <f>DBCS(MID(BL35,COLUMNS(BM35:CA35),1))</f>
        <v/>
      </c>
      <c r="CB35" s="106" t="str">
        <f>DBCS(MID(BL35,COLUMNS(BM35:CB35),1))</f>
        <v/>
      </c>
      <c r="CC35" s="106" t="str">
        <f>DBCS(MID(BL35,COLUMNS(BM35:CC35),1))</f>
        <v/>
      </c>
      <c r="CD35" s="106" t="str">
        <f>DBCS(MID(BL35,COLUMNS(BM35:CD35),1))</f>
        <v/>
      </c>
      <c r="CE35" s="106" t="str">
        <f>DBCS(MID(BL35,COLUMNS(BM35:CE35),1))</f>
        <v/>
      </c>
      <c r="CF35" s="106" t="str">
        <f>DBCS(MID(BL35,COLUMNS(BM35:CF35),1))</f>
        <v/>
      </c>
      <c r="CG35" s="106" t="str">
        <f>DBCS(MID(BL35,COLUMNS(BM35:CG35),1))</f>
        <v/>
      </c>
      <c r="CH35" s="106" t="str">
        <f>DBCS(MID(BL35,COLUMNS(BM35:CH35),1))</f>
        <v/>
      </c>
      <c r="CI35" s="106" t="str">
        <f>DBCS(MID(BL35,COLUMNS(BM35:CI35),1))</f>
        <v/>
      </c>
      <c r="CJ35" s="106" t="str">
        <f>DBCS(MID(BL35,COLUMNS(BM35:CJ35),1))</f>
        <v/>
      </c>
      <c r="CK35" s="106" t="str">
        <f>DBCS(MID(BL35,COLUMNS(BM35:CK35),1))</f>
        <v/>
      </c>
      <c r="CL35" s="106" t="str">
        <f>DBCS(MID(BL35,COLUMNS(BM35:CL35),1))</f>
        <v/>
      </c>
      <c r="CM35" s="106" t="str">
        <f>DBCS(MID(BL35,COLUMNS(BM35:CM35),1))</f>
        <v/>
      </c>
      <c r="CN35" s="106" t="str">
        <f>DBCS(MID(BL35,COLUMNS(BM35:CN35),1))</f>
        <v/>
      </c>
      <c r="CO35" s="106" t="str">
        <f>DBCS(MID(BL35,COLUMNS(BM35:CO35),1))</f>
        <v/>
      </c>
      <c r="CP35" s="106" t="str">
        <f>DBCS(MID(BL35,COLUMNS(BM35:CP35),1))</f>
        <v/>
      </c>
      <c r="CQ35" s="106" t="str">
        <f>DBCS(MID(BL35,COLUMNS(BM35:CQ35),1))</f>
        <v/>
      </c>
      <c r="CR35" s="106" t="str">
        <f>DBCS(MID(BL35,COLUMNS(BM35:CR35),1))</f>
        <v/>
      </c>
      <c r="CS35" s="106" t="str">
        <f>DBCS(MID(BL35,COLUMNS(BM35:CS35),1))</f>
        <v/>
      </c>
      <c r="CT35" s="106" t="str">
        <f>DBCS(MID(BL35,COLUMNS(BM35:CT35),1))</f>
        <v/>
      </c>
      <c r="CU35" s="106" t="str">
        <f>DBCS(MID(BL35,COLUMNS(BM35:CU35),1))</f>
        <v/>
      </c>
      <c r="CV35" s="106" t="str">
        <f>DBCS(MID(BL35,COLUMNS(BM35:CV35),1))</f>
        <v/>
      </c>
      <c r="CW35" s="106" t="str">
        <f>DBCS(MID(BL35,COLUMNS(BM35:CW35),1))</f>
        <v/>
      </c>
      <c r="CX35" s="106" t="str">
        <f>DBCS(MID(BL35,COLUMNS(BM35:CX35),1))</f>
        <v/>
      </c>
      <c r="CY35" s="106" t="str">
        <f>DBCS(MID(BL35,COLUMNS(BM35:CY35),1))</f>
        <v/>
      </c>
      <c r="CZ35" s="106" t="str">
        <f>DBCS(MID(BL35,COLUMNS(BM35:CZ35),1))</f>
        <v/>
      </c>
      <c r="DA35" s="106" t="str">
        <f>DBCS(MID(BL35,COLUMNS(BM35:DA35),1))</f>
        <v/>
      </c>
      <c r="DB35" s="106" t="str">
        <f>DBCS(MID(BL35,COLUMNS(BM35:DB35),1))</f>
        <v/>
      </c>
      <c r="DC35" s="106" t="str">
        <f>DBCS(MID(BL35,COLUMNS(BM35:DC35),1))</f>
        <v/>
      </c>
      <c r="DD35" s="106" t="str">
        <f>DBCS(MID(BL35,COLUMNS(BM35:DD35),1))</f>
        <v/>
      </c>
      <c r="DE35" s="106" t="str">
        <f>DBCS(MID(BL35,COLUMNS(BM35:DE35),1))</f>
        <v/>
      </c>
      <c r="DF35" s="106" t="str">
        <f>DBCS(MID(BL35,COLUMNS(BM35:DF35),1))</f>
        <v/>
      </c>
      <c r="DG35" s="106" t="str">
        <f>DBCS(MID(BL35,COLUMNS(BM35:DG35),1))</f>
        <v/>
      </c>
      <c r="DH35" s="106" t="str">
        <f>DBCS(MID(BL35,COLUMNS(BM35:DH35),1))</f>
        <v/>
      </c>
      <c r="DI35" s="106" t="str">
        <f>DBCS(MID(BL35,COLUMNS(BM35:DI35),1))</f>
        <v/>
      </c>
    </row>
    <row r="36" spans="1:113" ht="11.25" customHeight="1" x14ac:dyDescent="0.15">
      <c r="A36" s="53"/>
      <c r="B36" s="53"/>
      <c r="C36" s="53"/>
      <c r="D36" s="505"/>
      <c r="E36" s="506"/>
      <c r="F36" s="506"/>
      <c r="G36" s="506"/>
      <c r="H36" s="506"/>
      <c r="I36" s="67"/>
      <c r="J36" s="67"/>
      <c r="K36" s="67"/>
      <c r="L36" s="67"/>
      <c r="M36" s="67"/>
      <c r="N36" s="67"/>
      <c r="O36" s="67"/>
      <c r="P36" s="67"/>
      <c r="Q36" s="67"/>
      <c r="R36" s="67"/>
      <c r="S36" s="67"/>
      <c r="T36" s="67"/>
      <c r="U36" s="67"/>
      <c r="V36" s="65"/>
      <c r="W36" s="67"/>
      <c r="X36" s="67"/>
      <c r="Y36" s="67"/>
      <c r="Z36" s="67"/>
      <c r="AA36" s="67"/>
      <c r="AB36" s="67"/>
      <c r="AC36" s="67"/>
      <c r="AD36" s="67"/>
      <c r="AE36" s="65"/>
      <c r="AF36" s="33"/>
      <c r="AG36" s="67"/>
      <c r="AH36" s="67"/>
      <c r="AI36" s="67"/>
      <c r="AJ36" s="67"/>
      <c r="AK36" s="67"/>
      <c r="AL36" s="67"/>
      <c r="AM36" s="35"/>
      <c r="AN36" s="33"/>
      <c r="AO36" s="33"/>
      <c r="AS36" s="107"/>
      <c r="AT36" s="103"/>
      <c r="AU36" s="103"/>
      <c r="AV36" s="103"/>
      <c r="AW36" s="108"/>
      <c r="AX36" s="103"/>
      <c r="AY36" s="103"/>
      <c r="AZ36" s="103"/>
      <c r="BB36" s="109"/>
      <c r="BC36" s="103"/>
      <c r="BD36" s="103"/>
      <c r="BE36" s="103"/>
      <c r="BF36" s="103"/>
      <c r="BG36" s="103"/>
      <c r="BH36" s="103"/>
      <c r="BI36" s="103"/>
      <c r="BJ36" s="103"/>
      <c r="BK36" s="94"/>
      <c r="BL36" s="92"/>
      <c r="BM36" s="92"/>
      <c r="BN36" s="92"/>
      <c r="BO36" s="92"/>
      <c r="BP36" s="92"/>
      <c r="BQ36" s="92"/>
      <c r="BR36" s="92"/>
      <c r="BS36" s="92"/>
      <c r="BT36" s="92"/>
      <c r="BU36" s="92"/>
      <c r="BV36" s="92"/>
      <c r="BW36" s="92"/>
      <c r="BX36" s="92"/>
      <c r="BY36" s="92"/>
      <c r="BZ36" s="92"/>
      <c r="CA36" s="92"/>
      <c r="CB36" s="92"/>
      <c r="CC36" s="92"/>
      <c r="CD36" s="92"/>
      <c r="CE36" s="92"/>
      <c r="CF36" s="92"/>
      <c r="CG36" s="92"/>
      <c r="CH36" s="92"/>
      <c r="CI36" s="92"/>
      <c r="CJ36" s="92"/>
      <c r="CK36" s="92"/>
      <c r="CL36" s="92"/>
      <c r="CM36" s="92"/>
      <c r="CN36" s="92"/>
      <c r="CO36" s="92"/>
      <c r="CP36" s="92"/>
      <c r="CQ36" s="92"/>
      <c r="CR36" s="92"/>
      <c r="CS36" s="92"/>
      <c r="CT36" s="92"/>
      <c r="CU36" s="92"/>
      <c r="CV36" s="92"/>
      <c r="CW36" s="92"/>
      <c r="CX36" s="92"/>
    </row>
    <row r="37" spans="1:113" ht="12.75" customHeight="1" thickBot="1" x14ac:dyDescent="0.2">
      <c r="A37" s="43"/>
      <c r="B37" s="43"/>
      <c r="C37" s="43"/>
      <c r="D37" s="35" t="s">
        <v>18</v>
      </c>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53" t="s">
        <v>4619</v>
      </c>
      <c r="AF37" s="35"/>
      <c r="AG37" s="35"/>
      <c r="AH37" s="35"/>
      <c r="AI37" s="35"/>
      <c r="AJ37" s="35"/>
      <c r="AK37" s="35"/>
      <c r="AL37" s="35"/>
      <c r="AM37" s="33"/>
      <c r="AN37" s="33"/>
      <c r="AO37" s="33"/>
      <c r="AQ37" s="103" t="s">
        <v>31</v>
      </c>
      <c r="AR37" s="103"/>
      <c r="AX37" s="109" t="str">
        <f>IF($AS38="","",TEXT($AS38,"ggg"))</f>
        <v/>
      </c>
      <c r="AY37" s="109" t="str">
        <f>IF($AS38="","",TEXT($AS38,"ee"))</f>
        <v/>
      </c>
      <c r="AZ37" s="109" t="str">
        <f>IF($AS38="","",TEXT($AS38,"mm"))</f>
        <v/>
      </c>
      <c r="BA37" s="109" t="str">
        <f>IF($AS38="","",TEXT($AS38,"dd"))</f>
        <v/>
      </c>
      <c r="BB37" s="94"/>
      <c r="BC37" s="103"/>
      <c r="BE37" s="103"/>
      <c r="BF37" s="103"/>
      <c r="BG37" s="103"/>
      <c r="BH37" s="103"/>
      <c r="BI37" s="103"/>
      <c r="BJ37" s="103"/>
      <c r="BO37" s="94"/>
      <c r="BP37" s="92"/>
      <c r="BQ37" s="92"/>
      <c r="BR37" s="92"/>
      <c r="BS37" s="92"/>
      <c r="BT37" s="92"/>
      <c r="BU37" s="92"/>
      <c r="BV37" s="92"/>
      <c r="BW37" s="92"/>
      <c r="BX37" s="92"/>
      <c r="BY37" s="92"/>
      <c r="BZ37" s="92"/>
      <c r="CA37" s="92"/>
      <c r="CB37" s="92"/>
      <c r="CC37" s="92"/>
      <c r="CD37" s="92"/>
      <c r="CE37" s="92"/>
      <c r="CF37" s="92"/>
      <c r="CG37" s="92"/>
      <c r="CH37" s="92"/>
      <c r="CI37" s="92"/>
      <c r="CJ37" s="92"/>
      <c r="CK37" s="92"/>
      <c r="CL37" s="92"/>
      <c r="CM37" s="92"/>
      <c r="CN37" s="92"/>
      <c r="CO37" s="92"/>
      <c r="CP37" s="92"/>
      <c r="CQ37" s="92"/>
      <c r="CR37" s="92"/>
      <c r="CS37" s="92"/>
      <c r="CT37" s="92"/>
      <c r="CU37" s="92"/>
      <c r="CV37" s="92"/>
      <c r="CW37" s="92"/>
      <c r="CX37" s="92"/>
    </row>
    <row r="38" spans="1:113" ht="19.5" customHeight="1" thickBot="1" x14ac:dyDescent="0.2">
      <c r="A38" s="44">
        <v>12</v>
      </c>
      <c r="B38" s="43"/>
      <c r="C38" s="43"/>
      <c r="D38" s="646" t="s">
        <v>4601</v>
      </c>
      <c r="E38" s="647"/>
      <c r="F38" s="647"/>
      <c r="G38" s="647"/>
      <c r="H38" s="648"/>
      <c r="I38" s="626" t="str">
        <f>IF($AX37="令和","R",IF($AX37="平成","H",IF($AX37="昭和","S",IF($AX37="大正","T",""))))</f>
        <v/>
      </c>
      <c r="J38" s="632"/>
      <c r="K38" s="46" t="s">
        <v>4477</v>
      </c>
      <c r="L38" s="229" t="str">
        <f>LEFT($AY37,1)</f>
        <v/>
      </c>
      <c r="M38" s="230" t="str">
        <f>RIGHT($AY37,1)</f>
        <v/>
      </c>
      <c r="N38" s="624" t="s">
        <v>0</v>
      </c>
      <c r="O38" s="625"/>
      <c r="P38" s="626" t="str">
        <f>LEFT($AZ37,1)</f>
        <v/>
      </c>
      <c r="Q38" s="627"/>
      <c r="R38" s="631" t="str">
        <f>RIGHT($AZ37,1)</f>
        <v/>
      </c>
      <c r="S38" s="632"/>
      <c r="T38" s="633" t="s">
        <v>1</v>
      </c>
      <c r="U38" s="634"/>
      <c r="V38" s="231" t="str">
        <f>LEFT($BA37,1)</f>
        <v/>
      </c>
      <c r="W38" s="226" t="str">
        <f>RIGHT($BA37,1)</f>
        <v/>
      </c>
      <c r="X38" s="53" t="s">
        <v>4607</v>
      </c>
      <c r="Y38" s="53"/>
      <c r="Z38" s="35"/>
      <c r="AA38" s="35"/>
      <c r="AB38" s="35"/>
      <c r="AC38" s="35"/>
      <c r="AD38" s="35"/>
      <c r="AE38" s="228" t="str">
        <f>IF(BC38="1.就退任","1",IF(BC38="2.氏名","2",""))</f>
        <v/>
      </c>
      <c r="AF38" s="35"/>
      <c r="AG38" s="35"/>
      <c r="AH38" s="35"/>
      <c r="AI38" s="35"/>
      <c r="AJ38" s="35"/>
      <c r="AK38" s="35"/>
      <c r="AL38" s="35"/>
      <c r="AM38" s="33"/>
      <c r="AN38" s="33"/>
      <c r="AO38" s="33"/>
      <c r="AQ38" s="628" t="s">
        <v>4630</v>
      </c>
      <c r="AR38" s="220" t="s">
        <v>4608</v>
      </c>
      <c r="AS38" s="621"/>
      <c r="AT38" s="622"/>
      <c r="AU38" s="622"/>
      <c r="AV38" s="622"/>
      <c r="AW38" s="622"/>
      <c r="AX38" s="623"/>
      <c r="AZ38" s="98" t="s">
        <v>4620</v>
      </c>
      <c r="BA38" s="109"/>
      <c r="BC38" s="719"/>
      <c r="BD38" s="720"/>
      <c r="BE38" s="720"/>
      <c r="BF38" s="721"/>
      <c r="BO38" s="94"/>
      <c r="BP38" s="92"/>
      <c r="BQ38" s="92"/>
      <c r="BR38" s="92"/>
      <c r="BS38" s="92"/>
      <c r="BT38" s="92"/>
      <c r="BU38" s="92"/>
      <c r="BV38" s="92"/>
      <c r="BW38" s="92"/>
      <c r="BX38" s="92"/>
      <c r="BY38" s="92"/>
      <c r="BZ38" s="92"/>
      <c r="CA38" s="92"/>
      <c r="CB38" s="92"/>
      <c r="CC38" s="92"/>
      <c r="CD38" s="92"/>
      <c r="CE38" s="92"/>
      <c r="CF38" s="92"/>
      <c r="CG38" s="92"/>
      <c r="CH38" s="92"/>
      <c r="CI38" s="92"/>
      <c r="CJ38" s="92"/>
      <c r="CK38" s="92"/>
      <c r="CL38" s="92"/>
      <c r="CM38" s="92"/>
      <c r="CN38" s="92"/>
      <c r="CO38" s="92"/>
      <c r="CP38" s="92"/>
      <c r="CQ38" s="92"/>
      <c r="CR38" s="92"/>
      <c r="CS38" s="92"/>
      <c r="CT38" s="92"/>
      <c r="CU38" s="92"/>
      <c r="CV38" s="92"/>
      <c r="CW38" s="92"/>
      <c r="CX38" s="92"/>
    </row>
    <row r="39" spans="1:113" ht="20.100000000000001" customHeight="1" thickBot="1" x14ac:dyDescent="0.2">
      <c r="A39" s="151"/>
      <c r="B39" s="214"/>
      <c r="C39" s="214"/>
      <c r="D39" s="740" t="s">
        <v>4624</v>
      </c>
      <c r="E39" s="743" t="s">
        <v>4646</v>
      </c>
      <c r="F39" s="744"/>
      <c r="G39" s="744"/>
      <c r="H39" s="745"/>
      <c r="I39" s="626" t="str">
        <f>$AW$39</f>
        <v/>
      </c>
      <c r="J39" s="627"/>
      <c r="K39" s="226" t="str">
        <f>$AX$39</f>
        <v/>
      </c>
      <c r="L39" s="35"/>
      <c r="M39" s="35"/>
      <c r="N39" s="35"/>
      <c r="O39" s="35"/>
      <c r="P39" s="35"/>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Q39" s="629"/>
      <c r="AR39" s="220" t="s">
        <v>45</v>
      </c>
      <c r="AS39" s="684"/>
      <c r="AT39" s="684"/>
      <c r="AU39" s="684"/>
      <c r="AV39" s="685"/>
      <c r="AW39" s="109" t="str">
        <f>LEFT(AS39)</f>
        <v/>
      </c>
      <c r="AX39" s="109" t="str">
        <f>MID(AS39,2,1)</f>
        <v/>
      </c>
      <c r="AY39" s="109" t="str">
        <f>LEFT(AS40)</f>
        <v/>
      </c>
      <c r="AZ39" s="109" t="str">
        <f>MID(AS40,2,1)</f>
        <v/>
      </c>
      <c r="BA39" s="96" t="str">
        <f>RIGHT("000000"&amp;AX40,6)</f>
        <v>000000</v>
      </c>
      <c r="BN39" s="110"/>
      <c r="BO39" s="92"/>
      <c r="BP39" s="92"/>
      <c r="BQ39" s="92"/>
      <c r="BR39" s="92"/>
      <c r="BS39" s="92"/>
      <c r="BT39" s="92"/>
      <c r="BU39" s="92"/>
      <c r="BV39" s="92"/>
      <c r="BW39" s="92"/>
      <c r="BX39" s="92"/>
      <c r="BY39" s="92"/>
      <c r="BZ39" s="92"/>
      <c r="CA39" s="92"/>
      <c r="CB39" s="92"/>
      <c r="CC39" s="92"/>
      <c r="CD39" s="92"/>
      <c r="CE39" s="92"/>
      <c r="CF39" s="92"/>
      <c r="CG39" s="92"/>
      <c r="CH39" s="92"/>
      <c r="CI39" s="92"/>
      <c r="CJ39" s="92"/>
      <c r="CK39" s="92"/>
      <c r="CL39" s="92"/>
      <c r="CM39" s="92"/>
      <c r="CN39" s="92"/>
      <c r="CO39" s="92"/>
      <c r="CP39" s="92"/>
      <c r="CQ39" s="92"/>
      <c r="CR39" s="92"/>
      <c r="CS39" s="92"/>
      <c r="CT39" s="92"/>
      <c r="CU39" s="92"/>
      <c r="CV39" s="92"/>
      <c r="CW39" s="92"/>
    </row>
    <row r="40" spans="1:113" ht="20.100000000000001" customHeight="1" thickBot="1" x14ac:dyDescent="0.2">
      <c r="A40" s="214"/>
      <c r="B40" s="214"/>
      <c r="C40" s="214"/>
      <c r="D40" s="741"/>
      <c r="E40" s="743" t="s">
        <v>4642</v>
      </c>
      <c r="F40" s="744"/>
      <c r="G40" s="744"/>
      <c r="H40" s="745"/>
      <c r="I40" s="626" t="str">
        <f>$AY$39</f>
        <v/>
      </c>
      <c r="J40" s="627"/>
      <c r="K40" s="226" t="str">
        <f>$AZ$39</f>
        <v/>
      </c>
      <c r="L40" s="46" t="s">
        <v>4266</v>
      </c>
      <c r="M40" s="237" t="str">
        <f>IF($AX$40="","",IF($AX$40&gt;=100000,LEFT($BA$39,1),"0"))</f>
        <v/>
      </c>
      <c r="N40" s="631" t="str">
        <f>IF(AX40="","",IF($AX$40&gt;=10000,MID($BA$39,2,1),"0"))</f>
        <v/>
      </c>
      <c r="O40" s="627"/>
      <c r="P40" s="631" t="str">
        <f>IF($AX$40="","",IF($AX$40&gt;=1000,MID($BA$39,3,1),"0"))</f>
        <v/>
      </c>
      <c r="Q40" s="627"/>
      <c r="R40" s="631" t="str">
        <f>IF($AX$40="","",IF($AX$40&gt;=100,MID($BA$39,4,1),"0"))</f>
        <v/>
      </c>
      <c r="S40" s="627"/>
      <c r="T40" s="631" t="str">
        <f>IF($AX$40="","",IF($AX$40&gt;=10,MID($BA$39,5,1),"0"))</f>
        <v/>
      </c>
      <c r="U40" s="627"/>
      <c r="V40" s="226" t="str">
        <f>IF($AX$40&gt;=1,RIGHT(BA39),"")</f>
        <v/>
      </c>
      <c r="W40" s="507" t="s">
        <v>4266</v>
      </c>
      <c r="X40" s="508" t="str">
        <f>IF(BD40="","",BD40)</f>
        <v/>
      </c>
      <c r="Y40" s="509"/>
      <c r="Z40" s="33"/>
      <c r="AA40" s="35"/>
      <c r="AB40" s="67"/>
      <c r="AC40" s="67"/>
      <c r="AD40" s="67"/>
      <c r="AE40" s="67"/>
      <c r="AF40" s="67"/>
      <c r="AG40" s="46"/>
      <c r="AH40" s="46"/>
      <c r="AI40" s="53"/>
      <c r="AJ40" s="53"/>
      <c r="AK40" s="33"/>
      <c r="AL40" s="33"/>
      <c r="AM40" s="33"/>
      <c r="AN40" s="33"/>
      <c r="AO40" s="33"/>
      <c r="AP40" s="98"/>
      <c r="AQ40" s="629"/>
      <c r="AR40" s="221" t="s">
        <v>46</v>
      </c>
      <c r="AS40" s="622"/>
      <c r="AT40" s="622"/>
      <c r="AU40" s="622"/>
      <c r="AV40" s="623"/>
      <c r="AW40" s="140" t="s">
        <v>47</v>
      </c>
      <c r="AX40" s="649"/>
      <c r="AY40" s="650"/>
      <c r="AZ40" s="650"/>
      <c r="BA40" s="650"/>
      <c r="BB40" s="651"/>
      <c r="BC40" s="140" t="s">
        <v>48</v>
      </c>
      <c r="BD40" s="174"/>
      <c r="BE40" s="204"/>
      <c r="BF40" s="205"/>
      <c r="BG40" s="205"/>
      <c r="BH40" s="206"/>
      <c r="BI40" s="206"/>
      <c r="BN40" s="110"/>
      <c r="BO40" s="92"/>
      <c r="BP40" s="92"/>
      <c r="BQ40" s="92"/>
      <c r="BR40" s="92"/>
      <c r="BS40" s="92"/>
      <c r="BT40" s="92"/>
      <c r="BU40" s="92"/>
      <c r="BV40" s="92"/>
      <c r="BW40" s="92"/>
      <c r="BX40" s="92"/>
      <c r="BY40" s="92"/>
      <c r="BZ40" s="92"/>
      <c r="CA40" s="92"/>
      <c r="CB40" s="92"/>
      <c r="CC40" s="92"/>
      <c r="CD40" s="92"/>
      <c r="CE40" s="92"/>
      <c r="CF40" s="92"/>
      <c r="CG40" s="92"/>
      <c r="CH40" s="92"/>
      <c r="CI40" s="92"/>
      <c r="CJ40" s="92"/>
      <c r="CK40" s="92"/>
      <c r="CL40" s="92"/>
      <c r="CM40" s="92"/>
      <c r="CN40" s="92"/>
      <c r="CO40" s="92"/>
      <c r="CP40" s="92"/>
      <c r="CQ40" s="92"/>
      <c r="CR40" s="92"/>
      <c r="CS40" s="92"/>
      <c r="CT40" s="92"/>
      <c r="CU40" s="92"/>
      <c r="CV40" s="92"/>
      <c r="CW40" s="92"/>
    </row>
    <row r="41" spans="1:113" ht="20.100000000000001" customHeight="1" thickBot="1" x14ac:dyDescent="0.2">
      <c r="A41" s="53"/>
      <c r="B41" s="53"/>
      <c r="C41" s="53"/>
      <c r="D41" s="741"/>
      <c r="E41" s="743" t="s">
        <v>4643</v>
      </c>
      <c r="F41" s="744"/>
      <c r="G41" s="744"/>
      <c r="H41" s="745"/>
      <c r="I41" s="626" t="str">
        <f>BM$41</f>
        <v/>
      </c>
      <c r="J41" s="627"/>
      <c r="K41" s="235" t="str">
        <f>BN$41</f>
        <v/>
      </c>
      <c r="L41" s="235" t="str">
        <f>BO$41</f>
        <v/>
      </c>
      <c r="M41" s="235" t="str">
        <f>BP$41</f>
        <v/>
      </c>
      <c r="N41" s="635" t="str">
        <f>BQ$41</f>
        <v/>
      </c>
      <c r="O41" s="635"/>
      <c r="P41" s="635" t="str">
        <f>BR$41</f>
        <v/>
      </c>
      <c r="Q41" s="635"/>
      <c r="R41" s="635" t="str">
        <f>BS$41</f>
        <v/>
      </c>
      <c r="S41" s="635"/>
      <c r="T41" s="635" t="str">
        <f>BT$41</f>
        <v/>
      </c>
      <c r="U41" s="635"/>
      <c r="V41" s="235" t="str">
        <f>BU$41</f>
        <v/>
      </c>
      <c r="W41" s="235" t="str">
        <f>BV$41</f>
        <v/>
      </c>
      <c r="X41" s="235" t="str">
        <f>BW$41</f>
        <v/>
      </c>
      <c r="Y41" s="631" t="str">
        <f>BX$41</f>
        <v/>
      </c>
      <c r="Z41" s="627"/>
      <c r="AA41" s="235" t="str">
        <f t="shared" ref="AA41:AC41" si="4">BY$41</f>
        <v/>
      </c>
      <c r="AB41" s="235" t="str">
        <f t="shared" si="4"/>
        <v/>
      </c>
      <c r="AC41" s="635" t="str">
        <f t="shared" si="4"/>
        <v/>
      </c>
      <c r="AD41" s="635"/>
      <c r="AE41" s="235" t="str">
        <f>CB$41</f>
        <v/>
      </c>
      <c r="AF41" s="235" t="str">
        <f>CC$41</f>
        <v/>
      </c>
      <c r="AG41" s="635" t="str">
        <f>CD$41</f>
        <v/>
      </c>
      <c r="AH41" s="635"/>
      <c r="AI41" s="635" t="str">
        <f>CE$41</f>
        <v/>
      </c>
      <c r="AJ41" s="635"/>
      <c r="AK41" s="635" t="str">
        <f>CF$41</f>
        <v/>
      </c>
      <c r="AL41" s="665"/>
      <c r="AM41" s="33"/>
      <c r="AN41" s="33"/>
      <c r="AO41" s="33"/>
      <c r="AQ41" s="629"/>
      <c r="AR41" s="220" t="s">
        <v>49</v>
      </c>
      <c r="AS41" s="619"/>
      <c r="AT41" s="619"/>
      <c r="AU41" s="619"/>
      <c r="AV41" s="619"/>
      <c r="AW41" s="619"/>
      <c r="AX41" s="619"/>
      <c r="AY41" s="619"/>
      <c r="AZ41" s="619"/>
      <c r="BA41" s="619"/>
      <c r="BB41" s="619"/>
      <c r="BC41" s="619"/>
      <c r="BD41" s="619"/>
      <c r="BE41" s="619"/>
      <c r="BF41" s="619"/>
      <c r="BG41" s="619"/>
      <c r="BH41" s="619"/>
      <c r="BI41" s="620"/>
      <c r="BJ41" s="91"/>
      <c r="BK41" s="106" t="str">
        <f>ASC(AS41)</f>
        <v/>
      </c>
      <c r="BL41" s="106" t="str">
        <f>SUBSTITUTE(SUBSTITUTE(SUBSTITUTE(SUBSTITUTE(SUBSTITUTE(SUBSTITUTE(SUBSTITUTE(SUBSTITUTE(SUBSTITUTE(SUBSTITUTE(SUBSTITUTE(SUBSTITUTE(SUBSTITUTE(SUBSTITUTE(SUBSTITUTE(SUBSTITUTE(SUBSTITUTE(SUBSTITUTE(SUBSTITUTE(SUBSTITUTE(SUBSTITUTE(SUBSTITUTE(SUBSTITUTE(SUBSTITUTE(SUBSTITUTE(SUBSTITUTE(BK41,"が","か゛"),"ぎ","き゛"),"ぐ","く゛"),"げ","け゛"),"ご","こ゛"),"ざ","さ゛"),"じ","し゛"),"ず","す゛"),"ぜ","せ゛"),"ぞ","そ゛"),"だ","た゛"),"ぢ","ち゛"),"づ","つ゛"),"で","て゛"),"ど","と゛"),"ば","は゛"),"び","ひ゛"),"ぶ","ふ゛"),"べ","へ゛"),"ぼ","ほ゛"),"ぱ","は゜"),"ぴ","ひ゜"),"ぷ","ふ゜"),"ぺ","へ゜"),"ぽ","ほ゜"),"ヴ","ウ゛")</f>
        <v/>
      </c>
      <c r="BM41" s="106" t="str">
        <f>DBCS(MID($BL$41,COLUMNS($BM$41:BM$41),1))</f>
        <v/>
      </c>
      <c r="BN41" s="106" t="str">
        <f>DBCS(MID($BL$41,COLUMNS($BM$41:BN$41),1))</f>
        <v/>
      </c>
      <c r="BO41" s="106" t="str">
        <f>DBCS(MID($BL$41,COLUMNS($BM$41:BO$41),1))</f>
        <v/>
      </c>
      <c r="BP41" s="106" t="str">
        <f>DBCS(MID($BL$41,COLUMNS($BM$41:BP$41),1))</f>
        <v/>
      </c>
      <c r="BQ41" s="106" t="str">
        <f>DBCS(MID($BL$41,COLUMNS($BM$41:BQ$41),1))</f>
        <v/>
      </c>
      <c r="BR41" s="106" t="str">
        <f>DBCS(MID($BL$41,COLUMNS($BM$41:BR$41),1))</f>
        <v/>
      </c>
      <c r="BS41" s="106" t="str">
        <f>DBCS(MID($BL$41,COLUMNS($BM$41:BS$41),1))</f>
        <v/>
      </c>
      <c r="BT41" s="106" t="str">
        <f>DBCS(MID($BL$41,COLUMNS($BM$41:BT$41),1))</f>
        <v/>
      </c>
      <c r="BU41" s="106" t="str">
        <f>DBCS(MID($BL$41,COLUMNS($BM$41:BU$41),1))</f>
        <v/>
      </c>
      <c r="BV41" s="106" t="str">
        <f>DBCS(MID($BL$41,COLUMNS($BM$41:BV$41),1))</f>
        <v/>
      </c>
      <c r="BW41" s="106" t="str">
        <f>DBCS(MID($BL$41,COLUMNS($BM$41:BW$41),1))</f>
        <v/>
      </c>
      <c r="BX41" s="106" t="str">
        <f>DBCS(MID($BL$41,COLUMNS($BM$41:BX$41),1))</f>
        <v/>
      </c>
      <c r="BY41" s="106" t="str">
        <f>DBCS(MID($BL$41,COLUMNS($BM$41:BY$41),1))</f>
        <v/>
      </c>
      <c r="BZ41" s="106" t="str">
        <f>DBCS(MID($BL$41,COLUMNS($BM$41:BZ$41),1))</f>
        <v/>
      </c>
      <c r="CA41" s="106" t="str">
        <f>DBCS(MID($BL$41,COLUMNS($BM$41:CA$41),1))</f>
        <v/>
      </c>
      <c r="CB41" s="106" t="str">
        <f>DBCS(MID($BL$41,COLUMNS($BM$41:CB$41),1))</f>
        <v/>
      </c>
      <c r="CC41" s="106" t="str">
        <f>DBCS(MID($BL$41,COLUMNS($BM$41:CC$41),1))</f>
        <v/>
      </c>
      <c r="CD41" s="106" t="str">
        <f>DBCS(MID($BL$41,COLUMNS($BM$41:CD$41),1))</f>
        <v/>
      </c>
      <c r="CE41" s="106" t="str">
        <f>DBCS(MID($BL$41,COLUMNS($BM$41:CE$41),1))</f>
        <v/>
      </c>
      <c r="CF41" s="106" t="str">
        <f>DBCS(MID($BL$41,COLUMNS($BM$41:CF$41),1))</f>
        <v/>
      </c>
      <c r="CG41" s="106" t="str">
        <f>DBCS(MID($BL$41,COLUMNS($BM$41:CG$41),1))</f>
        <v/>
      </c>
      <c r="CH41" s="106" t="str">
        <f>DBCS(MID($BL$41,COLUMNS($BM$41:CH$41),1))</f>
        <v/>
      </c>
      <c r="CI41" s="106" t="str">
        <f>DBCS(MID($BL$41,COLUMNS($BM$41:CI$41),1))</f>
        <v/>
      </c>
      <c r="CJ41" s="106" t="str">
        <f>DBCS(MID($BL$41,COLUMNS($BM$41:CJ$41),1))</f>
        <v/>
      </c>
      <c r="CK41" s="106" t="str">
        <f>DBCS(MID($BL$41,COLUMNS($BM$41:CK$41),1))</f>
        <v/>
      </c>
      <c r="CL41" s="106" t="str">
        <f>DBCS(MID($BL$41,COLUMNS($BM$41:CL$41),1))</f>
        <v/>
      </c>
      <c r="CM41" s="106" t="str">
        <f>DBCS(MID($BL$41,COLUMNS($BM$41:CM$41),1))</f>
        <v/>
      </c>
      <c r="CN41" s="106" t="str">
        <f>DBCS(MID($BL$41,COLUMNS($BM$41:CN$41),1))</f>
        <v/>
      </c>
      <c r="CO41" s="106" t="str">
        <f>DBCS(MID($BL$41,COLUMNS($BM$41:CO$41),1))</f>
        <v/>
      </c>
      <c r="CP41" s="106" t="str">
        <f>DBCS(MID($BL$41,COLUMNS($BM$41:CP$41),1))</f>
        <v/>
      </c>
      <c r="CQ41" s="106" t="str">
        <f>DBCS(MID($BL$41,COLUMNS($BM$41:CQ$41),1))</f>
        <v/>
      </c>
      <c r="CR41" s="106" t="str">
        <f>DBCS(MID($BL$41,COLUMNS($BM$41:CR$41),1))</f>
        <v/>
      </c>
      <c r="CS41" s="106" t="str">
        <f>DBCS(MID($BL$41,COLUMNS($BM$41:CS$41),1))</f>
        <v/>
      </c>
      <c r="CT41" s="106" t="str">
        <f>DBCS(MID($BL$41,COLUMNS($BM$41:CT$41),1))</f>
        <v/>
      </c>
      <c r="CU41" s="106" t="str">
        <f>DBCS(MID($BL$41,COLUMNS($BM$41:CU$41),1))</f>
        <v/>
      </c>
      <c r="CV41" s="106" t="str">
        <f>DBCS(MID($BL$41,COLUMNS($BM$41:CV$41),1))</f>
        <v/>
      </c>
      <c r="CW41" s="106" t="str">
        <f>DBCS(MID($BL$41,COLUMNS($BM$41:CW$41),1))</f>
        <v/>
      </c>
      <c r="CX41" s="106" t="str">
        <f>DBCS(MID($BL$41,COLUMNS($BM$41:CX$41),1))</f>
        <v/>
      </c>
      <c r="CY41" s="106" t="str">
        <f>DBCS(MID($BL$41,COLUMNS($BM$41:CY$41),1))</f>
        <v/>
      </c>
      <c r="CZ41" s="106" t="str">
        <f>DBCS(MID($BL$41,COLUMNS($BM$41:CZ$41),1))</f>
        <v/>
      </c>
      <c r="DA41" s="106" t="str">
        <f>DBCS(MID($BL$41,COLUMNS($BM$41:DA$41),1))</f>
        <v/>
      </c>
      <c r="DB41" s="106" t="str">
        <f>DBCS(MID($BL$41,COLUMNS($BM$41:DB$41),1))</f>
        <v/>
      </c>
      <c r="DC41" s="106" t="str">
        <f>DBCS(MID($BL$41,COLUMNS($BM$41:DC$41),1))</f>
        <v/>
      </c>
    </row>
    <row r="42" spans="1:113" ht="20.100000000000001" customHeight="1" thickBot="1" x14ac:dyDescent="0.2">
      <c r="A42" s="53"/>
      <c r="B42" s="53"/>
      <c r="C42" s="53"/>
      <c r="D42" s="741"/>
      <c r="E42" s="646" t="s">
        <v>4617</v>
      </c>
      <c r="F42" s="647"/>
      <c r="G42" s="647"/>
      <c r="H42" s="648"/>
      <c r="I42" s="750" t="str">
        <f>LEFT(AS42)</f>
        <v/>
      </c>
      <c r="J42" s="751"/>
      <c r="K42" s="236" t="str">
        <f>MID($AS$42,2,1)</f>
        <v/>
      </c>
      <c r="L42" s="236" t="str">
        <f>MID($AS$42,3,1)</f>
        <v/>
      </c>
      <c r="M42" s="236" t="str">
        <f>MID($AS$42,4,1)</f>
        <v/>
      </c>
      <c r="N42" s="654" t="str">
        <f>MID($AS$42,5,1)</f>
        <v/>
      </c>
      <c r="O42" s="654"/>
      <c r="P42" s="654" t="str">
        <f>MID($AS$42,6,1)</f>
        <v/>
      </c>
      <c r="Q42" s="654"/>
      <c r="R42" s="654" t="str">
        <f>MID($AS$42,7,1)</f>
        <v/>
      </c>
      <c r="S42" s="654"/>
      <c r="T42" s="654" t="str">
        <f>MID($AS$42,8,1)</f>
        <v/>
      </c>
      <c r="U42" s="654"/>
      <c r="V42" s="236" t="str">
        <f>MID($AS$42,9,1)</f>
        <v/>
      </c>
      <c r="W42" s="235" t="str">
        <f>MID($AS$42,10,1)</f>
        <v/>
      </c>
      <c r="X42" s="235" t="str">
        <f>MID($AS$42,11,1)</f>
        <v/>
      </c>
      <c r="Y42" s="631" t="str">
        <f>MID($AS$42,12,1)</f>
        <v/>
      </c>
      <c r="Z42" s="627"/>
      <c r="AA42" s="235" t="str">
        <f>MID($AS$42,13,1)</f>
        <v/>
      </c>
      <c r="AB42" s="235" t="str">
        <f>MID($AS$42,14,1)</f>
        <v/>
      </c>
      <c r="AC42" s="635" t="str">
        <f>MID($AS$42,15,1)</f>
        <v/>
      </c>
      <c r="AD42" s="635"/>
      <c r="AE42" s="235" t="str">
        <f>MID($AS$42,16,1)</f>
        <v/>
      </c>
      <c r="AF42" s="235" t="str">
        <f>MID($AS$42,17,1)</f>
        <v/>
      </c>
      <c r="AG42" s="635" t="str">
        <f>MID($AS$42,18,1)</f>
        <v/>
      </c>
      <c r="AH42" s="635"/>
      <c r="AI42" s="635" t="str">
        <f>MID($AS$42,19,1)</f>
        <v/>
      </c>
      <c r="AJ42" s="635"/>
      <c r="AK42" s="635" t="str">
        <f>MID($AS$42,20,1)</f>
        <v/>
      </c>
      <c r="AL42" s="665"/>
      <c r="AM42" s="33"/>
      <c r="AN42" s="33"/>
      <c r="AO42" s="156"/>
      <c r="AQ42" s="629"/>
      <c r="AR42" s="220" t="s">
        <v>32</v>
      </c>
      <c r="AS42" s="619"/>
      <c r="AT42" s="619"/>
      <c r="AU42" s="619"/>
      <c r="AV42" s="619"/>
      <c r="AW42" s="619"/>
      <c r="AX42" s="619"/>
      <c r="AY42" s="619"/>
      <c r="AZ42" s="619"/>
      <c r="BA42" s="619"/>
      <c r="BB42" s="619"/>
      <c r="BC42" s="619"/>
      <c r="BD42" s="619"/>
      <c r="BE42" s="619"/>
      <c r="BF42" s="619"/>
      <c r="BG42" s="619"/>
      <c r="BH42" s="619"/>
      <c r="BI42" s="620"/>
      <c r="BJ42" s="95"/>
      <c r="BK42" s="92"/>
      <c r="BL42" s="92"/>
      <c r="BM42" s="92"/>
      <c r="BN42" s="92"/>
      <c r="BO42" s="92"/>
      <c r="BP42" s="92"/>
      <c r="BQ42" s="92"/>
      <c r="BR42" s="92"/>
      <c r="BS42" s="92"/>
      <c r="BT42" s="92"/>
      <c r="BU42" s="92"/>
      <c r="BV42" s="92"/>
      <c r="BW42" s="92"/>
      <c r="BX42" s="92"/>
      <c r="BY42" s="92"/>
      <c r="BZ42" s="92"/>
      <c r="CA42" s="92"/>
      <c r="CB42" s="92"/>
      <c r="CC42" s="92"/>
      <c r="CD42" s="92"/>
      <c r="CE42" s="92"/>
      <c r="CF42" s="92"/>
      <c r="CG42" s="92"/>
      <c r="CH42" s="92"/>
      <c r="CI42" s="92"/>
      <c r="CJ42" s="92"/>
      <c r="CK42" s="92"/>
      <c r="CL42" s="92"/>
      <c r="CM42" s="92"/>
      <c r="CN42" s="92"/>
      <c r="CO42" s="92"/>
      <c r="CP42" s="92"/>
      <c r="CQ42" s="92"/>
      <c r="CR42" s="92"/>
      <c r="CS42" s="92"/>
      <c r="CT42" s="92"/>
      <c r="CU42" s="92"/>
      <c r="CV42" s="92"/>
      <c r="CW42" s="92"/>
    </row>
    <row r="43" spans="1:113" ht="20.100000000000001" customHeight="1" thickBot="1" x14ac:dyDescent="0.2">
      <c r="A43" s="53"/>
      <c r="B43" s="53"/>
      <c r="C43" s="53"/>
      <c r="D43" s="742"/>
      <c r="E43" s="646" t="s">
        <v>4644</v>
      </c>
      <c r="F43" s="647"/>
      <c r="G43" s="647"/>
      <c r="H43" s="648"/>
      <c r="I43" s="666" t="str">
        <f>IF($AS44="令和","R",IF($AS44="平成","H",IF($AS44="昭和","S",IF($AS44="大正","T",""))))</f>
        <v/>
      </c>
      <c r="J43" s="667"/>
      <c r="K43" s="46" t="s">
        <v>4266</v>
      </c>
      <c r="L43" s="229" t="str">
        <f>LEFT($AT44,1)</f>
        <v/>
      </c>
      <c r="M43" s="230" t="str">
        <f>RIGHT($AT44,1)</f>
        <v/>
      </c>
      <c r="N43" s="637" t="s">
        <v>0</v>
      </c>
      <c r="O43" s="638"/>
      <c r="P43" s="639" t="str">
        <f>LEFT($AU44,1)</f>
        <v/>
      </c>
      <c r="Q43" s="640"/>
      <c r="R43" s="641" t="str">
        <f>RIGHT($AU44,1)</f>
        <v/>
      </c>
      <c r="S43" s="642"/>
      <c r="T43" s="643" t="s">
        <v>1</v>
      </c>
      <c r="U43" s="644"/>
      <c r="V43" s="238" t="str">
        <f>LEFT($AV44,1)</f>
        <v/>
      </c>
      <c r="W43" s="510" t="str">
        <f>RIGHT($AV44,1)</f>
        <v/>
      </c>
      <c r="X43" s="53" t="s">
        <v>2</v>
      </c>
      <c r="Y43" s="53"/>
      <c r="Z43" s="33"/>
      <c r="AA43" s="42"/>
      <c r="AB43" s="42"/>
      <c r="AC43" s="42"/>
      <c r="AD43" s="42"/>
      <c r="AE43" s="42"/>
      <c r="AF43" s="42"/>
      <c r="AG43" s="42"/>
      <c r="AH43" s="35"/>
      <c r="AI43" s="35"/>
      <c r="AJ43" s="35"/>
      <c r="AK43" s="35"/>
      <c r="AL43" s="35"/>
      <c r="AM43" s="33"/>
      <c r="AN43" s="33"/>
      <c r="AO43" s="33"/>
      <c r="AQ43" s="630"/>
      <c r="AR43" s="220" t="s">
        <v>33</v>
      </c>
      <c r="AS43" s="617"/>
      <c r="AT43" s="617"/>
      <c r="AU43" s="617"/>
      <c r="AV43" s="617"/>
      <c r="AW43" s="617"/>
      <c r="AX43" s="618"/>
      <c r="AY43" s="201" t="s">
        <v>4712</v>
      </c>
      <c r="AZ43" s="207"/>
      <c r="BA43" s="207"/>
      <c r="BG43" s="171"/>
      <c r="BH43" s="171"/>
      <c r="BI43" s="103"/>
      <c r="BJ43" s="94"/>
      <c r="BK43" s="106" t="str">
        <f>DBCS(MID($AS42,COLUMNS($BK43:BK43),1))</f>
        <v/>
      </c>
      <c r="BL43" s="106" t="str">
        <f>DBCS(MID($AS42,COLUMNS($BK43:BL43),1))</f>
        <v/>
      </c>
      <c r="BM43" s="106" t="str">
        <f>DBCS(MID($AS42,COLUMNS($BK43:BM43),1))</f>
        <v/>
      </c>
      <c r="BN43" s="106" t="str">
        <f>DBCS(MID($AS42,COLUMNS($BK43:BN43),1))</f>
        <v/>
      </c>
      <c r="BO43" s="106" t="str">
        <f>DBCS(MID($AS42,COLUMNS($BK43:BO43),1))</f>
        <v/>
      </c>
      <c r="BP43" s="106" t="str">
        <f>DBCS(MID($AS42,COLUMNS($BK43:BP43),1))</f>
        <v/>
      </c>
      <c r="BQ43" s="106" t="str">
        <f>DBCS(MID($AS42,COLUMNS($BK43:BQ43),1))</f>
        <v/>
      </c>
      <c r="BR43" s="106" t="str">
        <f>DBCS(MID($AS42,COLUMNS($BK43:BR43),1))</f>
        <v/>
      </c>
      <c r="BS43" s="106" t="str">
        <f>DBCS(MID($AS42,COLUMNS($BK43:BS43),1))</f>
        <v/>
      </c>
      <c r="BT43" s="106" t="str">
        <f>DBCS(MID($AS42,COLUMNS($BK43:BT43),1))</f>
        <v/>
      </c>
      <c r="BU43" s="106" t="str">
        <f>DBCS(MID($AS42,COLUMNS($BK43:BU43),1))</f>
        <v/>
      </c>
      <c r="BV43" s="106" t="str">
        <f>DBCS(MID($AS42,COLUMNS($BK43:BV43),1))</f>
        <v/>
      </c>
      <c r="BW43" s="106" t="str">
        <f>DBCS(MID($AS42,COLUMNS($BK43:BW43),1))</f>
        <v/>
      </c>
      <c r="BX43" s="106" t="str">
        <f>DBCS(MID($AS42,COLUMNS($BK43:BX43),1))</f>
        <v/>
      </c>
      <c r="BY43" s="106" t="str">
        <f>DBCS(MID($AS42,COLUMNS($BK43:BY43),1))</f>
        <v/>
      </c>
      <c r="BZ43" s="106" t="str">
        <f>DBCS(MID($AS42,COLUMNS($BK43:BZ43),1))</f>
        <v/>
      </c>
      <c r="CA43" s="106" t="str">
        <f>DBCS(MID($AS42,COLUMNS($BK43:CA43),1))</f>
        <v/>
      </c>
      <c r="CB43" s="106" t="str">
        <f>DBCS(MID($AS42,COLUMNS($BK43:CB43),1))</f>
        <v/>
      </c>
      <c r="CC43" s="106" t="str">
        <f>DBCS(MID($AS42,COLUMNS($BK43:CC43),1))</f>
        <v/>
      </c>
      <c r="CD43" s="106" t="str">
        <f>DBCS(MID($AS42,COLUMNS($BK43:CD43),1))</f>
        <v/>
      </c>
      <c r="CE43" s="106" t="str">
        <f>DBCS(MID($AS42,COLUMNS($BK43:CE43),1))</f>
        <v/>
      </c>
      <c r="CF43" s="106" t="str">
        <f>DBCS(MID($AS42,COLUMNS($BK43:CF43),1))</f>
        <v/>
      </c>
      <c r="CG43" s="106" t="str">
        <f>DBCS(MID($AS42,COLUMNS($BK43:CG43),1))</f>
        <v/>
      </c>
      <c r="CH43" s="106" t="str">
        <f>DBCS(MID($AS42,COLUMNS($BK43:CH43),1))</f>
        <v/>
      </c>
      <c r="CI43" s="106" t="str">
        <f>DBCS(MID($AS42,COLUMNS($BK43:CI43),1))</f>
        <v/>
      </c>
      <c r="CJ43" s="106" t="str">
        <f>DBCS(MID($AS42,COLUMNS($BK43:CJ43),1))</f>
        <v/>
      </c>
      <c r="CK43" s="106" t="str">
        <f>DBCS(MID($AS42,COLUMNS($BK43:CK43),1))</f>
        <v/>
      </c>
      <c r="CL43" s="106" t="str">
        <f>DBCS(MID($AS42,COLUMNS($BK43:CL43),1))</f>
        <v/>
      </c>
      <c r="CM43" s="106" t="str">
        <f>DBCS(MID($AS42,COLUMNS($BK43:CM43),1))</f>
        <v/>
      </c>
      <c r="CN43" s="106" t="str">
        <f>DBCS(MID($AS42,COLUMNS($BK43:CN43),1))</f>
        <v/>
      </c>
      <c r="CO43" s="106" t="str">
        <f>DBCS(MID($AS42,COLUMNS($BK43:CO43),1))</f>
        <v/>
      </c>
      <c r="CP43" s="106" t="str">
        <f>DBCS(MID($AS42,COLUMNS($BK43:CP43),1))</f>
        <v/>
      </c>
      <c r="CQ43" s="106" t="str">
        <f>DBCS(MID($AS42,COLUMNS($BK43:CQ43),1))</f>
        <v/>
      </c>
    </row>
    <row r="44" spans="1:113" ht="16.5" customHeight="1" thickBot="1" x14ac:dyDescent="0.2">
      <c r="A44" s="53"/>
      <c r="B44" s="35"/>
      <c r="C44" s="35"/>
      <c r="D44" s="33"/>
      <c r="E44" s="33"/>
      <c r="F44" s="33"/>
      <c r="G44" s="33"/>
      <c r="H44" s="33"/>
      <c r="I44" s="33"/>
      <c r="J44" s="33"/>
      <c r="K44" s="33"/>
      <c r="L44" s="33"/>
      <c r="M44" s="42"/>
      <c r="N44" s="42"/>
      <c r="O44" s="42"/>
      <c r="P44" s="42"/>
      <c r="Q44" s="33"/>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c r="AQ44" s="103"/>
      <c r="AS44" s="109" t="str">
        <f>IF($AS43="","",TEXT($AS43,"ggg"))</f>
        <v/>
      </c>
      <c r="AT44" s="109" t="str">
        <f>IF($AS43="","",TEXT($AS43,"ee"))</f>
        <v/>
      </c>
      <c r="AU44" s="109" t="str">
        <f>IF($AS43="","",TEXT($AS43,"mm"))</f>
        <v/>
      </c>
      <c r="AV44" s="109" t="str">
        <f>IF($AS43="","",TEXT($AS43,"dd"))</f>
        <v/>
      </c>
      <c r="BI44" s="645"/>
      <c r="BJ44" s="645"/>
      <c r="BK44" s="645"/>
      <c r="BL44" s="645"/>
      <c r="BM44" s="645"/>
      <c r="BN44" s="645"/>
      <c r="BO44" s="645"/>
      <c r="BP44" s="645"/>
      <c r="BQ44" s="645"/>
      <c r="BR44" s="645"/>
      <c r="BS44" s="645"/>
      <c r="BT44" s="645"/>
      <c r="BU44" s="645"/>
      <c r="BV44" s="645"/>
      <c r="BW44" s="645"/>
      <c r="BX44" s="645"/>
      <c r="BY44" s="645"/>
      <c r="BZ44" s="645"/>
      <c r="CA44" s="645"/>
      <c r="CB44" s="92"/>
      <c r="CC44" s="92"/>
      <c r="CD44" s="92"/>
      <c r="CE44" s="92"/>
      <c r="CF44" s="92"/>
      <c r="CG44" s="92"/>
      <c r="CH44" s="92"/>
      <c r="CI44" s="92"/>
      <c r="CJ44" s="92"/>
      <c r="CK44" s="92"/>
      <c r="CL44" s="92"/>
      <c r="CM44" s="92"/>
      <c r="CN44" s="92"/>
      <c r="CO44" s="92"/>
      <c r="CP44" s="92"/>
      <c r="CQ44" s="92"/>
      <c r="CR44" s="92"/>
      <c r="CS44" s="92"/>
      <c r="CT44" s="92"/>
      <c r="CU44" s="92"/>
      <c r="CV44" s="92"/>
      <c r="CW44" s="92"/>
    </row>
    <row r="45" spans="1:113" ht="19.5" customHeight="1" thickBot="1" x14ac:dyDescent="0.2">
      <c r="A45" s="53"/>
      <c r="B45" s="35"/>
      <c r="C45" s="35"/>
      <c r="D45" s="33"/>
      <c r="E45" s="646" t="s">
        <v>4601</v>
      </c>
      <c r="F45" s="647"/>
      <c r="G45" s="647"/>
      <c r="H45" s="648"/>
      <c r="I45" s="626" t="str">
        <f>IF($AY45="令和","R",IF($AY45="平成","H",IF($AY45="昭和","S",IF($AY45="大正","T",""))))</f>
        <v/>
      </c>
      <c r="J45" s="632"/>
      <c r="K45" s="46" t="s">
        <v>4477</v>
      </c>
      <c r="L45" s="229" t="str">
        <f>LEFT($AZ45,1)</f>
        <v/>
      </c>
      <c r="M45" s="230" t="str">
        <f>RIGHT($AZ45,1)</f>
        <v/>
      </c>
      <c r="N45" s="624" t="s">
        <v>0</v>
      </c>
      <c r="O45" s="625"/>
      <c r="P45" s="626" t="str">
        <f>LEFT($BA45,1)</f>
        <v/>
      </c>
      <c r="Q45" s="627"/>
      <c r="R45" s="631" t="str">
        <f>RIGHT($BA45,1)</f>
        <v/>
      </c>
      <c r="S45" s="632"/>
      <c r="T45" s="633" t="s">
        <v>1</v>
      </c>
      <c r="U45" s="634"/>
      <c r="V45" s="231" t="str">
        <f>LEFT($BB45,1)</f>
        <v/>
      </c>
      <c r="W45" s="226" t="str">
        <f>RIGHT($BB45,1)</f>
        <v/>
      </c>
      <c r="X45" s="33"/>
      <c r="Y45" s="33"/>
      <c r="Z45" s="33"/>
      <c r="AA45" s="33"/>
      <c r="AB45" s="33"/>
      <c r="AC45" s="33"/>
      <c r="AD45" s="33"/>
      <c r="AE45" s="33"/>
      <c r="AF45" s="33"/>
      <c r="AG45" s="33"/>
      <c r="AH45" s="33"/>
      <c r="AI45" s="33"/>
      <c r="AJ45" s="33"/>
      <c r="AK45" s="33"/>
      <c r="AL45" s="33"/>
      <c r="AM45" s="33"/>
      <c r="AN45" s="33"/>
      <c r="AO45" s="33"/>
      <c r="AQ45" s="628" t="s">
        <v>4631</v>
      </c>
      <c r="AR45" s="220" t="s">
        <v>4608</v>
      </c>
      <c r="AS45" s="621"/>
      <c r="AT45" s="622"/>
      <c r="AU45" s="622"/>
      <c r="AV45" s="622"/>
      <c r="AW45" s="622"/>
      <c r="AX45" s="623"/>
      <c r="AY45" s="109" t="str">
        <f>IF($AS45="","",TEXT($AS45,"ggg"))</f>
        <v/>
      </c>
      <c r="AZ45" s="109" t="str">
        <f>IF($AS45="","",TEXT($AS45,"ee"))</f>
        <v/>
      </c>
      <c r="BA45" s="109" t="str">
        <f>IF($AS45="","",TEXT($AS45,"mm"))</f>
        <v/>
      </c>
      <c r="BB45" s="109" t="str">
        <f>IF($AS45="","",TEXT($AS45,"dd"))</f>
        <v/>
      </c>
      <c r="BI45" s="211"/>
      <c r="BJ45" s="211"/>
      <c r="BK45" s="211"/>
      <c r="BL45" s="211"/>
      <c r="BM45" s="211"/>
      <c r="BN45" s="211"/>
      <c r="BO45" s="211"/>
      <c r="BP45" s="211"/>
      <c r="BQ45" s="211"/>
      <c r="BR45" s="211"/>
      <c r="BS45" s="211"/>
      <c r="BT45" s="211"/>
      <c r="BU45" s="211"/>
      <c r="BV45" s="211"/>
      <c r="BW45" s="211"/>
      <c r="BX45" s="211"/>
      <c r="BY45" s="211"/>
      <c r="BZ45" s="211"/>
      <c r="CA45" s="211"/>
      <c r="CB45" s="92"/>
      <c r="CC45" s="92"/>
      <c r="CD45" s="92"/>
      <c r="CE45" s="92"/>
      <c r="CF45" s="92"/>
      <c r="CG45" s="92"/>
      <c r="CH45" s="92"/>
      <c r="CI45" s="92"/>
      <c r="CJ45" s="92"/>
      <c r="CK45" s="92"/>
      <c r="CL45" s="92"/>
      <c r="CM45" s="92"/>
      <c r="CN45" s="92"/>
      <c r="CO45" s="92"/>
      <c r="CP45" s="92"/>
      <c r="CQ45" s="92"/>
      <c r="CR45" s="92"/>
      <c r="CS45" s="92"/>
      <c r="CT45" s="92"/>
      <c r="CU45" s="92"/>
      <c r="CV45" s="92"/>
      <c r="CW45" s="92"/>
    </row>
    <row r="46" spans="1:113" ht="20.100000000000001" customHeight="1" thickBot="1" x14ac:dyDescent="0.2">
      <c r="A46" s="214"/>
      <c r="B46" s="214"/>
      <c r="C46" s="214"/>
      <c r="D46" s="33"/>
      <c r="E46" s="655" t="s">
        <v>4603</v>
      </c>
      <c r="F46" s="656" t="s">
        <v>19</v>
      </c>
      <c r="G46" s="657"/>
      <c r="H46" s="658"/>
      <c r="I46" s="626" t="str">
        <f>$AW$46</f>
        <v/>
      </c>
      <c r="J46" s="627"/>
      <c r="K46" s="226" t="str">
        <f>$AX$46</f>
        <v/>
      </c>
      <c r="L46" s="35"/>
      <c r="M46" s="35"/>
      <c r="N46" s="35"/>
      <c r="O46" s="35"/>
      <c r="P46" s="35"/>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Q46" s="629"/>
      <c r="AR46" s="220" t="s">
        <v>45</v>
      </c>
      <c r="AS46" s="652"/>
      <c r="AT46" s="652"/>
      <c r="AU46" s="652"/>
      <c r="AV46" s="653"/>
      <c r="AW46" s="109" t="str">
        <f>LEFT(AS46)</f>
        <v/>
      </c>
      <c r="AX46" s="109" t="str">
        <f>MID(AS46,2,1)</f>
        <v/>
      </c>
      <c r="AY46" s="109" t="str">
        <f>LEFT(AS47)</f>
        <v/>
      </c>
      <c r="AZ46" s="109" t="str">
        <f>MID(AS47,2,1)</f>
        <v/>
      </c>
      <c r="BA46" s="96" t="str">
        <f>RIGHT("000000"&amp;AX47,6)</f>
        <v>000000</v>
      </c>
      <c r="BN46" s="110"/>
      <c r="BO46" s="92"/>
      <c r="BP46" s="92"/>
      <c r="BQ46" s="92"/>
      <c r="BR46" s="92"/>
      <c r="BS46" s="92"/>
      <c r="BT46" s="92"/>
      <c r="BU46" s="92"/>
      <c r="BV46" s="92"/>
      <c r="BW46" s="92"/>
      <c r="BX46" s="92"/>
      <c r="BY46" s="92"/>
      <c r="BZ46" s="92"/>
      <c r="CA46" s="92"/>
      <c r="CB46" s="92"/>
      <c r="CC46" s="92"/>
      <c r="CD46" s="92"/>
      <c r="CE46" s="92"/>
      <c r="CF46" s="92"/>
      <c r="CG46" s="92"/>
      <c r="CH46" s="92"/>
      <c r="CI46" s="92"/>
      <c r="CJ46" s="92"/>
      <c r="CK46" s="92"/>
      <c r="CL46" s="92"/>
      <c r="CM46" s="92"/>
      <c r="CN46" s="92"/>
      <c r="CO46" s="92"/>
      <c r="CP46" s="92"/>
      <c r="CQ46" s="92"/>
      <c r="CR46" s="92"/>
      <c r="CS46" s="92"/>
      <c r="CT46" s="92"/>
      <c r="CU46" s="92"/>
      <c r="CV46" s="92"/>
      <c r="CW46" s="92"/>
    </row>
    <row r="47" spans="1:113" ht="20.100000000000001" customHeight="1" thickBot="1" x14ac:dyDescent="0.2">
      <c r="A47" s="214"/>
      <c r="B47" s="214"/>
      <c r="C47" s="214"/>
      <c r="D47" s="33"/>
      <c r="E47" s="655"/>
      <c r="F47" s="656" t="s">
        <v>4267</v>
      </c>
      <c r="G47" s="657"/>
      <c r="H47" s="658"/>
      <c r="I47" s="626" t="str">
        <f>$AY$46</f>
        <v/>
      </c>
      <c r="J47" s="627"/>
      <c r="K47" s="226" t="str">
        <f>$AZ$46</f>
        <v/>
      </c>
      <c r="L47" s="46" t="s">
        <v>4266</v>
      </c>
      <c r="M47" s="237" t="str">
        <f>IF($AX$47="","",IF($AX$47&gt;=100000,LEFT($BA$46,1),"0"))</f>
        <v/>
      </c>
      <c r="N47" s="631" t="str">
        <f>IF(AX47="","",IF($AX$47&gt;=10000,MID($BA$46,2,1),"0"))</f>
        <v/>
      </c>
      <c r="O47" s="627"/>
      <c r="P47" s="631" t="str">
        <f>IF($AX$47="","",IF($AX$47&gt;=1000,MID($BA$46,3,1),"0"))</f>
        <v/>
      </c>
      <c r="Q47" s="627"/>
      <c r="R47" s="631" t="str">
        <f>IF($AX$47="","",IF($AX$47&gt;=100,MID($BA$46,4,1),"0"))</f>
        <v/>
      </c>
      <c r="S47" s="627"/>
      <c r="T47" s="631" t="str">
        <f>IF($AX$47="","",IF($AX$47&gt;=10,MID($BA$46,5,1),"0"))</f>
        <v/>
      </c>
      <c r="U47" s="627"/>
      <c r="V47" s="226" t="str">
        <f>IF($AX$47&gt;=1,RIGHT(BA46),"")</f>
        <v/>
      </c>
      <c r="W47" s="507" t="s">
        <v>4266</v>
      </c>
      <c r="X47" s="508" t="str">
        <f>IF(BD47="","",BD47)</f>
        <v/>
      </c>
      <c r="Y47" s="509"/>
      <c r="Z47" s="33"/>
      <c r="AA47" s="35"/>
      <c r="AB47" s="67"/>
      <c r="AC47" s="67"/>
      <c r="AD47" s="67"/>
      <c r="AE47" s="67"/>
      <c r="AF47" s="67"/>
      <c r="AG47" s="46"/>
      <c r="AH47" s="46"/>
      <c r="AI47" s="53"/>
      <c r="AJ47" s="53"/>
      <c r="AK47" s="33"/>
      <c r="AL47" s="33"/>
      <c r="AM47" s="33"/>
      <c r="AN47" s="33"/>
      <c r="AO47" s="33"/>
      <c r="AP47" s="98"/>
      <c r="AQ47" s="629"/>
      <c r="AR47" s="221" t="s">
        <v>46</v>
      </c>
      <c r="AS47" s="619"/>
      <c r="AT47" s="619"/>
      <c r="AU47" s="619"/>
      <c r="AV47" s="620"/>
      <c r="AW47" s="140" t="s">
        <v>47</v>
      </c>
      <c r="AX47" s="649"/>
      <c r="AY47" s="650"/>
      <c r="AZ47" s="650"/>
      <c r="BA47" s="650"/>
      <c r="BB47" s="651"/>
      <c r="BC47" s="140" t="s">
        <v>47</v>
      </c>
      <c r="BD47" s="174"/>
      <c r="BE47" s="204"/>
      <c r="BF47" s="205"/>
      <c r="BG47" s="205"/>
      <c r="BH47" s="206"/>
      <c r="BI47" s="206"/>
      <c r="BN47" s="110"/>
      <c r="BO47" s="92"/>
      <c r="BP47" s="92"/>
      <c r="BQ47" s="92"/>
      <c r="BR47" s="92"/>
      <c r="BS47" s="92"/>
      <c r="BT47" s="92"/>
      <c r="BU47" s="92"/>
      <c r="BV47" s="92"/>
      <c r="BW47" s="92"/>
      <c r="BX47" s="92"/>
      <c r="BY47" s="92"/>
      <c r="BZ47" s="92"/>
      <c r="CA47" s="92"/>
      <c r="CB47" s="92"/>
      <c r="CC47" s="92"/>
      <c r="CD47" s="92"/>
      <c r="CE47" s="92"/>
      <c r="CF47" s="92"/>
      <c r="CG47" s="92"/>
      <c r="CH47" s="92"/>
      <c r="CI47" s="92"/>
      <c r="CJ47" s="92"/>
      <c r="CK47" s="92"/>
      <c r="CL47" s="92"/>
      <c r="CM47" s="92"/>
      <c r="CN47" s="92"/>
      <c r="CO47" s="92"/>
      <c r="CP47" s="92"/>
      <c r="CQ47" s="92"/>
      <c r="CR47" s="92"/>
      <c r="CS47" s="92"/>
      <c r="CT47" s="92"/>
      <c r="CU47" s="92"/>
      <c r="CV47" s="92"/>
      <c r="CW47" s="92"/>
    </row>
    <row r="48" spans="1:113" ht="20.100000000000001" customHeight="1" thickBot="1" x14ac:dyDescent="0.2">
      <c r="A48" s="53"/>
      <c r="B48" s="53"/>
      <c r="C48" s="53"/>
      <c r="D48" s="33"/>
      <c r="E48" s="655"/>
      <c r="F48" s="656" t="s">
        <v>15</v>
      </c>
      <c r="G48" s="657"/>
      <c r="H48" s="658"/>
      <c r="I48" s="659" t="str">
        <f>IF(AS48="","",AS48)</f>
        <v/>
      </c>
      <c r="J48" s="660"/>
      <c r="K48" s="660"/>
      <c r="L48" s="660"/>
      <c r="M48" s="660"/>
      <c r="N48" s="660"/>
      <c r="O48" s="660"/>
      <c r="P48" s="660"/>
      <c r="Q48" s="660"/>
      <c r="R48" s="660"/>
      <c r="S48" s="660"/>
      <c r="T48" s="660"/>
      <c r="U48" s="660"/>
      <c r="V48" s="660"/>
      <c r="W48" s="660"/>
      <c r="X48" s="660"/>
      <c r="Y48" s="660"/>
      <c r="Z48" s="660"/>
      <c r="AA48" s="660"/>
      <c r="AB48" s="660"/>
      <c r="AC48" s="660"/>
      <c r="AD48" s="660"/>
      <c r="AE48" s="660"/>
      <c r="AF48" s="660"/>
      <c r="AG48" s="660"/>
      <c r="AH48" s="660"/>
      <c r="AI48" s="660"/>
      <c r="AJ48" s="660"/>
      <c r="AK48" s="660"/>
      <c r="AL48" s="661"/>
      <c r="AM48" s="33"/>
      <c r="AN48" s="33"/>
      <c r="AO48" s="33"/>
      <c r="AQ48" s="629"/>
      <c r="AR48" s="220" t="s">
        <v>49</v>
      </c>
      <c r="AS48" s="619"/>
      <c r="AT48" s="619"/>
      <c r="AU48" s="619"/>
      <c r="AV48" s="619"/>
      <c r="AW48" s="619"/>
      <c r="AX48" s="619"/>
      <c r="AY48" s="619"/>
      <c r="AZ48" s="619"/>
      <c r="BA48" s="619"/>
      <c r="BB48" s="619"/>
      <c r="BC48" s="619"/>
      <c r="BD48" s="619"/>
      <c r="BE48" s="619"/>
      <c r="BF48" s="619"/>
      <c r="BG48" s="619"/>
      <c r="BH48" s="619"/>
      <c r="BI48" s="620"/>
      <c r="BJ48" s="91"/>
      <c r="BK48" s="106" t="str">
        <f>ASC(AS48)</f>
        <v/>
      </c>
      <c r="BL48" s="106" t="str">
        <f>SUBSTITUTE(SUBSTITUTE(SUBSTITUTE(SUBSTITUTE(SUBSTITUTE(SUBSTITUTE(SUBSTITUTE(SUBSTITUTE(SUBSTITUTE(SUBSTITUTE(SUBSTITUTE(SUBSTITUTE(SUBSTITUTE(SUBSTITUTE(SUBSTITUTE(SUBSTITUTE(SUBSTITUTE(SUBSTITUTE(SUBSTITUTE(SUBSTITUTE(SUBSTITUTE(SUBSTITUTE(SUBSTITUTE(SUBSTITUTE(SUBSTITUTE(SUBSTITUTE(BK48,"が","か゛"),"ぎ","き゛"),"ぐ","く゛"),"げ","け゛"),"ご","こ゛"),"ざ","さ゛"),"じ","し゛"),"ず","す゛"),"ぜ","せ゛"),"ぞ","そ゛"),"だ","た゛"),"ぢ","ち゛"),"づ","つ゛"),"で","て゛"),"ど","と゛"),"ば","は゛"),"び","ひ゛"),"ぶ","ふ゛"),"べ","へ゛"),"ぼ","ほ゛"),"ぱ","は゜"),"ぴ","ひ゜"),"ぷ","ふ゜"),"ぺ","へ゜"),"ぽ","ほ゜"),"ヴ","ウ゛")</f>
        <v/>
      </c>
      <c r="BM48" s="106" t="str">
        <f>DBCS(MID($BL$41,COLUMNS($BM$41:BM$41),1))</f>
        <v/>
      </c>
      <c r="BN48" s="106" t="str">
        <f>DBCS(MID($BL$41,COLUMNS($BM$41:BN$41),1))</f>
        <v/>
      </c>
      <c r="BO48" s="106" t="str">
        <f>DBCS(MID($BL$41,COLUMNS($BM$41:BO$41),1))</f>
        <v/>
      </c>
      <c r="BP48" s="106" t="str">
        <f>DBCS(MID($BL$41,COLUMNS($BM$41:BP$41),1))</f>
        <v/>
      </c>
      <c r="BQ48" s="106" t="str">
        <f>DBCS(MID($BL$41,COLUMNS($BM$41:BQ$41),1))</f>
        <v/>
      </c>
      <c r="BR48" s="106" t="str">
        <f>DBCS(MID($BL$41,COLUMNS($BM$41:BR$41),1))</f>
        <v/>
      </c>
      <c r="BS48" s="106" t="str">
        <f>DBCS(MID($BL$41,COLUMNS($BM$41:BS$41),1))</f>
        <v/>
      </c>
      <c r="BT48" s="106" t="str">
        <f>DBCS(MID($BL$41,COLUMNS($BM$41:BT$41),1))</f>
        <v/>
      </c>
      <c r="BU48" s="106" t="str">
        <f>DBCS(MID($BL$41,COLUMNS($BM$41:BU$41),1))</f>
        <v/>
      </c>
      <c r="BV48" s="106" t="str">
        <f>DBCS(MID($BL$41,COLUMNS($BM$41:BV$41),1))</f>
        <v/>
      </c>
      <c r="BW48" s="106" t="str">
        <f>DBCS(MID($BL$41,COLUMNS($BM$41:BW$41),1))</f>
        <v/>
      </c>
      <c r="BX48" s="106" t="str">
        <f>DBCS(MID($BL$41,COLUMNS($BM$41:BX$41),1))</f>
        <v/>
      </c>
      <c r="BY48" s="106" t="str">
        <f>DBCS(MID($BL$41,COLUMNS($BM$41:BY$41),1))</f>
        <v/>
      </c>
      <c r="BZ48" s="106" t="str">
        <f>DBCS(MID($BL$41,COLUMNS($BM$41:BZ$41),1))</f>
        <v/>
      </c>
      <c r="CA48" s="106" t="str">
        <f>DBCS(MID($BL$41,COLUMNS($BM$41:CA$41),1))</f>
        <v/>
      </c>
      <c r="CB48" s="106" t="str">
        <f>DBCS(MID($BL$41,COLUMNS($BM$41:CB$41),1))</f>
        <v/>
      </c>
      <c r="CC48" s="106" t="str">
        <f>DBCS(MID($BL$41,COLUMNS($BM$41:CC$41),1))</f>
        <v/>
      </c>
      <c r="CD48" s="106" t="str">
        <f>DBCS(MID($BL$41,COLUMNS($BM$41:CD$41),1))</f>
        <v/>
      </c>
      <c r="CE48" s="106" t="str">
        <f>DBCS(MID($BL$41,COLUMNS($BM$41:CE$41),1))</f>
        <v/>
      </c>
      <c r="CF48" s="106" t="str">
        <f>DBCS(MID($BL$41,COLUMNS($BM$41:CF$41),1))</f>
        <v/>
      </c>
      <c r="CG48" s="106" t="str">
        <f>DBCS(MID($BL$41,COLUMNS($BM$41:CG$41),1))</f>
        <v/>
      </c>
      <c r="CH48" s="106" t="str">
        <f>DBCS(MID($BL$41,COLUMNS($BM$41:CH$41),1))</f>
        <v/>
      </c>
      <c r="CI48" s="106" t="str">
        <f>DBCS(MID($BL$41,COLUMNS($BM$41:CI$41),1))</f>
        <v/>
      </c>
      <c r="CJ48" s="106" t="str">
        <f>DBCS(MID($BL$41,COLUMNS($BM$41:CJ$41),1))</f>
        <v/>
      </c>
      <c r="CK48" s="106" t="str">
        <f>DBCS(MID($BL$41,COLUMNS($BM$41:CK$41),1))</f>
        <v/>
      </c>
      <c r="CL48" s="106" t="str">
        <f>DBCS(MID($BL$41,COLUMNS($BM$41:CL$41),1))</f>
        <v/>
      </c>
      <c r="CM48" s="106" t="str">
        <f>DBCS(MID($BL$41,COLUMNS($BM$41:CM$41),1))</f>
        <v/>
      </c>
      <c r="CN48" s="106" t="str">
        <f>DBCS(MID($BL$41,COLUMNS($BM$41:CN$41),1))</f>
        <v/>
      </c>
      <c r="CO48" s="106" t="str">
        <f>DBCS(MID($BL$41,COLUMNS($BM$41:CO$41),1))</f>
        <v/>
      </c>
      <c r="CP48" s="106" t="str">
        <f>DBCS(MID($BL$41,COLUMNS($BM$41:CP$41),1))</f>
        <v/>
      </c>
      <c r="CQ48" s="106" t="str">
        <f>DBCS(MID($BL$41,COLUMNS($BM$41:CQ$41),1))</f>
        <v/>
      </c>
      <c r="CR48" s="106" t="str">
        <f>DBCS(MID($BL$41,COLUMNS($BM$41:CR$41),1))</f>
        <v/>
      </c>
      <c r="CS48" s="106" t="str">
        <f>DBCS(MID($BL$41,COLUMNS($BM$41:CS$41),1))</f>
        <v/>
      </c>
      <c r="CT48" s="106" t="str">
        <f>DBCS(MID($BL$41,COLUMNS($BM$41:CT$41),1))</f>
        <v/>
      </c>
      <c r="CU48" s="106" t="str">
        <f>DBCS(MID($BL$41,COLUMNS($BM$41:CU$41),1))</f>
        <v/>
      </c>
      <c r="CV48" s="106" t="str">
        <f>DBCS(MID($BL$41,COLUMNS($BM$41:CV$41),1))</f>
        <v/>
      </c>
      <c r="CW48" s="106" t="str">
        <f>DBCS(MID($BL$41,COLUMNS($BM$41:CW$41),1))</f>
        <v/>
      </c>
      <c r="CX48" s="106" t="str">
        <f>DBCS(MID($BL$41,COLUMNS($BM$41:CX$41),1))</f>
        <v/>
      </c>
      <c r="CY48" s="106" t="str">
        <f>DBCS(MID($BL$41,COLUMNS($BM$41:CY$41),1))</f>
        <v/>
      </c>
      <c r="CZ48" s="106" t="str">
        <f>DBCS(MID($BL$41,COLUMNS($BM$41:CZ$41),1))</f>
        <v/>
      </c>
      <c r="DA48" s="106" t="str">
        <f>DBCS(MID($BL$41,COLUMNS($BM$41:DA$41),1))</f>
        <v/>
      </c>
      <c r="DB48" s="106" t="str">
        <f>DBCS(MID($BL$41,COLUMNS($BM$41:DB$41),1))</f>
        <v/>
      </c>
      <c r="DC48" s="106" t="str">
        <f>DBCS(MID($BL$41,COLUMNS($BM$41:DC$41),1))</f>
        <v/>
      </c>
    </row>
    <row r="49" spans="1:101" ht="20.100000000000001" customHeight="1" thickBot="1" x14ac:dyDescent="0.2">
      <c r="A49" s="53"/>
      <c r="B49" s="53"/>
      <c r="C49" s="53"/>
      <c r="D49" s="33"/>
      <c r="E49" s="655"/>
      <c r="F49" s="656" t="s">
        <v>4645</v>
      </c>
      <c r="G49" s="657"/>
      <c r="H49" s="658"/>
      <c r="I49" s="662" t="str">
        <f>IF(AS49="","",AS49)</f>
        <v/>
      </c>
      <c r="J49" s="663"/>
      <c r="K49" s="663"/>
      <c r="L49" s="663"/>
      <c r="M49" s="663"/>
      <c r="N49" s="663"/>
      <c r="O49" s="663"/>
      <c r="P49" s="663"/>
      <c r="Q49" s="663"/>
      <c r="R49" s="663"/>
      <c r="S49" s="663"/>
      <c r="T49" s="663"/>
      <c r="U49" s="663"/>
      <c r="V49" s="663"/>
      <c r="W49" s="663"/>
      <c r="X49" s="663"/>
      <c r="Y49" s="663"/>
      <c r="Z49" s="663"/>
      <c r="AA49" s="663"/>
      <c r="AB49" s="663"/>
      <c r="AC49" s="663"/>
      <c r="AD49" s="663"/>
      <c r="AE49" s="663"/>
      <c r="AF49" s="663"/>
      <c r="AG49" s="663"/>
      <c r="AH49" s="663"/>
      <c r="AI49" s="663"/>
      <c r="AJ49" s="663"/>
      <c r="AK49" s="663"/>
      <c r="AL49" s="664"/>
      <c r="AM49" s="33"/>
      <c r="AN49" s="156" t="s">
        <v>4268</v>
      </c>
      <c r="AO49" s="33"/>
      <c r="AQ49" s="629"/>
      <c r="AR49" s="220" t="s">
        <v>32</v>
      </c>
      <c r="AS49" s="619"/>
      <c r="AT49" s="619"/>
      <c r="AU49" s="619"/>
      <c r="AV49" s="619"/>
      <c r="AW49" s="619"/>
      <c r="AX49" s="619"/>
      <c r="AY49" s="619"/>
      <c r="AZ49" s="619"/>
      <c r="BA49" s="619"/>
      <c r="BB49" s="619"/>
      <c r="BC49" s="619"/>
      <c r="BD49" s="619"/>
      <c r="BE49" s="619"/>
      <c r="BF49" s="619"/>
      <c r="BG49" s="619"/>
      <c r="BH49" s="619"/>
      <c r="BI49" s="620"/>
      <c r="BJ49" s="95"/>
      <c r="BK49" s="92"/>
      <c r="BL49" s="92"/>
      <c r="BM49" s="92"/>
      <c r="BN49" s="92"/>
      <c r="BO49" s="92"/>
      <c r="BP49" s="92"/>
      <c r="BQ49" s="92"/>
      <c r="BR49" s="92"/>
      <c r="BS49" s="92"/>
      <c r="BT49" s="92"/>
      <c r="BU49" s="92"/>
      <c r="BV49" s="92"/>
      <c r="BW49" s="92"/>
      <c r="BX49" s="92"/>
      <c r="BY49" s="92"/>
      <c r="BZ49" s="92"/>
      <c r="CA49" s="92"/>
      <c r="CB49" s="92"/>
      <c r="CC49" s="92"/>
      <c r="CD49" s="92"/>
      <c r="CE49" s="92"/>
      <c r="CF49" s="92"/>
      <c r="CG49" s="92"/>
      <c r="CH49" s="92"/>
      <c r="CI49" s="92"/>
      <c r="CJ49" s="92"/>
      <c r="CK49" s="92"/>
      <c r="CL49" s="92"/>
      <c r="CM49" s="92"/>
      <c r="CN49" s="92"/>
      <c r="CO49" s="92"/>
      <c r="CP49" s="92"/>
      <c r="CQ49" s="92"/>
      <c r="CR49" s="92"/>
      <c r="CS49" s="92"/>
      <c r="CT49" s="92"/>
      <c r="CU49" s="92"/>
      <c r="CV49" s="92"/>
      <c r="CW49" s="92"/>
    </row>
    <row r="50" spans="1:101" ht="20.100000000000001" customHeight="1" thickBot="1" x14ac:dyDescent="0.2">
      <c r="A50" s="53"/>
      <c r="B50" s="53"/>
      <c r="C50" s="53"/>
      <c r="D50" s="33"/>
      <c r="E50" s="655"/>
      <c r="F50" s="656" t="s">
        <v>21</v>
      </c>
      <c r="G50" s="657"/>
      <c r="H50" s="658"/>
      <c r="I50" s="666" t="str">
        <f>IF($AS51="令和","R",IF($AS51="平成","H",IF($AS51="昭和","S",IF($AS51="大正","T",""))))</f>
        <v/>
      </c>
      <c r="J50" s="667"/>
      <c r="K50" s="46" t="s">
        <v>4266</v>
      </c>
      <c r="L50" s="229" t="str">
        <f>LEFT($AT51,1)</f>
        <v/>
      </c>
      <c r="M50" s="230" t="str">
        <f>RIGHT($AT51,1)</f>
        <v/>
      </c>
      <c r="N50" s="637" t="s">
        <v>0</v>
      </c>
      <c r="O50" s="638"/>
      <c r="P50" s="639" t="str">
        <f>LEFT($AU51,1)</f>
        <v/>
      </c>
      <c r="Q50" s="640"/>
      <c r="R50" s="641" t="str">
        <f>RIGHT($AU51,1)</f>
        <v/>
      </c>
      <c r="S50" s="642"/>
      <c r="T50" s="643" t="s">
        <v>1</v>
      </c>
      <c r="U50" s="644"/>
      <c r="V50" s="238" t="str">
        <f>LEFT($AV51,1)</f>
        <v/>
      </c>
      <c r="W50" s="510" t="str">
        <f>RIGHT($AV51,1)</f>
        <v/>
      </c>
      <c r="X50" s="53" t="s">
        <v>2</v>
      </c>
      <c r="Y50" s="53"/>
      <c r="Z50" s="33"/>
      <c r="AA50" s="42"/>
      <c r="AB50" s="42"/>
      <c r="AC50" s="42"/>
      <c r="AD50" s="42"/>
      <c r="AE50" s="42"/>
      <c r="AF50" s="42"/>
      <c r="AG50" s="42"/>
      <c r="AH50" s="35"/>
      <c r="AI50" s="35"/>
      <c r="AJ50" s="35"/>
      <c r="AK50" s="35"/>
      <c r="AL50" s="35"/>
      <c r="AM50" s="33"/>
      <c r="AN50" s="45"/>
      <c r="AO50" s="33"/>
      <c r="AQ50" s="630"/>
      <c r="AR50" s="220" t="s">
        <v>33</v>
      </c>
      <c r="AS50" s="617"/>
      <c r="AT50" s="617"/>
      <c r="AU50" s="617"/>
      <c r="AV50" s="617"/>
      <c r="AW50" s="617"/>
      <c r="AX50" s="618"/>
      <c r="AY50" s="201" t="s">
        <v>4712</v>
      </c>
      <c r="AZ50" s="207"/>
      <c r="BA50" s="207"/>
      <c r="BG50" s="171"/>
      <c r="BH50" s="171"/>
      <c r="BI50" s="103"/>
      <c r="BJ50" s="94"/>
      <c r="BK50" s="106" t="str">
        <f>DBCS(MID($AS49,COLUMNS($BK50:BK50),1))</f>
        <v/>
      </c>
      <c r="BL50" s="106" t="str">
        <f>DBCS(MID($AS49,COLUMNS($BK50:BL50),1))</f>
        <v/>
      </c>
      <c r="BM50" s="106" t="str">
        <f>DBCS(MID($AS49,COLUMNS($BK50:BM50),1))</f>
        <v/>
      </c>
      <c r="BN50" s="106" t="str">
        <f>DBCS(MID($AS49,COLUMNS($BK50:BN50),1))</f>
        <v/>
      </c>
      <c r="BO50" s="106" t="str">
        <f>DBCS(MID($AS49,COLUMNS($BK50:BO50),1))</f>
        <v/>
      </c>
      <c r="BP50" s="106" t="str">
        <f>DBCS(MID($AS49,COLUMNS($BK50:BP50),1))</f>
        <v/>
      </c>
      <c r="BQ50" s="106" t="str">
        <f>DBCS(MID($AS49,COLUMNS($BK50:BQ50),1))</f>
        <v/>
      </c>
      <c r="BR50" s="106" t="str">
        <f>DBCS(MID($AS49,COLUMNS($BK50:BR50),1))</f>
        <v/>
      </c>
      <c r="BS50" s="106" t="str">
        <f>DBCS(MID($AS49,COLUMNS($BK50:BS50),1))</f>
        <v/>
      </c>
      <c r="BT50" s="106" t="str">
        <f>DBCS(MID($AS49,COLUMNS($BK50:BT50),1))</f>
        <v/>
      </c>
      <c r="BU50" s="106" t="str">
        <f>DBCS(MID($AS49,COLUMNS($BK50:BU50),1))</f>
        <v/>
      </c>
      <c r="BV50" s="106" t="str">
        <f>DBCS(MID($AS49,COLUMNS($BK50:BV50),1))</f>
        <v/>
      </c>
      <c r="BW50" s="106" t="str">
        <f>DBCS(MID($AS49,COLUMNS($BK50:BW50),1))</f>
        <v/>
      </c>
      <c r="BX50" s="106" t="str">
        <f>DBCS(MID($AS49,COLUMNS($BK50:BX50),1))</f>
        <v/>
      </c>
      <c r="BY50" s="106" t="str">
        <f>DBCS(MID($AS49,COLUMNS($BK50:BY50),1))</f>
        <v/>
      </c>
      <c r="BZ50" s="106" t="str">
        <f>DBCS(MID($AS49,COLUMNS($BK50:BZ50),1))</f>
        <v/>
      </c>
      <c r="CA50" s="106" t="str">
        <f>DBCS(MID($AS49,COLUMNS($BK50:CA50),1))</f>
        <v/>
      </c>
      <c r="CB50" s="106" t="str">
        <f>DBCS(MID($AS49,COLUMNS($BK50:CB50),1))</f>
        <v/>
      </c>
      <c r="CC50" s="106" t="str">
        <f>DBCS(MID($AS49,COLUMNS($BK50:CC50),1))</f>
        <v/>
      </c>
      <c r="CD50" s="106" t="str">
        <f>DBCS(MID($AS49,COLUMNS($BK50:CD50),1))</f>
        <v/>
      </c>
      <c r="CE50" s="106" t="str">
        <f>DBCS(MID($AS49,COLUMNS($BK50:CE50),1))</f>
        <v/>
      </c>
      <c r="CF50" s="106" t="str">
        <f>DBCS(MID($AS49,COLUMNS($BK50:CF50),1))</f>
        <v/>
      </c>
      <c r="CG50" s="106" t="str">
        <f>DBCS(MID($AS49,COLUMNS($BK50:CG50),1))</f>
        <v/>
      </c>
      <c r="CH50" s="106" t="str">
        <f>DBCS(MID($AS49,COLUMNS($BK50:CH50),1))</f>
        <v/>
      </c>
      <c r="CI50" s="106" t="str">
        <f>DBCS(MID($AS49,COLUMNS($BK50:CI50),1))</f>
        <v/>
      </c>
      <c r="CJ50" s="106" t="str">
        <f>DBCS(MID($AS49,COLUMNS($BK50:CJ50),1))</f>
        <v/>
      </c>
      <c r="CK50" s="106" t="str">
        <f>DBCS(MID($AS49,COLUMNS($BK50:CK50),1))</f>
        <v/>
      </c>
      <c r="CL50" s="106" t="str">
        <f>DBCS(MID($AS49,COLUMNS($BK50:CL50),1))</f>
        <v/>
      </c>
      <c r="CM50" s="106" t="str">
        <f>DBCS(MID($AS49,COLUMNS($BK50:CM50),1))</f>
        <v/>
      </c>
      <c r="CN50" s="106" t="str">
        <f>DBCS(MID($AS49,COLUMNS($BK50:CN50),1))</f>
        <v/>
      </c>
      <c r="CO50" s="106" t="str">
        <f>DBCS(MID($AS49,COLUMNS($BK50:CO50),1))</f>
        <v/>
      </c>
      <c r="CP50" s="106" t="str">
        <f>DBCS(MID($AS49,COLUMNS($BK50:CP50),1))</f>
        <v/>
      </c>
      <c r="CQ50" s="106" t="str">
        <f>DBCS(MID($AS49,COLUMNS($BK50:CQ50),1))</f>
        <v/>
      </c>
    </row>
    <row r="51" spans="1:101" ht="16.350000000000001" customHeight="1" x14ac:dyDescent="0.15">
      <c r="A51" s="137"/>
      <c r="B51" s="136"/>
      <c r="C51" s="136"/>
      <c r="M51" s="136"/>
      <c r="N51" s="136"/>
      <c r="O51" s="136"/>
      <c r="P51" s="136"/>
      <c r="AQ51" s="98"/>
      <c r="AS51" s="109" t="str">
        <f>IF($AS50="","",TEXT($AS50,"ggg"))</f>
        <v/>
      </c>
      <c r="AT51" s="109" t="str">
        <f>IF($AS50="","",TEXT($AS50,"ee"))</f>
        <v/>
      </c>
      <c r="AU51" s="109" t="str">
        <f>IF($AS50="","",TEXT($AS50,"mm"))</f>
        <v/>
      </c>
      <c r="AV51" s="109" t="str">
        <f>IF($AS50="","",TEXT($AS50,"dd"))</f>
        <v/>
      </c>
      <c r="BO51" s="92"/>
      <c r="BP51" s="92"/>
      <c r="BQ51" s="92"/>
      <c r="BR51" s="92"/>
      <c r="BS51" s="92"/>
      <c r="BT51" s="92"/>
      <c r="BU51" s="92"/>
      <c r="BV51" s="92"/>
      <c r="BW51" s="92"/>
      <c r="BX51" s="92"/>
      <c r="BY51" s="92"/>
      <c r="BZ51" s="92"/>
      <c r="CA51" s="92"/>
      <c r="CB51" s="92"/>
      <c r="CC51" s="92"/>
      <c r="CD51" s="92"/>
      <c r="CE51" s="92"/>
      <c r="CF51" s="92"/>
      <c r="CG51" s="92"/>
      <c r="CH51" s="92"/>
      <c r="CI51" s="92"/>
      <c r="CJ51" s="92"/>
      <c r="CK51" s="92"/>
      <c r="CL51" s="92"/>
      <c r="CM51" s="92"/>
      <c r="CN51" s="92"/>
      <c r="CO51" s="92"/>
      <c r="CP51" s="92"/>
      <c r="CQ51" s="92"/>
      <c r="CR51" s="92"/>
      <c r="CS51" s="92"/>
      <c r="CT51" s="92"/>
      <c r="CU51" s="92"/>
      <c r="CV51" s="92"/>
      <c r="CW51" s="92"/>
    </row>
    <row r="52" spans="1:101" ht="16.350000000000001" customHeight="1" x14ac:dyDescent="0.15">
      <c r="A52" s="137"/>
      <c r="B52" s="136"/>
      <c r="C52" s="136"/>
      <c r="D52" s="136"/>
      <c r="E52" s="136"/>
      <c r="F52" s="136"/>
      <c r="G52" s="136"/>
      <c r="H52" s="136"/>
      <c r="I52" s="136"/>
      <c r="J52" s="136"/>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c r="AK52" s="136"/>
      <c r="AQ52" s="98"/>
      <c r="BL52" s="92"/>
      <c r="BM52" s="92"/>
      <c r="BN52" s="92"/>
      <c r="BO52" s="92"/>
      <c r="BP52" s="92"/>
      <c r="BQ52" s="92"/>
      <c r="BR52" s="92"/>
      <c r="BS52" s="92"/>
      <c r="BT52" s="92"/>
      <c r="BU52" s="92"/>
      <c r="BV52" s="92"/>
      <c r="BW52" s="92"/>
      <c r="BX52" s="92"/>
      <c r="BY52" s="92"/>
      <c r="BZ52" s="92"/>
      <c r="CA52" s="92"/>
      <c r="CB52" s="92"/>
      <c r="CC52" s="92"/>
      <c r="CD52" s="92"/>
      <c r="CE52" s="92"/>
      <c r="CF52" s="92"/>
      <c r="CG52" s="92"/>
      <c r="CH52" s="92"/>
      <c r="CI52" s="92"/>
      <c r="CJ52" s="92"/>
      <c r="CK52" s="92"/>
      <c r="CL52" s="92"/>
      <c r="CM52" s="92"/>
      <c r="CN52" s="92"/>
      <c r="CO52" s="92"/>
      <c r="CP52" s="92"/>
      <c r="CQ52" s="92"/>
      <c r="CR52" s="92"/>
      <c r="CS52" s="92"/>
      <c r="CT52" s="92"/>
      <c r="CU52" s="92"/>
      <c r="CV52" s="92"/>
      <c r="CW52" s="92"/>
    </row>
    <row r="53" spans="1:101" ht="16.350000000000001" customHeight="1" x14ac:dyDescent="0.15">
      <c r="A53" s="137"/>
      <c r="B53" s="136"/>
      <c r="C53" s="136"/>
      <c r="D53" s="136"/>
      <c r="E53" s="136"/>
      <c r="F53" s="136"/>
      <c r="G53" s="136"/>
      <c r="H53" s="136"/>
      <c r="I53" s="136"/>
      <c r="J53" s="136"/>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Q53" s="98"/>
      <c r="BM53" s="92"/>
      <c r="BN53" s="92"/>
      <c r="BO53" s="92"/>
      <c r="BP53" s="92"/>
      <c r="BQ53" s="92"/>
      <c r="BR53" s="92"/>
      <c r="BS53" s="92"/>
      <c r="BT53" s="92"/>
      <c r="BU53" s="92"/>
      <c r="BV53" s="92"/>
      <c r="BW53" s="92"/>
      <c r="BX53" s="92"/>
      <c r="BY53" s="92"/>
      <c r="BZ53" s="92"/>
      <c r="CA53" s="92"/>
      <c r="CB53" s="92"/>
      <c r="CC53" s="92"/>
      <c r="CD53" s="92"/>
      <c r="CE53" s="92"/>
      <c r="CF53" s="92"/>
      <c r="CG53" s="92"/>
      <c r="CH53" s="92"/>
      <c r="CI53" s="92"/>
      <c r="CJ53" s="92"/>
      <c r="CK53" s="92"/>
      <c r="CL53" s="92"/>
      <c r="CM53" s="92"/>
      <c r="CN53" s="92"/>
      <c r="CO53" s="92"/>
      <c r="CP53" s="92"/>
      <c r="CQ53" s="92"/>
      <c r="CR53" s="92"/>
      <c r="CS53" s="92"/>
      <c r="CT53" s="92"/>
      <c r="CU53" s="92"/>
      <c r="CV53" s="92"/>
      <c r="CW53" s="92"/>
    </row>
    <row r="54" spans="1:101" ht="16.350000000000001" customHeight="1" x14ac:dyDescent="0.15">
      <c r="A54" s="137"/>
      <c r="B54" s="136"/>
      <c r="C54" s="136"/>
      <c r="D54" s="136"/>
      <c r="E54" s="136"/>
      <c r="F54" s="136"/>
      <c r="G54" s="136"/>
      <c r="H54" s="136"/>
      <c r="I54" s="136"/>
      <c r="J54" s="136"/>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6"/>
      <c r="AI54" s="136"/>
      <c r="AJ54" s="136"/>
      <c r="AK54" s="136"/>
      <c r="AQ54" s="94"/>
      <c r="BO54" s="92"/>
      <c r="BP54" s="92"/>
      <c r="BQ54" s="92"/>
      <c r="BR54" s="92"/>
      <c r="BS54" s="92"/>
      <c r="BT54" s="92"/>
      <c r="BU54" s="92"/>
      <c r="BV54" s="92"/>
      <c r="BW54" s="92"/>
      <c r="BX54" s="92"/>
      <c r="BY54" s="92"/>
      <c r="BZ54" s="92"/>
      <c r="CA54" s="92"/>
      <c r="CB54" s="92"/>
      <c r="CC54" s="92"/>
      <c r="CD54" s="92"/>
      <c r="CE54" s="92"/>
      <c r="CF54" s="92"/>
      <c r="CG54" s="92"/>
      <c r="CH54" s="92"/>
      <c r="CI54" s="92"/>
      <c r="CJ54" s="92"/>
      <c r="CK54" s="92"/>
      <c r="CL54" s="92"/>
      <c r="CM54" s="92"/>
      <c r="CN54" s="92"/>
      <c r="CO54" s="92"/>
      <c r="CP54" s="92"/>
      <c r="CQ54" s="92"/>
      <c r="CR54" s="92"/>
      <c r="CS54" s="92"/>
      <c r="CT54" s="92"/>
      <c r="CU54" s="92"/>
      <c r="CV54" s="92"/>
      <c r="CW54" s="92"/>
    </row>
    <row r="55" spans="1:101" ht="16.350000000000001" customHeight="1" x14ac:dyDescent="0.15">
      <c r="A55" s="137"/>
      <c r="B55" s="136"/>
      <c r="C55" s="136"/>
      <c r="D55" s="136"/>
      <c r="E55" s="136"/>
      <c r="F55" s="136"/>
      <c r="G55" s="136"/>
      <c r="H55" s="136"/>
      <c r="I55" s="136"/>
      <c r="J55" s="136"/>
      <c r="K55" s="136"/>
      <c r="L55" s="136"/>
      <c r="M55" s="136"/>
      <c r="N55" s="136"/>
      <c r="O55" s="136"/>
      <c r="P55" s="136"/>
      <c r="Q55" s="136"/>
      <c r="R55" s="136"/>
      <c r="S55" s="136"/>
      <c r="T55" s="136"/>
      <c r="U55" s="136"/>
      <c r="V55" s="136"/>
      <c r="W55" s="136"/>
      <c r="X55" s="136"/>
      <c r="Y55" s="136"/>
      <c r="Z55" s="136"/>
      <c r="AA55" s="136"/>
      <c r="AB55" s="136"/>
      <c r="AC55" s="136"/>
      <c r="AD55" s="136"/>
      <c r="AE55" s="136"/>
      <c r="AF55" s="136"/>
      <c r="AG55" s="136"/>
      <c r="AH55" s="136"/>
      <c r="AI55" s="136"/>
      <c r="AJ55" s="136"/>
      <c r="AK55" s="136"/>
      <c r="BO55" s="92"/>
      <c r="BP55" s="92"/>
      <c r="BQ55" s="92"/>
      <c r="BR55" s="92"/>
      <c r="BS55" s="92"/>
      <c r="BT55" s="92"/>
      <c r="BU55" s="92"/>
      <c r="BV55" s="92"/>
      <c r="BW55" s="92"/>
      <c r="BX55" s="92"/>
      <c r="BY55" s="92"/>
      <c r="BZ55" s="92"/>
      <c r="CA55" s="92"/>
      <c r="CB55" s="92"/>
      <c r="CC55" s="92"/>
      <c r="CD55" s="92"/>
      <c r="CE55" s="92"/>
      <c r="CF55" s="92"/>
      <c r="CG55" s="92"/>
      <c r="CH55" s="92"/>
      <c r="CI55" s="92"/>
      <c r="CJ55" s="92"/>
      <c r="CK55" s="92"/>
      <c r="CL55" s="92"/>
      <c r="CM55" s="92"/>
      <c r="CN55" s="92"/>
      <c r="CO55" s="92"/>
      <c r="CP55" s="92"/>
      <c r="CQ55" s="92"/>
      <c r="CR55" s="92"/>
      <c r="CS55" s="92"/>
      <c r="CT55" s="92"/>
      <c r="CU55" s="92"/>
      <c r="CV55" s="92"/>
      <c r="CW55" s="92"/>
    </row>
    <row r="56" spans="1:101" ht="16.350000000000001" customHeight="1" x14ac:dyDescent="0.15">
      <c r="A56" s="137"/>
      <c r="B56" s="136"/>
      <c r="C56" s="136"/>
      <c r="D56" s="136"/>
      <c r="E56" s="136"/>
      <c r="F56" s="136"/>
      <c r="G56" s="136"/>
      <c r="H56" s="136"/>
      <c r="I56" s="136"/>
      <c r="J56" s="136"/>
      <c r="K56" s="136"/>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36"/>
      <c r="AI56" s="136"/>
      <c r="AJ56" s="136"/>
      <c r="AK56" s="136"/>
      <c r="BQ56" s="92"/>
      <c r="BR56" s="92"/>
      <c r="BS56" s="92"/>
      <c r="BT56" s="92"/>
      <c r="BU56" s="92"/>
      <c r="BV56" s="92"/>
      <c r="BW56" s="92"/>
      <c r="BX56" s="92"/>
      <c r="BY56" s="92"/>
      <c r="BZ56" s="92"/>
      <c r="CA56" s="92"/>
      <c r="CB56" s="92"/>
      <c r="CC56" s="92"/>
      <c r="CD56" s="92"/>
      <c r="CE56" s="92"/>
      <c r="CF56" s="92"/>
      <c r="CG56" s="92"/>
      <c r="CH56" s="92"/>
      <c r="CI56" s="92"/>
      <c r="CJ56" s="92"/>
      <c r="CK56" s="92"/>
      <c r="CL56" s="92"/>
      <c r="CM56" s="92"/>
      <c r="CN56" s="92"/>
      <c r="CO56" s="92"/>
      <c r="CP56" s="92"/>
      <c r="CQ56" s="92"/>
      <c r="CR56" s="92"/>
      <c r="CS56" s="92"/>
      <c r="CT56" s="92"/>
      <c r="CU56" s="92"/>
      <c r="CV56" s="92"/>
      <c r="CW56" s="92"/>
    </row>
    <row r="57" spans="1:101" ht="16.350000000000001" customHeight="1" x14ac:dyDescent="0.15">
      <c r="A57" s="137"/>
      <c r="B57" s="136"/>
      <c r="C57" s="136"/>
      <c r="D57" s="136"/>
      <c r="E57" s="136"/>
      <c r="F57" s="136"/>
      <c r="G57" s="136"/>
      <c r="H57" s="136"/>
      <c r="I57" s="136"/>
      <c r="J57" s="136"/>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c r="AK57" s="136"/>
      <c r="BQ57" s="92"/>
      <c r="BR57" s="92"/>
      <c r="BS57" s="92"/>
      <c r="BT57" s="92"/>
      <c r="BU57" s="92"/>
      <c r="BV57" s="92"/>
      <c r="BW57" s="92"/>
      <c r="BX57" s="92"/>
      <c r="BY57" s="92"/>
      <c r="BZ57" s="92"/>
      <c r="CA57" s="92"/>
      <c r="CB57" s="92"/>
      <c r="CC57" s="92"/>
      <c r="CD57" s="92"/>
      <c r="CE57" s="92"/>
      <c r="CF57" s="92"/>
      <c r="CG57" s="92"/>
      <c r="CH57" s="92"/>
      <c r="CI57" s="92"/>
      <c r="CJ57" s="92"/>
      <c r="CK57" s="92"/>
      <c r="CL57" s="92"/>
      <c r="CM57" s="92"/>
      <c r="CN57" s="92"/>
      <c r="CO57" s="92"/>
      <c r="CP57" s="92"/>
      <c r="CQ57" s="92"/>
      <c r="CR57" s="92"/>
      <c r="CS57" s="92"/>
      <c r="CT57" s="92"/>
      <c r="CU57" s="92"/>
      <c r="CV57" s="92"/>
      <c r="CW57" s="92"/>
    </row>
    <row r="58" spans="1:101" ht="16.350000000000001" customHeight="1" x14ac:dyDescent="0.15">
      <c r="A58" s="137"/>
      <c r="B58" s="136"/>
      <c r="C58" s="136"/>
      <c r="D58" s="136"/>
      <c r="E58" s="136"/>
      <c r="F58" s="136"/>
      <c r="G58" s="136"/>
      <c r="H58" s="136"/>
      <c r="I58" s="136"/>
      <c r="J58" s="136"/>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136"/>
    </row>
    <row r="59" spans="1:101" ht="16.350000000000001" customHeight="1" x14ac:dyDescent="0.15">
      <c r="A59" s="137"/>
      <c r="B59" s="136"/>
      <c r="C59" s="136"/>
      <c r="D59" s="136"/>
      <c r="E59" s="136"/>
      <c r="F59" s="136"/>
      <c r="G59" s="136"/>
      <c r="H59" s="136"/>
      <c r="I59" s="136"/>
      <c r="J59" s="136"/>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c r="AH59" s="136"/>
      <c r="AI59" s="136"/>
      <c r="AJ59" s="136"/>
      <c r="AK59" s="136"/>
    </row>
    <row r="60" spans="1:101" ht="16.350000000000001" customHeight="1" x14ac:dyDescent="0.15">
      <c r="BM60" s="92"/>
      <c r="BN60" s="92"/>
    </row>
    <row r="61" spans="1:101" ht="16.350000000000001" customHeight="1" x14ac:dyDescent="0.15">
      <c r="BM61" s="92"/>
      <c r="BN61" s="92"/>
    </row>
  </sheetData>
  <sheetProtection sheet="1"/>
  <dataConsolidate/>
  <customSheetViews>
    <customSheetView guid="{8DC21C6E-4D50-4FB0-9521-07E3EFDDD514}" scale="110" showPageBreaks="1" printArea="1" view="pageBreakPreview" topLeftCell="A16">
      <selection activeCell="AW57" sqref="AW57"/>
      <rowBreaks count="1" manualBreakCount="1">
        <brk id="54" max="36" man="1"/>
      </rowBreaks>
      <colBreaks count="1" manualBreakCount="1">
        <brk id="38" max="48" man="1"/>
      </colBreaks>
      <pageMargins left="0.74803149606299213" right="0.62992125984251968" top="0.78740157480314965" bottom="0.78740157480314965" header="0" footer="0"/>
      <pageSetup paperSize="9" scale="96" fitToWidth="0" orientation="portrait" r:id="rId1"/>
    </customSheetView>
  </customSheetViews>
  <mergeCells count="217">
    <mergeCell ref="I39:J39"/>
    <mergeCell ref="I41:J41"/>
    <mergeCell ref="I42:J42"/>
    <mergeCell ref="Z9:AL9"/>
    <mergeCell ref="L11:AL11"/>
    <mergeCell ref="D11:K11"/>
    <mergeCell ref="D9:H9"/>
    <mergeCell ref="I28:J28"/>
    <mergeCell ref="I29:J29"/>
    <mergeCell ref="I30:J30"/>
    <mergeCell ref="I26:J26"/>
    <mergeCell ref="J9:N9"/>
    <mergeCell ref="P9:T9"/>
    <mergeCell ref="V9:X9"/>
    <mergeCell ref="Y26:Z26"/>
    <mergeCell ref="Y29:Z29"/>
    <mergeCell ref="Y30:Z30"/>
    <mergeCell ref="AC29:AD29"/>
    <mergeCell ref="V16:AL16"/>
    <mergeCell ref="N20:T20"/>
    <mergeCell ref="AQ7:AR11"/>
    <mergeCell ref="D39:D43"/>
    <mergeCell ref="E39:H39"/>
    <mergeCell ref="E40:H40"/>
    <mergeCell ref="E41:H41"/>
    <mergeCell ref="E42:H42"/>
    <mergeCell ref="E43:H43"/>
    <mergeCell ref="V17:AL17"/>
    <mergeCell ref="V18:AL19"/>
    <mergeCell ref="V20:X20"/>
    <mergeCell ref="Z20:AL20"/>
    <mergeCell ref="V22:AL22"/>
    <mergeCell ref="V23:AL23"/>
    <mergeCell ref="N16:T16"/>
    <mergeCell ref="N17:T17"/>
    <mergeCell ref="N18:T18"/>
    <mergeCell ref="N19:T19"/>
    <mergeCell ref="AK41:AL41"/>
    <mergeCell ref="AI41:AJ41"/>
    <mergeCell ref="X25:AE25"/>
    <mergeCell ref="AC30:AD30"/>
    <mergeCell ref="AC31:AD31"/>
    <mergeCell ref="AC32:AD32"/>
    <mergeCell ref="T30:U30"/>
    <mergeCell ref="BJ18:BJ19"/>
    <mergeCell ref="T26:U26"/>
    <mergeCell ref="BC38:BF38"/>
    <mergeCell ref="R29:S29"/>
    <mergeCell ref="E29:H30"/>
    <mergeCell ref="E31:H32"/>
    <mergeCell ref="D29:D32"/>
    <mergeCell ref="D25:G25"/>
    <mergeCell ref="AZ26:BC26"/>
    <mergeCell ref="AS34:BI34"/>
    <mergeCell ref="AS35:BI35"/>
    <mergeCell ref="T28:U28"/>
    <mergeCell ref="AS28:AX28"/>
    <mergeCell ref="R26:S26"/>
    <mergeCell ref="AS29:BI30"/>
    <mergeCell ref="AS31:BI32"/>
    <mergeCell ref="AQ29:AQ32"/>
    <mergeCell ref="AR31:AR32"/>
    <mergeCell ref="AR29:AR30"/>
    <mergeCell ref="P32:Q32"/>
    <mergeCell ref="N30:O30"/>
    <mergeCell ref="N31:O31"/>
    <mergeCell ref="N32:O32"/>
    <mergeCell ref="AQ34:AQ35"/>
    <mergeCell ref="A2:K2"/>
    <mergeCell ref="AS13:AX13"/>
    <mergeCell ref="AA13:AL13"/>
    <mergeCell ref="D28:H28"/>
    <mergeCell ref="AA26:AB26"/>
    <mergeCell ref="AK26:AL26"/>
    <mergeCell ref="AC26:AD26"/>
    <mergeCell ref="AS20:AV20"/>
    <mergeCell ref="AW20:BI20"/>
    <mergeCell ref="AS22:BA22"/>
    <mergeCell ref="AS23:BA23"/>
    <mergeCell ref="AS26:AV26"/>
    <mergeCell ref="AS14:AV14"/>
    <mergeCell ref="AS16:BI16"/>
    <mergeCell ref="AS17:AV17"/>
    <mergeCell ref="AS18:BI19"/>
    <mergeCell ref="AK4:AL4"/>
    <mergeCell ref="E5:AI6"/>
    <mergeCell ref="R28:S28"/>
    <mergeCell ref="AI26:AJ26"/>
    <mergeCell ref="AG26:AH26"/>
    <mergeCell ref="M25:U25"/>
    <mergeCell ref="N26:O26"/>
    <mergeCell ref="P26:Q26"/>
    <mergeCell ref="Q7:W7"/>
    <mergeCell ref="E26:F26"/>
    <mergeCell ref="N28:O28"/>
    <mergeCell ref="P28:Q28"/>
    <mergeCell ref="D8:AF8"/>
    <mergeCell ref="AX40:BB40"/>
    <mergeCell ref="AS39:AV39"/>
    <mergeCell ref="AI30:AJ30"/>
    <mergeCell ref="AI31:AJ31"/>
    <mergeCell ref="AI32:AJ32"/>
    <mergeCell ref="P30:Q30"/>
    <mergeCell ref="P31:Q31"/>
    <mergeCell ref="AG30:AH30"/>
    <mergeCell ref="AS38:AX38"/>
    <mergeCell ref="D38:H38"/>
    <mergeCell ref="AK30:AL30"/>
    <mergeCell ref="AK31:AL31"/>
    <mergeCell ref="AK32:AL32"/>
    <mergeCell ref="AG29:AH29"/>
    <mergeCell ref="AI29:AJ29"/>
    <mergeCell ref="AK29:AL29"/>
    <mergeCell ref="F34:H34"/>
    <mergeCell ref="F35:H35"/>
    <mergeCell ref="I34:AL34"/>
    <mergeCell ref="B26:C26"/>
    <mergeCell ref="E34:E35"/>
    <mergeCell ref="N40:O40"/>
    <mergeCell ref="P40:Q40"/>
    <mergeCell ref="N21:Z21"/>
    <mergeCell ref="N22:T22"/>
    <mergeCell ref="N23:T23"/>
    <mergeCell ref="R30:S30"/>
    <mergeCell ref="R31:S31"/>
    <mergeCell ref="R32:S32"/>
    <mergeCell ref="N29:O29"/>
    <mergeCell ref="P29:Q29"/>
    <mergeCell ref="T31:U31"/>
    <mergeCell ref="T32:U32"/>
    <mergeCell ref="T29:U29"/>
    <mergeCell ref="I35:AL35"/>
    <mergeCell ref="I31:J31"/>
    <mergeCell ref="I32:J32"/>
    <mergeCell ref="AG31:AH31"/>
    <mergeCell ref="AG32:AH32"/>
    <mergeCell ref="Y31:Z31"/>
    <mergeCell ref="Y32:Z32"/>
    <mergeCell ref="I40:J40"/>
    <mergeCell ref="I38:J38"/>
    <mergeCell ref="F50:H50"/>
    <mergeCell ref="I48:AL48"/>
    <mergeCell ref="I49:AL49"/>
    <mergeCell ref="AI42:AJ42"/>
    <mergeCell ref="AG42:AH42"/>
    <mergeCell ref="AK42:AL42"/>
    <mergeCell ref="N43:O43"/>
    <mergeCell ref="T43:U43"/>
    <mergeCell ref="P43:Q43"/>
    <mergeCell ref="R43:S43"/>
    <mergeCell ref="N42:O42"/>
    <mergeCell ref="AC42:AD42"/>
    <mergeCell ref="P42:Q42"/>
    <mergeCell ref="I43:J43"/>
    <mergeCell ref="I45:J45"/>
    <mergeCell ref="I46:J46"/>
    <mergeCell ref="I47:J47"/>
    <mergeCell ref="I50:J50"/>
    <mergeCell ref="F49:H49"/>
    <mergeCell ref="Y42:Z42"/>
    <mergeCell ref="AQ27:AR27"/>
    <mergeCell ref="AQ28:AR28"/>
    <mergeCell ref="N50:O50"/>
    <mergeCell ref="P50:Q50"/>
    <mergeCell ref="R50:S50"/>
    <mergeCell ref="T50:U50"/>
    <mergeCell ref="BI44:CA44"/>
    <mergeCell ref="E45:H45"/>
    <mergeCell ref="AS47:AV47"/>
    <mergeCell ref="AX47:BB47"/>
    <mergeCell ref="N47:O47"/>
    <mergeCell ref="P47:Q47"/>
    <mergeCell ref="R47:S47"/>
    <mergeCell ref="T47:U47"/>
    <mergeCell ref="R45:S45"/>
    <mergeCell ref="T45:U45"/>
    <mergeCell ref="AS46:AV46"/>
    <mergeCell ref="R42:S42"/>
    <mergeCell ref="T42:U42"/>
    <mergeCell ref="E46:E50"/>
    <mergeCell ref="F46:H46"/>
    <mergeCell ref="F47:H47"/>
    <mergeCell ref="F48:H48"/>
    <mergeCell ref="AS49:BI49"/>
    <mergeCell ref="AQ13:AR13"/>
    <mergeCell ref="AQ16:AR16"/>
    <mergeCell ref="AQ17:AR17"/>
    <mergeCell ref="AQ18:AR18"/>
    <mergeCell ref="AQ19:AR19"/>
    <mergeCell ref="AQ20:AR20"/>
    <mergeCell ref="AQ22:AR22"/>
    <mergeCell ref="AQ23:AR23"/>
    <mergeCell ref="AQ26:AR26"/>
    <mergeCell ref="AS50:AX50"/>
    <mergeCell ref="AS48:BI48"/>
    <mergeCell ref="AS45:AX45"/>
    <mergeCell ref="N45:O45"/>
    <mergeCell ref="P45:Q45"/>
    <mergeCell ref="AQ38:AQ43"/>
    <mergeCell ref="AQ45:AQ50"/>
    <mergeCell ref="AS40:AV40"/>
    <mergeCell ref="R40:S40"/>
    <mergeCell ref="T40:U40"/>
    <mergeCell ref="N38:O38"/>
    <mergeCell ref="P38:Q38"/>
    <mergeCell ref="R38:S38"/>
    <mergeCell ref="T38:U38"/>
    <mergeCell ref="AS43:AX43"/>
    <mergeCell ref="AS41:BI41"/>
    <mergeCell ref="AS42:BI42"/>
    <mergeCell ref="AG41:AH41"/>
    <mergeCell ref="AC41:AD41"/>
    <mergeCell ref="N41:O41"/>
    <mergeCell ref="P41:Q41"/>
    <mergeCell ref="R41:S41"/>
    <mergeCell ref="T41:U41"/>
    <mergeCell ref="Y41:Z41"/>
  </mergeCells>
  <phoneticPr fontId="1"/>
  <conditionalFormatting sqref="D9:H9">
    <cfRule type="expression" dxfId="8" priority="6">
      <formula>$AT$5=TRUE</formula>
    </cfRule>
  </conditionalFormatting>
  <conditionalFormatting sqref="D11:K11">
    <cfRule type="expression" dxfId="7" priority="1">
      <formula>$AY$5=TRUE</formula>
    </cfRule>
  </conditionalFormatting>
  <conditionalFormatting sqref="J9:N9">
    <cfRule type="expression" dxfId="6" priority="5">
      <formula>$AU$5=TRUE</formula>
    </cfRule>
  </conditionalFormatting>
  <conditionalFormatting sqref="P9:T9">
    <cfRule type="expression" dxfId="5" priority="4">
      <formula>$AV$5=TRUE</formula>
    </cfRule>
  </conditionalFormatting>
  <conditionalFormatting sqref="V9:X9">
    <cfRule type="expression" dxfId="4" priority="3">
      <formula>$AW$5=TRUE</formula>
    </cfRule>
  </conditionalFormatting>
  <conditionalFormatting sqref="Z9:AL9">
    <cfRule type="expression" dxfId="3" priority="2">
      <formula>$AX$5=TRUE</formula>
    </cfRule>
  </conditionalFormatting>
  <dataValidations xWindow="982" yWindow="460" count="13">
    <dataValidation type="textLength" imeMode="disabled" operator="equal" allowBlank="1" showInputMessage="1" showErrorMessage="1" error="7桁で入力ください。" prompt="7桁で入力してください。" sqref="AS17:AV17" xr:uid="{00000000-0002-0000-0100-000000000000}">
      <formula1>7</formula1>
    </dataValidation>
    <dataValidation type="textLength" imeMode="halfAlpha" allowBlank="1" showInputMessage="1" showErrorMessage="1" error="1~6桁の数字を入力してください" sqref="AZ26:BC26" xr:uid="{00000000-0002-0000-0100-000001000000}">
      <formula1>1</formula1>
      <formula2>6</formula2>
    </dataValidation>
    <dataValidation type="list" operator="equal" allowBlank="1" showInputMessage="1" showErrorMessage="1" error="1桁で入力ください。" prompt="登録番号に_x000a_「選考」とある_x000a_場合にのみ　１　を入力" sqref="BD40 BI40 BD47 BI47" xr:uid="{00000000-0002-0000-0100-000002000000}">
      <formula1>"1"</formula1>
    </dataValidation>
    <dataValidation type="whole" imeMode="halfAlpha" allowBlank="1" showInputMessage="1" showErrorMessage="1" error="1～999999までの数字を入力してください_x000a_" prompt="宅建士資格登録をしている場合のみ入力" sqref="AX40:BB40 BE40:BG40 AX47:BB47 BE47:BG47" xr:uid="{00000000-0002-0000-0100-000003000000}">
      <formula1>1</formula1>
      <formula2>999999</formula2>
    </dataValidation>
    <dataValidation allowBlank="1" showInputMessage="1" showErrorMessage="1" prompt="姓と名の間は１文字空けること" sqref="AW20:BI20 AS42:BI42 AS49:BI49" xr:uid="{00000000-0002-0000-0100-000004000000}"/>
    <dataValidation type="custom" allowBlank="1" showInputMessage="1" showErrorMessage="1" error="丁目や番地等は–(ダッシュ)に書き換えてください" prompt="丁目や番地等は–(ダッシュ)に書き換えてください" sqref="AS18:BI19" xr:uid="{00000000-0002-0000-0100-000005000000}">
      <formula1>NOT(OR(COUNTIF($AS$18,"*丁目*"),COUNTIF($AS$18,"*番地*")))</formula1>
    </dataValidation>
    <dataValidation type="custom" allowBlank="1" showInputMessage="1" showErrorMessage="1" error="（株），（有）などは使用しないでください" prompt="（株）、（有）などは使用しないでください" sqref="AS16:BI16" xr:uid="{00000000-0002-0000-0100-000006000000}">
      <formula1>NOT(OR(COUNTIF($AS$16,"*(株)*"),COUNTIF($AS$16,"*(有)*"),COUNTIF(AN34,"*(合)*"),COUNTIF(AN34,"*㈱*"),COUNTIF($AS$16,"*㈲*"),COUNTIF($AS$16,"*（株）*"),COUNTIF($AS$16,"*（有）*")))</formula1>
    </dataValidation>
    <dataValidation imeMode="fullKatakana" allowBlank="1" showInputMessage="1" showErrorMessage="1" prompt="カタカナで入力してください" sqref="AS34:BI34 AS48:BI48 AS29:BI30" xr:uid="{00000000-0002-0000-0100-000007000000}"/>
    <dataValidation type="whole" allowBlank="1" showInputMessage="1" showErrorMessage="1" sqref="AX26" xr:uid="{00000000-0002-0000-0100-000008000000}">
      <formula1>1</formula1>
      <formula2>99</formula2>
    </dataValidation>
    <dataValidation imeMode="fullKatakana" allowBlank="1" showInputMessage="1" showErrorMessage="1" prompt="姓と名の間は１文字空けること_x000a_" sqref="AS41:BI41" xr:uid="{00000000-0002-0000-0100-000009000000}"/>
    <dataValidation type="custom" allowBlank="1" showInputMessage="1" showErrorMessage="1" error="（株），（有）などは使用しないでください" prompt="※（株）、(有)などは使用しないでください" sqref="AS31:BI32" xr:uid="{00000000-0002-0000-0100-00000A000000}">
      <formula1>NOT(OR(COUNTIF(AS31,"*(株)*"),COUNTIF(AS31,"*(有)*"),COUNTIF(AS31,"*(合)*"),COUNTIF(AS31,"*㈱*"),COUNTIF(AS31,"*㈲*"),COUNTIF(AS31,"*（株）*"),COUNTIF(AS31,"*（有）*")))</formula1>
    </dataValidation>
    <dataValidation allowBlank="1" showInputMessage="1" showErrorMessage="1" prompt="記載例：令和４年１月1日、2022/4/1、R4.4.1" sqref="AS45:AX45 AS13:AX13 AS28:AX28 AS38:AX38" xr:uid="{00000000-0002-0000-0100-00000B000000}"/>
    <dataValidation type="custom" allowBlank="1" showInputMessage="1" showErrorMessage="1" error="※（株），(有)などは使用しないでください" prompt="※（株）、(有)などは使用しないでください" sqref="AS35:BI35" xr:uid="{00000000-0002-0000-0100-00000C000000}">
      <formula1>NOT(OR(COUNTIF(AS35,"*(株)*"),COUNTIF(AS35,"*(有)*"),COUNTIF(AS35,"*(合)*"),COUNTIF(AS35,"*㈱*"),COUNTIF(AS35,"*㈲*"),COUNTIF(AS35,"*（株）*"),COUNTIF(AS35,"*（有）*")))</formula1>
    </dataValidation>
  </dataValidations>
  <pageMargins left="0.74803149606299213" right="0.62992125984251968" top="0.70866141732283472" bottom="0.78740157480314965" header="0" footer="0"/>
  <pageSetup paperSize="9" scale="98" orientation="portrait" r:id="rId2"/>
  <rowBreaks count="1" manualBreakCount="1">
    <brk id="48" max="38" man="1"/>
  </rowBreaks>
  <colBreaks count="1" manualBreakCount="1">
    <brk id="41" max="1048575" man="1"/>
  </colBreaks>
  <ignoredErrors>
    <ignoredError sqref="AA42:AC42 AF42:AG42 I42 AC26 AG26 AI26 AK26 K39 K41:N41 AA41:AC41 AF41:AG41 K42:N42 AV44 I39 W41:X42 X26" unlocked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1026" r:id="rId5" name="Check Box 2">
              <controlPr defaultSize="0" autoFill="0" autoLine="0" autoPict="0">
                <anchor>
                  <from>
                    <xdr:col>44</xdr:col>
                    <xdr:colOff>38100</xdr:colOff>
                    <xdr:row>5</xdr:row>
                    <xdr:rowOff>161925</xdr:rowOff>
                  </from>
                  <to>
                    <xdr:col>49</xdr:col>
                    <xdr:colOff>57150</xdr:colOff>
                    <xdr:row>7</xdr:row>
                    <xdr:rowOff>38100</xdr:rowOff>
                  </to>
                </anchor>
              </controlPr>
            </control>
          </mc:Choice>
        </mc:AlternateContent>
        <mc:AlternateContent xmlns:mc="http://schemas.openxmlformats.org/markup-compatibility/2006">
          <mc:Choice Requires="x14">
            <control shapeId="1027" r:id="rId6" name="Check Box 3">
              <controlPr defaultSize="0" autoFill="0" autoLine="0" autoPict="0">
                <anchor>
                  <from>
                    <xdr:col>49</xdr:col>
                    <xdr:colOff>114300</xdr:colOff>
                    <xdr:row>5</xdr:row>
                    <xdr:rowOff>161925</xdr:rowOff>
                  </from>
                  <to>
                    <xdr:col>54</xdr:col>
                    <xdr:colOff>209550</xdr:colOff>
                    <xdr:row>7</xdr:row>
                    <xdr:rowOff>38100</xdr:rowOff>
                  </to>
                </anchor>
              </controlPr>
            </control>
          </mc:Choice>
        </mc:AlternateContent>
        <mc:AlternateContent xmlns:mc="http://schemas.openxmlformats.org/markup-compatibility/2006">
          <mc:Choice Requires="x14">
            <control shapeId="1028" r:id="rId7" name="Check Box 4">
              <controlPr defaultSize="0" autoFill="0" autoLine="0" autoPict="0" altText="(3)役員">
                <anchor>
                  <from>
                    <xdr:col>55</xdr:col>
                    <xdr:colOff>38100</xdr:colOff>
                    <xdr:row>5</xdr:row>
                    <xdr:rowOff>161925</xdr:rowOff>
                  </from>
                  <to>
                    <xdr:col>58</xdr:col>
                    <xdr:colOff>190500</xdr:colOff>
                    <xdr:row>7</xdr:row>
                    <xdr:rowOff>38100</xdr:rowOff>
                  </to>
                </anchor>
              </controlPr>
            </control>
          </mc:Choice>
        </mc:AlternateContent>
        <mc:AlternateContent xmlns:mc="http://schemas.openxmlformats.org/markup-compatibility/2006">
          <mc:Choice Requires="x14">
            <control shapeId="1029" r:id="rId8" name="Check Box 5">
              <controlPr defaultSize="0" autoFill="0" autoLine="0" autoPict="0">
                <anchor>
                  <from>
                    <xdr:col>59</xdr:col>
                    <xdr:colOff>38100</xdr:colOff>
                    <xdr:row>5</xdr:row>
                    <xdr:rowOff>161925</xdr:rowOff>
                  </from>
                  <to>
                    <xdr:col>62</xdr:col>
                    <xdr:colOff>28575</xdr:colOff>
                    <xdr:row>7</xdr:row>
                    <xdr:rowOff>38100</xdr:rowOff>
                  </to>
                </anchor>
              </controlPr>
            </control>
          </mc:Choice>
        </mc:AlternateContent>
        <mc:AlternateContent xmlns:mc="http://schemas.openxmlformats.org/markup-compatibility/2006">
          <mc:Choice Requires="x14">
            <control shapeId="1030" r:id="rId9" name="Check Box 6">
              <controlPr defaultSize="0" autoFill="0" autoLine="0" autoPict="0">
                <anchor>
                  <from>
                    <xdr:col>44</xdr:col>
                    <xdr:colOff>38100</xdr:colOff>
                    <xdr:row>7</xdr:row>
                    <xdr:rowOff>104775</xdr:rowOff>
                  </from>
                  <to>
                    <xdr:col>52</xdr:col>
                    <xdr:colOff>9525</xdr:colOff>
                    <xdr:row>9</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from>
                    <xdr:col>52</xdr:col>
                    <xdr:colOff>76200</xdr:colOff>
                    <xdr:row>7</xdr:row>
                    <xdr:rowOff>104775</xdr:rowOff>
                  </from>
                  <to>
                    <xdr:col>59</xdr:col>
                    <xdr:colOff>104775</xdr:colOff>
                    <xdr:row>9</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982" yWindow="460" count="4">
        <x14:dataValidation type="list" allowBlank="1" showInputMessage="1" showErrorMessage="1" prompt="役職を選択してください" xr:uid="{00000000-0002-0000-0100-00000D000000}">
          <x14:formula1>
            <xm:f>コード１!$J$39:$J$45</xm:f>
          </x14:formula1>
          <xm:sqref>AS20:AV20</xm:sqref>
        </x14:dataValidation>
        <x14:dataValidation type="list" allowBlank="1" showInputMessage="1" showErrorMessage="1" prompt="個人免許の　　　_x000a_場合は入力不要" xr:uid="{00000000-0002-0000-0100-00000E000000}">
          <x14:formula1>
            <xm:f>コード１!$H$2:$H$12</xm:f>
          </x14:formula1>
          <xm:sqref>AS39:AV39 AS46:AV46</xm:sqref>
        </x14:dataValidation>
        <x14:dataValidation type="list" allowBlank="1" showInputMessage="1" showErrorMessage="1" prompt="宅建士資格登録をしている場合のみ入力_x000a_" xr:uid="{00000000-0002-0000-0100-00000F000000}">
          <x14:formula1>
            <xm:f>コード１!$D$13:$D$72</xm:f>
          </x14:formula1>
          <xm:sqref>AS40 AS47</xm:sqref>
        </x14:dataValidation>
        <x14:dataValidation type="list" allowBlank="1" showInputMessage="1" showErrorMessage="1" xr:uid="{00000000-0002-0000-0100-000010000000}">
          <x14:formula1>
            <xm:f>コード１!$L$39:$L$40</xm:f>
          </x14:formula1>
          <xm:sqref>BC38:BF38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CU53"/>
  <sheetViews>
    <sheetView showRuler="0" topLeftCell="A26" zoomScaleNormal="100" zoomScaleSheetLayoutView="145" zoomScalePageLayoutView="98" workbookViewId="0">
      <selection activeCell="AH7" sqref="AH7:AN7"/>
    </sheetView>
  </sheetViews>
  <sheetFormatPr defaultColWidth="0.25" defaultRowHeight="17.100000000000001" customHeight="1" x14ac:dyDescent="0.15"/>
  <cols>
    <col min="1" max="1" width="3.75" style="116" customWidth="1"/>
    <col min="2" max="2" width="1.5" style="86" customWidth="1"/>
    <col min="3" max="29" width="3.625" style="86" customWidth="1"/>
    <col min="30" max="31" width="1.25" style="86" customWidth="1"/>
    <col min="32" max="32" width="4" style="86" customWidth="1"/>
    <col min="33" max="33" width="10.125" style="86" bestFit="1" customWidth="1"/>
    <col min="34" max="50" width="3.625" style="86" customWidth="1"/>
    <col min="51" max="51" width="12.625" style="86" customWidth="1"/>
    <col min="52" max="99" width="3.25" style="86" customWidth="1"/>
    <col min="100" max="16384" width="0.25" style="86"/>
  </cols>
  <sheetData>
    <row r="1" spans="1:99" ht="21.75" customHeight="1" x14ac:dyDescent="0.15">
      <c r="A1" s="760" t="s">
        <v>4289</v>
      </c>
      <c r="B1" s="760"/>
      <c r="C1" s="760"/>
      <c r="D1" s="760"/>
      <c r="E1" s="760"/>
      <c r="F1" s="760"/>
      <c r="G1" s="760"/>
      <c r="H1" s="760"/>
      <c r="I1" s="760"/>
      <c r="J1" s="760"/>
      <c r="K1" s="760"/>
      <c r="L1" s="760"/>
      <c r="M1" s="760"/>
      <c r="N1" s="760"/>
      <c r="O1" s="760"/>
      <c r="P1" s="760"/>
      <c r="Q1" s="760"/>
      <c r="R1" s="760"/>
      <c r="S1" s="760"/>
      <c r="T1" s="760"/>
      <c r="U1" s="760"/>
      <c r="V1" s="760"/>
      <c r="W1" s="760"/>
      <c r="X1" s="760"/>
      <c r="Y1" s="760"/>
      <c r="Z1" s="760"/>
      <c r="AA1" s="760"/>
      <c r="AB1" s="760"/>
      <c r="AC1" s="760"/>
      <c r="AD1" s="760"/>
      <c r="AE1" s="224"/>
      <c r="AF1" s="113"/>
      <c r="AG1" s="114"/>
      <c r="AH1" s="114"/>
      <c r="AI1" s="114"/>
      <c r="AJ1" s="114"/>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4"/>
      <c r="BO1" s="114"/>
      <c r="BP1" s="114"/>
      <c r="BQ1" s="114"/>
      <c r="BR1" s="114"/>
      <c r="BS1" s="114"/>
      <c r="BT1" s="114"/>
      <c r="BU1" s="114"/>
      <c r="BV1" s="114"/>
      <c r="BW1" s="114"/>
      <c r="BX1" s="114"/>
      <c r="BY1" s="114"/>
      <c r="BZ1" s="114"/>
      <c r="CA1" s="114"/>
      <c r="CB1" s="114"/>
      <c r="CC1" s="114"/>
      <c r="CD1" s="114"/>
      <c r="CE1" s="114"/>
      <c r="CF1" s="114"/>
      <c r="CG1" s="114"/>
      <c r="CH1" s="114"/>
      <c r="CI1" s="114"/>
      <c r="CJ1" s="114"/>
      <c r="CK1" s="114"/>
      <c r="CL1" s="114"/>
      <c r="CM1" s="114"/>
      <c r="CN1" s="114"/>
      <c r="CO1" s="114"/>
    </row>
    <row r="2" spans="1:99" ht="21.75" customHeight="1" x14ac:dyDescent="0.15">
      <c r="A2" s="46"/>
      <c r="B2" s="32"/>
      <c r="C2" s="31"/>
      <c r="D2" s="31"/>
      <c r="E2" s="31"/>
      <c r="F2" s="31"/>
      <c r="G2" s="31"/>
      <c r="H2" s="31"/>
      <c r="I2" s="31"/>
      <c r="J2" s="32"/>
      <c r="K2" s="32"/>
      <c r="L2" s="32"/>
      <c r="M2" s="32"/>
      <c r="N2" s="32"/>
      <c r="O2" s="32"/>
      <c r="P2" s="32"/>
      <c r="Q2" s="32"/>
      <c r="R2" s="32"/>
      <c r="S2" s="32"/>
      <c r="T2" s="32"/>
      <c r="U2" s="32"/>
      <c r="V2" s="32"/>
      <c r="W2" s="32"/>
      <c r="X2" s="32"/>
      <c r="Y2" s="32"/>
      <c r="Z2" s="32"/>
      <c r="AA2" s="153">
        <v>2</v>
      </c>
      <c r="AB2" s="80">
        <v>4</v>
      </c>
      <c r="AC2" s="152">
        <v>0</v>
      </c>
      <c r="AD2" s="31"/>
      <c r="AF2" s="115"/>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4"/>
      <c r="BP2" s="114"/>
      <c r="BQ2" s="114"/>
      <c r="BR2" s="114"/>
      <c r="BS2" s="114"/>
      <c r="BT2" s="114"/>
      <c r="BU2" s="114"/>
      <c r="BV2" s="114"/>
      <c r="BW2" s="114"/>
      <c r="BX2" s="114"/>
      <c r="BY2" s="114"/>
      <c r="BZ2" s="114"/>
      <c r="CA2" s="114"/>
      <c r="CB2" s="114"/>
      <c r="CC2" s="114"/>
      <c r="CD2" s="114"/>
      <c r="CE2" s="114"/>
      <c r="CF2" s="114"/>
      <c r="CG2" s="114"/>
      <c r="CH2" s="114"/>
      <c r="CI2" s="114"/>
      <c r="CJ2" s="114"/>
      <c r="CK2" s="114"/>
      <c r="CL2" s="114"/>
      <c r="CM2" s="114"/>
      <c r="CN2" s="114"/>
      <c r="CO2" s="114"/>
    </row>
    <row r="3" spans="1:99" ht="21.75" customHeight="1" x14ac:dyDescent="0.15">
      <c r="A3" s="47"/>
      <c r="B3" s="33"/>
      <c r="C3" s="35"/>
      <c r="D3" s="725" t="s">
        <v>11</v>
      </c>
      <c r="E3" s="725"/>
      <c r="F3" s="725"/>
      <c r="G3" s="33"/>
      <c r="H3" s="35"/>
      <c r="I3" s="31"/>
      <c r="J3" s="31"/>
      <c r="K3" s="31"/>
      <c r="L3" s="763" t="s">
        <v>4647</v>
      </c>
      <c r="M3" s="764"/>
      <c r="N3" s="764"/>
      <c r="O3" s="764"/>
      <c r="P3" s="764"/>
      <c r="Q3" s="764"/>
      <c r="R3" s="764"/>
      <c r="S3" s="31"/>
      <c r="T3" s="31"/>
      <c r="U3" s="31"/>
      <c r="V3" s="31"/>
      <c r="W3" s="31"/>
      <c r="X3" s="31"/>
      <c r="Y3" s="31"/>
      <c r="Z3" s="31"/>
      <c r="AA3" s="48"/>
      <c r="AB3" s="31"/>
      <c r="AC3" s="31"/>
      <c r="AD3" s="31"/>
      <c r="AF3" s="114"/>
      <c r="AG3" s="114"/>
      <c r="AH3" s="114"/>
      <c r="AI3" s="114"/>
      <c r="AJ3" s="114"/>
      <c r="AK3" s="114"/>
      <c r="AL3" s="114"/>
      <c r="AM3" s="114"/>
      <c r="AN3" s="114"/>
      <c r="AO3" s="114"/>
      <c r="AP3" s="114"/>
      <c r="AQ3" s="114"/>
      <c r="AR3" s="114"/>
      <c r="AS3" s="114"/>
      <c r="AT3" s="114"/>
      <c r="AU3" s="114"/>
      <c r="AV3" s="114"/>
      <c r="AW3" s="114"/>
      <c r="AX3" s="114"/>
      <c r="AY3" s="114"/>
      <c r="AZ3" s="114"/>
      <c r="BA3" s="114"/>
      <c r="BB3" s="114"/>
      <c r="BC3" s="114"/>
      <c r="BD3" s="114"/>
      <c r="BE3" s="114"/>
      <c r="BF3" s="114"/>
      <c r="BG3" s="114"/>
      <c r="BH3" s="114"/>
      <c r="BI3" s="114"/>
      <c r="BJ3" s="114"/>
      <c r="BK3" s="114"/>
      <c r="BL3" s="114"/>
      <c r="BM3" s="114"/>
      <c r="BN3" s="114"/>
      <c r="BO3" s="114"/>
      <c r="BP3" s="114"/>
      <c r="BQ3" s="114"/>
      <c r="BR3" s="114"/>
      <c r="BS3" s="114"/>
      <c r="BT3" s="114"/>
      <c r="BU3" s="114"/>
      <c r="BV3" s="114"/>
      <c r="BW3" s="114"/>
      <c r="BX3" s="114"/>
      <c r="BY3" s="114"/>
      <c r="BZ3" s="114"/>
      <c r="CA3" s="114"/>
      <c r="CB3" s="114"/>
      <c r="CC3" s="114"/>
      <c r="CD3" s="114"/>
      <c r="CE3" s="114"/>
      <c r="CF3" s="114"/>
      <c r="CG3" s="114"/>
      <c r="CH3" s="114"/>
      <c r="CI3" s="114"/>
      <c r="CJ3" s="114"/>
      <c r="CK3" s="114"/>
      <c r="CL3" s="114"/>
      <c r="CM3" s="114"/>
      <c r="CN3" s="114"/>
      <c r="CO3" s="114"/>
    </row>
    <row r="4" spans="1:99" ht="21.75" customHeight="1" x14ac:dyDescent="0.15">
      <c r="A4" s="151"/>
      <c r="B4" s="33"/>
      <c r="C4" s="39"/>
      <c r="D4" s="40"/>
      <c r="E4" s="40"/>
      <c r="F4" s="40"/>
      <c r="G4" s="40"/>
      <c r="H4" s="41"/>
      <c r="I4" s="31"/>
      <c r="J4" s="237" t="str">
        <f>一面!$X$26</f>
        <v>3</v>
      </c>
      <c r="K4" s="226" t="str">
        <f>一面!$Y$26</f>
        <v>4</v>
      </c>
      <c r="L4" s="761" t="str">
        <f>一面!AA26</f>
        <v>(　　）</v>
      </c>
      <c r="M4" s="761"/>
      <c r="N4" s="762"/>
      <c r="O4" s="237" t="str">
        <f>一面!$AC$26</f>
        <v/>
      </c>
      <c r="P4" s="227" t="str">
        <f>一面!$AE$26</f>
        <v/>
      </c>
      <c r="Q4" s="227" t="str">
        <f>一面!$AF$26</f>
        <v/>
      </c>
      <c r="R4" s="227" t="str">
        <f>一面!$AG$26</f>
        <v/>
      </c>
      <c r="S4" s="227" t="str">
        <f>一面!$AI$26</f>
        <v/>
      </c>
      <c r="T4" s="226" t="str">
        <f>一面!$AK$26</f>
        <v/>
      </c>
      <c r="U4" s="33"/>
      <c r="V4" s="33"/>
      <c r="W4" s="33"/>
      <c r="X4" s="33"/>
      <c r="Y4" s="33"/>
      <c r="Z4" s="31"/>
      <c r="AA4" s="31"/>
      <c r="AB4" s="31"/>
      <c r="AC4" s="31"/>
      <c r="AD4" s="31"/>
      <c r="AF4" s="87"/>
    </row>
    <row r="5" spans="1:99" ht="21.75" customHeight="1" x14ac:dyDescent="0.15">
      <c r="A5" s="151"/>
      <c r="B5" s="33"/>
      <c r="C5" s="33"/>
      <c r="D5" s="35"/>
      <c r="E5" s="35"/>
      <c r="F5" s="35"/>
      <c r="G5" s="35"/>
      <c r="H5" s="35"/>
      <c r="I5" s="31"/>
      <c r="J5" s="67"/>
      <c r="K5" s="67"/>
      <c r="L5" s="67"/>
      <c r="M5" s="67"/>
      <c r="N5" s="67"/>
      <c r="O5" s="67"/>
      <c r="P5" s="67"/>
      <c r="Q5" s="67"/>
      <c r="R5" s="67"/>
      <c r="S5" s="67"/>
      <c r="T5" s="67"/>
      <c r="U5" s="33"/>
      <c r="V5" s="33"/>
      <c r="W5" s="33"/>
      <c r="X5" s="33"/>
      <c r="Y5" s="33"/>
      <c r="Z5" s="31"/>
      <c r="AA5" s="31"/>
      <c r="AB5" s="31"/>
      <c r="AC5" s="31"/>
      <c r="AD5" s="31"/>
      <c r="AF5" s="87"/>
    </row>
    <row r="6" spans="1:99" ht="21.75" customHeight="1" thickBot="1" x14ac:dyDescent="0.2">
      <c r="A6" s="43" t="s">
        <v>14</v>
      </c>
      <c r="B6" s="35"/>
      <c r="C6" s="42" t="s">
        <v>4269</v>
      </c>
      <c r="D6" s="35"/>
      <c r="E6" s="35"/>
      <c r="F6" s="35"/>
      <c r="G6" s="35"/>
      <c r="H6" s="35"/>
      <c r="I6" s="35"/>
      <c r="J6" s="35"/>
      <c r="K6" s="35"/>
      <c r="L6" s="35"/>
      <c r="M6" s="35"/>
      <c r="N6" s="35"/>
      <c r="O6" s="35"/>
      <c r="P6" s="35"/>
      <c r="Q6" s="35"/>
      <c r="R6" s="35"/>
      <c r="S6" s="35"/>
      <c r="T6" s="35"/>
      <c r="U6" s="35"/>
      <c r="V6" s="35"/>
      <c r="W6" s="156" t="s">
        <v>4619</v>
      </c>
      <c r="X6" s="35"/>
      <c r="Y6" s="35"/>
      <c r="Z6" s="35"/>
      <c r="AA6" s="35"/>
      <c r="AB6" s="35"/>
      <c r="AC6" s="33"/>
      <c r="AD6" s="33"/>
      <c r="AE6" s="87"/>
      <c r="AF6" s="117" t="s">
        <v>4270</v>
      </c>
      <c r="AG6" s="117"/>
      <c r="AH6" s="117"/>
      <c r="AI6" s="117"/>
      <c r="AJ6" s="109"/>
      <c r="AN6" s="118" t="str">
        <f>LEFT($AH8)</f>
        <v/>
      </c>
      <c r="AO6" s="118" t="str">
        <f>MID($AH8,2,1)</f>
        <v/>
      </c>
      <c r="AP6" s="109" t="str">
        <f>LEFT(AH9)</f>
        <v/>
      </c>
      <c r="AQ6" s="109" t="str">
        <f>MID(AH9,2,1)</f>
        <v/>
      </c>
      <c r="AR6" s="119" t="str">
        <f>RIGHT("000000"&amp;$AM9,6)</f>
        <v>000000</v>
      </c>
      <c r="AS6" s="117"/>
      <c r="AT6" s="117"/>
      <c r="AU6" s="117"/>
      <c r="AV6" s="117"/>
      <c r="AW6" s="117"/>
      <c r="AX6" s="117"/>
      <c r="AY6" s="114"/>
      <c r="AZ6" s="114"/>
      <c r="BA6" s="114"/>
      <c r="BB6" s="114"/>
      <c r="BC6" s="114"/>
      <c r="BD6" s="114"/>
      <c r="BE6" s="114"/>
      <c r="BF6" s="114"/>
      <c r="BG6" s="114"/>
      <c r="BH6" s="114"/>
      <c r="BI6" s="114"/>
      <c r="BJ6" s="114"/>
      <c r="BK6" s="114"/>
      <c r="BL6" s="114"/>
      <c r="BM6" s="114"/>
      <c r="BN6" s="114"/>
      <c r="BO6" s="114"/>
      <c r="BP6" s="114"/>
      <c r="BQ6" s="114"/>
      <c r="BR6" s="114"/>
      <c r="BS6" s="114"/>
      <c r="BT6" s="114"/>
      <c r="BU6" s="114"/>
      <c r="BV6" s="114"/>
      <c r="BW6" s="114"/>
      <c r="BX6" s="114"/>
      <c r="BY6" s="114"/>
      <c r="BZ6" s="114"/>
      <c r="CA6" s="114"/>
      <c r="CB6" s="114"/>
      <c r="CC6" s="114"/>
      <c r="CD6" s="114"/>
      <c r="CE6" s="114"/>
      <c r="CF6" s="114"/>
      <c r="CG6" s="114"/>
      <c r="CH6" s="114"/>
      <c r="CI6" s="114"/>
      <c r="CJ6" s="114"/>
      <c r="CK6" s="114"/>
      <c r="CL6" s="114"/>
      <c r="CM6" s="114"/>
      <c r="CN6" s="114"/>
      <c r="CO6" s="114"/>
    </row>
    <row r="7" spans="1:99" ht="21.75" customHeight="1" thickBot="1" x14ac:dyDescent="0.2">
      <c r="A7" s="44">
        <v>21</v>
      </c>
      <c r="B7" s="35"/>
      <c r="C7" s="772" t="s">
        <v>4627</v>
      </c>
      <c r="D7" s="773"/>
      <c r="E7" s="773"/>
      <c r="F7" s="773"/>
      <c r="G7" s="774"/>
      <c r="H7" s="228" t="str">
        <f>IF($AM8="令和","R",IF($AM8="平成","H",IF($AM8="昭和","S",IF($AM8="大正","T",""))))</f>
        <v/>
      </c>
      <c r="I7" s="46" t="s">
        <v>4266</v>
      </c>
      <c r="J7" s="229" t="str">
        <f>LEFT($AN8,1)</f>
        <v/>
      </c>
      <c r="K7" s="230" t="str">
        <f>RIGHT($AN8,1)</f>
        <v/>
      </c>
      <c r="L7" s="52" t="s">
        <v>0</v>
      </c>
      <c r="M7" s="231" t="str">
        <f>LEFT($AO8,1)</f>
        <v/>
      </c>
      <c r="N7" s="226" t="str">
        <f>RIGHT($AO8,1)</f>
        <v/>
      </c>
      <c r="O7" s="53" t="s">
        <v>1</v>
      </c>
      <c r="P7" s="237" t="str">
        <f>LEFT($AP8,1)</f>
        <v/>
      </c>
      <c r="Q7" s="226" t="str">
        <f>RIGHT($AP8,1)</f>
        <v/>
      </c>
      <c r="R7" s="35"/>
      <c r="S7" s="35"/>
      <c r="T7" s="35"/>
      <c r="U7" s="35"/>
      <c r="V7" s="35"/>
      <c r="W7" s="228" t="str">
        <f>IF(AR7="1.就退任","1",IF(AR7="2.氏名","2",""))</f>
        <v/>
      </c>
      <c r="X7" s="35"/>
      <c r="Y7" s="35"/>
      <c r="Z7" s="35"/>
      <c r="AA7" s="35"/>
      <c r="AB7" s="35"/>
      <c r="AC7" s="33"/>
      <c r="AD7" s="33"/>
      <c r="AE7" s="87"/>
      <c r="AF7" s="783" t="s">
        <v>4632</v>
      </c>
      <c r="AG7" s="113" t="s">
        <v>4627</v>
      </c>
      <c r="AH7" s="769"/>
      <c r="AI7" s="770"/>
      <c r="AJ7" s="770"/>
      <c r="AK7" s="770"/>
      <c r="AL7" s="770"/>
      <c r="AM7" s="770"/>
      <c r="AN7" s="771"/>
      <c r="AO7" s="216"/>
      <c r="AP7" s="98" t="s">
        <v>4620</v>
      </c>
      <c r="AQ7" s="87"/>
      <c r="AR7" s="786"/>
      <c r="AS7" s="691"/>
      <c r="AT7" s="691"/>
      <c r="AU7" s="692"/>
      <c r="AY7" s="114"/>
      <c r="AZ7" s="114"/>
      <c r="BA7" s="114"/>
      <c r="BB7" s="114"/>
      <c r="BC7" s="114"/>
      <c r="BD7" s="114"/>
      <c r="BE7" s="114"/>
      <c r="BF7" s="114"/>
      <c r="BG7" s="114"/>
      <c r="BH7" s="114"/>
      <c r="BI7" s="114"/>
      <c r="BJ7" s="114"/>
      <c r="BK7" s="114"/>
      <c r="BL7" s="114"/>
      <c r="BM7" s="114"/>
      <c r="BN7" s="114"/>
      <c r="BO7" s="114"/>
      <c r="BP7" s="114"/>
      <c r="BQ7" s="114"/>
      <c r="BR7" s="114"/>
      <c r="BS7" s="114"/>
      <c r="BT7" s="114"/>
      <c r="BU7" s="114"/>
      <c r="BV7" s="114"/>
      <c r="BW7" s="114"/>
      <c r="BX7" s="114"/>
      <c r="BY7" s="114"/>
      <c r="BZ7" s="114"/>
      <c r="CA7" s="114"/>
      <c r="CB7" s="114"/>
      <c r="CC7" s="114"/>
      <c r="CD7" s="114"/>
      <c r="CE7" s="114"/>
      <c r="CF7" s="114"/>
      <c r="CG7" s="114"/>
      <c r="CH7" s="114"/>
      <c r="CI7" s="114"/>
      <c r="CJ7" s="114"/>
      <c r="CK7" s="114"/>
      <c r="CL7" s="114"/>
      <c r="CM7" s="114"/>
      <c r="CN7" s="114"/>
      <c r="CO7" s="114"/>
    </row>
    <row r="8" spans="1:99" ht="21.75" customHeight="1" thickBot="1" x14ac:dyDescent="0.2">
      <c r="A8" s="214"/>
      <c r="B8" s="35"/>
      <c r="C8" s="765" t="s">
        <v>4628</v>
      </c>
      <c r="D8" s="775" t="s">
        <v>19</v>
      </c>
      <c r="E8" s="775"/>
      <c r="F8" s="775"/>
      <c r="G8" s="776"/>
      <c r="H8" s="231" t="str">
        <f>AN6</f>
        <v/>
      </c>
      <c r="I8" s="226" t="str">
        <f>AO6</f>
        <v/>
      </c>
      <c r="J8" s="35"/>
      <c r="K8" s="35"/>
      <c r="L8" s="35"/>
      <c r="M8" s="49"/>
      <c r="N8" s="657"/>
      <c r="O8" s="657"/>
      <c r="P8" s="657"/>
      <c r="Q8" s="35"/>
      <c r="R8" s="35"/>
      <c r="S8" s="35"/>
      <c r="T8" s="35"/>
      <c r="U8" s="35"/>
      <c r="V8" s="35"/>
      <c r="W8" s="35"/>
      <c r="X8" s="35"/>
      <c r="Y8" s="35"/>
      <c r="Z8" s="35"/>
      <c r="AA8" s="35"/>
      <c r="AB8" s="33"/>
      <c r="AC8" s="33"/>
      <c r="AD8" s="33"/>
      <c r="AE8" s="87"/>
      <c r="AF8" s="784"/>
      <c r="AG8" s="113" t="s">
        <v>53</v>
      </c>
      <c r="AH8" s="780"/>
      <c r="AI8" s="781"/>
      <c r="AJ8" s="781"/>
      <c r="AK8" s="782"/>
      <c r="AM8" s="109" t="str">
        <f>IF($AH7="","",TEXT($AH7,"ggg"))</f>
        <v/>
      </c>
      <c r="AN8" s="109" t="str">
        <f>IF($AH7="","",TEXT($AH7,"ee"))</f>
        <v/>
      </c>
      <c r="AO8" s="109" t="str">
        <f>IF($AH7="","",TEXT($AH7,"mm"))</f>
        <v/>
      </c>
      <c r="AP8" s="109" t="str">
        <f>IF($AH7="","",TEXT($AH7,"dd"))</f>
        <v/>
      </c>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4"/>
      <c r="CF8" s="114"/>
      <c r="CG8" s="114"/>
      <c r="CH8" s="114"/>
      <c r="CI8" s="114"/>
      <c r="CJ8" s="114"/>
      <c r="CK8" s="114"/>
      <c r="CL8" s="114"/>
      <c r="CM8" s="114"/>
      <c r="CN8" s="114"/>
      <c r="CO8" s="114"/>
    </row>
    <row r="9" spans="1:99" ht="21.75" customHeight="1" thickBot="1" x14ac:dyDescent="0.2">
      <c r="A9" s="214"/>
      <c r="B9" s="35"/>
      <c r="C9" s="766"/>
      <c r="D9" s="773" t="s">
        <v>4626</v>
      </c>
      <c r="E9" s="773"/>
      <c r="F9" s="773"/>
      <c r="G9" s="774"/>
      <c r="H9" s="234" t="str">
        <f>AP6</f>
        <v/>
      </c>
      <c r="I9" s="226" t="str">
        <f>AQ6</f>
        <v/>
      </c>
      <c r="J9" s="50" t="s">
        <v>4266</v>
      </c>
      <c r="K9" s="237" t="str">
        <f>IF(AM9="","",IF(AM9&gt;=100000,LEFT($AR6,1),"0"))</f>
        <v/>
      </c>
      <c r="L9" s="227" t="str">
        <f>IF(AM9="","",IF($AM9&gt;=10000,MID($AR6,2,1),"0"))</f>
        <v/>
      </c>
      <c r="M9" s="235" t="str">
        <f>IF(AM9="","",IF($AM9&gt;=1000,MID($AR6,3,1),"0"))</f>
        <v/>
      </c>
      <c r="N9" s="235" t="str">
        <f>IF(AM9="","",IF($AM9&gt;=100,MID($AR6,4,1),"0"))</f>
        <v/>
      </c>
      <c r="O9" s="235" t="str">
        <f>IF(AM9="","",IF($AM9&gt;=10,MID($AR6,5,1),"0"))</f>
        <v/>
      </c>
      <c r="P9" s="235" t="str">
        <f>IF($AM9&gt;=1,RIGHT($AR6),"")</f>
        <v/>
      </c>
      <c r="Q9" s="51" t="s">
        <v>4266</v>
      </c>
      <c r="R9" s="228" t="str">
        <f>IF($AS9="","",$AS9)</f>
        <v/>
      </c>
      <c r="S9" s="400"/>
      <c r="T9" s="155"/>
      <c r="U9" s="155"/>
      <c r="V9" s="155"/>
      <c r="W9" s="155"/>
      <c r="X9" s="155"/>
      <c r="Y9" s="155"/>
      <c r="Z9" s="215"/>
      <c r="AA9" s="212"/>
      <c r="AB9" s="33"/>
      <c r="AC9" s="33"/>
      <c r="AD9" s="33"/>
      <c r="AE9" s="87"/>
      <c r="AF9" s="784"/>
      <c r="AG9" s="113" t="s">
        <v>4626</v>
      </c>
      <c r="AH9" s="729"/>
      <c r="AI9" s="622"/>
      <c r="AJ9" s="622"/>
      <c r="AK9" s="623"/>
      <c r="AL9" s="120" t="s">
        <v>4271</v>
      </c>
      <c r="AM9" s="649"/>
      <c r="AN9" s="650"/>
      <c r="AO9" s="650"/>
      <c r="AP9" s="650"/>
      <c r="AQ9" s="651"/>
      <c r="AR9" s="140" t="s">
        <v>39</v>
      </c>
      <c r="AS9" s="174"/>
      <c r="BA9" s="114"/>
      <c r="BB9" s="114"/>
      <c r="BC9" s="114"/>
      <c r="BD9" s="114"/>
      <c r="BE9" s="114"/>
      <c r="BF9" s="114"/>
      <c r="BG9" s="114"/>
      <c r="BH9" s="114"/>
      <c r="BI9" s="114"/>
      <c r="BJ9" s="114"/>
      <c r="BK9" s="114"/>
      <c r="BL9" s="114"/>
      <c r="BM9" s="114"/>
      <c r="BN9" s="114"/>
      <c r="BO9" s="114"/>
      <c r="BP9" s="114"/>
      <c r="BQ9" s="114"/>
      <c r="BR9" s="114"/>
      <c r="BS9" s="114"/>
      <c r="BT9" s="114"/>
      <c r="BU9" s="114"/>
      <c r="BV9" s="114"/>
      <c r="BW9" s="114"/>
      <c r="BX9" s="114"/>
      <c r="BY9" s="114"/>
      <c r="BZ9" s="114"/>
      <c r="CA9" s="114"/>
      <c r="CB9" s="114"/>
      <c r="CC9" s="114"/>
      <c r="CD9" s="114"/>
      <c r="CE9" s="114"/>
      <c r="CF9" s="114"/>
      <c r="CG9" s="114"/>
      <c r="CH9" s="114"/>
      <c r="CI9" s="114"/>
      <c r="CJ9" s="114"/>
      <c r="CK9" s="114"/>
      <c r="CL9" s="114"/>
      <c r="CM9" s="114"/>
      <c r="CN9" s="114"/>
      <c r="CO9" s="114"/>
    </row>
    <row r="10" spans="1:99" ht="21.75" customHeight="1" thickBot="1" x14ac:dyDescent="0.2">
      <c r="A10" s="53"/>
      <c r="B10" s="35"/>
      <c r="C10" s="766"/>
      <c r="D10" s="773" t="s">
        <v>20</v>
      </c>
      <c r="E10" s="773"/>
      <c r="F10" s="773"/>
      <c r="G10" s="774"/>
      <c r="H10" s="231" t="str">
        <f>$BB10</f>
        <v/>
      </c>
      <c r="I10" s="235" t="str">
        <f>$BC10</f>
        <v/>
      </c>
      <c r="J10" s="235" t="str">
        <f>$BD10</f>
        <v/>
      </c>
      <c r="K10" s="235" t="str">
        <f>$BE10</f>
        <v/>
      </c>
      <c r="L10" s="235" t="str">
        <f>$BF10</f>
        <v/>
      </c>
      <c r="M10" s="235" t="str">
        <f>$BG10</f>
        <v/>
      </c>
      <c r="N10" s="235" t="str">
        <f>$BH10</f>
        <v/>
      </c>
      <c r="O10" s="235" t="str">
        <f>$BI10</f>
        <v/>
      </c>
      <c r="P10" s="235" t="str">
        <f>$BJ10</f>
        <v/>
      </c>
      <c r="Q10" s="235" t="str">
        <f>$BK10</f>
        <v/>
      </c>
      <c r="R10" s="235" t="str">
        <f>$BL10</f>
        <v/>
      </c>
      <c r="S10" s="235" t="str">
        <f>$BM10</f>
        <v/>
      </c>
      <c r="T10" s="235" t="str">
        <f>$BN10</f>
        <v/>
      </c>
      <c r="U10" s="235" t="str">
        <f>$BO10</f>
        <v/>
      </c>
      <c r="V10" s="235" t="str">
        <f>$BP10</f>
        <v/>
      </c>
      <c r="W10" s="235" t="str">
        <f>$BQ10</f>
        <v/>
      </c>
      <c r="X10" s="235" t="str">
        <f>$BR10</f>
        <v/>
      </c>
      <c r="Y10" s="235" t="str">
        <f>$BS10</f>
        <v/>
      </c>
      <c r="Z10" s="235" t="str">
        <f>$BT10</f>
        <v/>
      </c>
      <c r="AA10" s="226" t="str">
        <f>$BU10</f>
        <v/>
      </c>
      <c r="AB10" s="33"/>
      <c r="AC10" s="33"/>
      <c r="AD10" s="33"/>
      <c r="AE10" s="87"/>
      <c r="AF10" s="784"/>
      <c r="AG10" s="113" t="s">
        <v>4272</v>
      </c>
      <c r="AH10" s="777"/>
      <c r="AI10" s="778"/>
      <c r="AJ10" s="778"/>
      <c r="AK10" s="778"/>
      <c r="AL10" s="778"/>
      <c r="AM10" s="778"/>
      <c r="AN10" s="778"/>
      <c r="AO10" s="778"/>
      <c r="AP10" s="778"/>
      <c r="AQ10" s="778"/>
      <c r="AR10" s="778"/>
      <c r="AS10" s="778"/>
      <c r="AT10" s="778"/>
      <c r="AU10" s="778"/>
      <c r="AV10" s="778"/>
      <c r="AW10" s="778"/>
      <c r="AX10" s="779"/>
      <c r="AY10" s="121"/>
      <c r="AZ10" s="122" t="str">
        <f>ASC(AH10)</f>
        <v/>
      </c>
      <c r="BA10" s="122" t="str">
        <f>SUBSTITUTE(SUBSTITUTE(SUBSTITUTE(SUBSTITUTE(SUBSTITUTE(SUBSTITUTE(SUBSTITUTE(SUBSTITUTE(SUBSTITUTE(SUBSTITUTE(SUBSTITUTE(SUBSTITUTE(SUBSTITUTE(SUBSTITUTE(SUBSTITUTE(SUBSTITUTE(SUBSTITUTE(SUBSTITUTE(SUBSTITUTE(SUBSTITUTE(SUBSTITUTE(SUBSTITUTE(SUBSTITUTE(SUBSTITUTE(SUBSTITUTE(SUBSTITUTE(AZ10,"が","か゛"),"ぎ","き゛"),"ぐ","く゛"),"げ","け゛"),"ご","こ゛"),"ざ","さ゛"),"じ","し゛"),"ず","す゛"),"ぜ","せ゛"),"ぞ","そ゛"),"だ","た゛"),"ぢ","ち゛"),"づ","つ゛"),"で","て゛"),"ど","と゛"),"ば","は゛"),"び","ひ゛"),"ぶ","ふ゛"),"べ","へ゛"),"ぼ","ほ゛"),"ぱ","は゜"),"ぴ","ひ゜"),"ぷ","ふ゜"),"ぺ","へ゜"),"ぽ","ほ゜"),"ヴ","ウ゛")</f>
        <v/>
      </c>
      <c r="BB10" s="122" t="str">
        <f>DBCS(MID($BA10,COLUMNS($BC10:$BC10),1))</f>
        <v/>
      </c>
      <c r="BC10" s="122" t="str">
        <f>DBCS(MID($BA10,COLUMNS($BC10:BD10),1))</f>
        <v/>
      </c>
      <c r="BD10" s="122" t="str">
        <f>DBCS(MID($BA10,COLUMNS($BC10:$BE10),1))</f>
        <v/>
      </c>
      <c r="BE10" s="122" t="str">
        <f>DBCS(MID($BA10,COLUMNS($BC10:$BF10),1))</f>
        <v/>
      </c>
      <c r="BF10" s="122" t="str">
        <f>DBCS(MID($BA10,COLUMNS($BC10:$BG10),1))</f>
        <v/>
      </c>
      <c r="BG10" s="122" t="str">
        <f>DBCS(MID($BA10,COLUMNS($BC10:$BH10),1))</f>
        <v/>
      </c>
      <c r="BH10" s="122" t="str">
        <f>DBCS(MID($BA10,COLUMNS($BC10:$BI10),1))</f>
        <v/>
      </c>
      <c r="BI10" s="122" t="str">
        <f>DBCS(MID($BA10,COLUMNS($BC10:$BJ10),1))</f>
        <v/>
      </c>
      <c r="BJ10" s="122" t="str">
        <f>DBCS(MID($BA10,COLUMNS($BC10:$BK10),1))</f>
        <v/>
      </c>
      <c r="BK10" s="122" t="str">
        <f>DBCS(MID($BA10,COLUMNS($BC10:$BL10),1))</f>
        <v/>
      </c>
      <c r="BL10" s="122" t="str">
        <f>DBCS(MID($BA10,COLUMNS($BC10:$BM10),1))</f>
        <v/>
      </c>
      <c r="BM10" s="122" t="str">
        <f>DBCS(MID($BA10,COLUMNS($BC10:$BN10),1))</f>
        <v/>
      </c>
      <c r="BN10" s="122" t="str">
        <f>DBCS(MID($BA10,COLUMNS($BC10:$BO10),1))</f>
        <v/>
      </c>
      <c r="BO10" s="122" t="str">
        <f>DBCS(MID($BA10,COLUMNS($BC10:$BP10),1))</f>
        <v/>
      </c>
      <c r="BP10" s="122" t="str">
        <f>DBCS(MID($BA10,COLUMNS($BC10:$BQ10),1))</f>
        <v/>
      </c>
      <c r="BQ10" s="122" t="str">
        <f>DBCS(MID($BA10,COLUMNS($BC10:$BR10),1))</f>
        <v/>
      </c>
      <c r="BR10" s="122" t="str">
        <f>DBCS(MID($BA10,COLUMNS($BC10:$BS10),1))</f>
        <v/>
      </c>
      <c r="BS10" s="122" t="str">
        <f>DBCS(MID($BA10,COLUMNS($BC10:$BT10),1))</f>
        <v/>
      </c>
      <c r="BT10" s="122" t="str">
        <f>DBCS(MID($BA10,COLUMNS($BC10:$BU10),1))</f>
        <v/>
      </c>
      <c r="BU10" s="122" t="str">
        <f>DBCS(MID($BA10,COLUMNS($BC10:$BV10),1))</f>
        <v/>
      </c>
      <c r="BV10" s="122" t="str">
        <f>DBCS(MID($BA10,COLUMNS($BC10:$BW10),1))</f>
        <v/>
      </c>
      <c r="BW10" s="122" t="str">
        <f>DBCS(MID($BA10,COLUMNS($BC10:$BX10),1))</f>
        <v/>
      </c>
      <c r="BX10" s="122" t="str">
        <f>DBCS(MID($BA10,COLUMNS($BC10:$BY10),1))</f>
        <v/>
      </c>
      <c r="BY10" s="122" t="str">
        <f>DBCS(MID($BA10,COLUMNS($BC10:$BZ10),1))</f>
        <v/>
      </c>
      <c r="BZ10" s="122" t="str">
        <f>DBCS(MID($BA10,COLUMNS($BC10:$CA10),1))</f>
        <v/>
      </c>
      <c r="CA10" s="122" t="str">
        <f>DBCS(MID($BA10,COLUMNS($BC10:$CB10),1))</f>
        <v/>
      </c>
      <c r="CB10" s="122" t="str">
        <f>DBCS(MID($BA10,COLUMNS($BC10:$CC10),1))</f>
        <v/>
      </c>
      <c r="CC10" s="122" t="str">
        <f>DBCS(MID($BA10,COLUMNS($BC10:$CD10),1))</f>
        <v/>
      </c>
      <c r="CD10" s="122" t="str">
        <f>DBCS(MID($BA10,COLUMNS($BC10:$CE10),1))</f>
        <v/>
      </c>
      <c r="CE10" s="122" t="str">
        <f>DBCS(MID($BA10,COLUMNS($BC10:$CF10),1))</f>
        <v/>
      </c>
      <c r="CF10" s="122" t="str">
        <f>DBCS(MID($BA$10,COLUMNS($BC$10:CG$10),1))</f>
        <v/>
      </c>
      <c r="CG10" s="122" t="str">
        <f>DBCS(MID($BA10,COLUMNS($BC10:$CH10),1))</f>
        <v/>
      </c>
      <c r="CH10" s="122" t="str">
        <f>DBCS(MID($BA10,COLUMNS($BC10:$CI10),1))</f>
        <v/>
      </c>
      <c r="CI10" s="122" t="str">
        <f>DBCS(MID($BA10,COLUMNS($BC10:$CJ10),1))</f>
        <v/>
      </c>
      <c r="CJ10" s="122" t="str">
        <f>DBCS(MID($BA10,COLUMNS($BC10:$CK10),1))</f>
        <v/>
      </c>
      <c r="CK10" s="122" t="str">
        <f>DBCS(MID($BA10,COLUMNS($BC10:$CL10),1))</f>
        <v/>
      </c>
      <c r="CL10" s="122" t="str">
        <f>DBCS(MID($BA10,COLUMNS($BC10:$CM10),1))</f>
        <v/>
      </c>
      <c r="CM10" s="122" t="str">
        <f>DBCS(MID($BA10,COLUMNS($BC10:$CN10),1))</f>
        <v/>
      </c>
      <c r="CN10" s="122" t="str">
        <f>DBCS(MID($BA10,COLUMNS($BC10:$CO10),1))</f>
        <v/>
      </c>
      <c r="CO10" s="122" t="str">
        <f>DBCS(MID($BA10,COLUMNS($BC10:$CP10),1))</f>
        <v/>
      </c>
      <c r="CP10" s="122" t="str">
        <f>DBCS(MID($BA10,COLUMNS($BC10:$CQ10),1))</f>
        <v/>
      </c>
      <c r="CQ10" s="122" t="str">
        <f>DBCS(MID($BA10,COLUMNS($BC10:$CR10),1))</f>
        <v/>
      </c>
      <c r="CR10" s="122" t="str">
        <f>DBCS(MID($BA10,COLUMNS($BC10:$CS10),1))</f>
        <v/>
      </c>
      <c r="CS10" s="122" t="str">
        <f>DBCS(MID($BA10,COLUMNS($BC10:$CT10),1))</f>
        <v/>
      </c>
      <c r="CT10" s="122" t="str">
        <f>DBCS(MID($BA10,COLUMNS($BC10:$CU10),1))</f>
        <v/>
      </c>
      <c r="CU10" s="122" t="str">
        <f>DBCS(MID($BA10,COLUMNS($BC10:$CV10),1))</f>
        <v/>
      </c>
    </row>
    <row r="11" spans="1:99" ht="21.75" customHeight="1" thickBot="1" x14ac:dyDescent="0.2">
      <c r="A11" s="53"/>
      <c r="B11" s="35"/>
      <c r="C11" s="766"/>
      <c r="D11" s="773" t="s">
        <v>22</v>
      </c>
      <c r="E11" s="773"/>
      <c r="F11" s="773"/>
      <c r="G11" s="774"/>
      <c r="H11" s="229" t="str">
        <f>LEFT(AH11)</f>
        <v/>
      </c>
      <c r="I11" s="236" t="str">
        <f>MID($AH11,2,1)</f>
        <v/>
      </c>
      <c r="J11" s="236" t="str">
        <f>MID($AH11,3,1)</f>
        <v/>
      </c>
      <c r="K11" s="236" t="str">
        <f>MID($AH11,4,1)</f>
        <v/>
      </c>
      <c r="L11" s="236" t="str">
        <f>MID($AH11,5,1)</f>
        <v/>
      </c>
      <c r="M11" s="236" t="str">
        <f>MID($AH11,6,1)</f>
        <v/>
      </c>
      <c r="N11" s="236" t="str">
        <f>MID($AH11,7,1)</f>
        <v/>
      </c>
      <c r="O11" s="236" t="str">
        <f>MID($AH11,8,1)</f>
        <v/>
      </c>
      <c r="P11" s="236" t="str">
        <f>MID($AH11,9,1)</f>
        <v/>
      </c>
      <c r="Q11" s="236" t="str">
        <f>MID($AH11,10,1)</f>
        <v/>
      </c>
      <c r="R11" s="236" t="str">
        <f>MID($AH11,11,1)</f>
        <v/>
      </c>
      <c r="S11" s="236" t="str">
        <f>MID($AH11,12,1)</f>
        <v/>
      </c>
      <c r="T11" s="236" t="str">
        <f>MID($AH11,13,1)</f>
        <v/>
      </c>
      <c r="U11" s="236" t="str">
        <f>MID($AH11,14,1)</f>
        <v/>
      </c>
      <c r="V11" s="236" t="str">
        <f>MID($AH11,15,1)</f>
        <v/>
      </c>
      <c r="W11" s="236" t="str">
        <f>MID($AH11,16,1)</f>
        <v/>
      </c>
      <c r="X11" s="236" t="str">
        <f>MID($AH11,17,1)</f>
        <v/>
      </c>
      <c r="Y11" s="236" t="str">
        <f>MID($AH11,18,1)</f>
        <v/>
      </c>
      <c r="Z11" s="236" t="str">
        <f>MID($AH11,19,1)</f>
        <v/>
      </c>
      <c r="AA11" s="230" t="str">
        <f>MID($AH11,20,1)</f>
        <v/>
      </c>
      <c r="AB11" s="33"/>
      <c r="AC11" s="156"/>
      <c r="AD11" s="31"/>
      <c r="AF11" s="784"/>
      <c r="AG11" s="113" t="s">
        <v>32</v>
      </c>
      <c r="AH11" s="777"/>
      <c r="AI11" s="778"/>
      <c r="AJ11" s="778"/>
      <c r="AK11" s="778"/>
      <c r="AL11" s="778"/>
      <c r="AM11" s="778"/>
      <c r="AN11" s="778"/>
      <c r="AO11" s="778"/>
      <c r="AP11" s="778"/>
      <c r="AQ11" s="778"/>
      <c r="AR11" s="778"/>
      <c r="AS11" s="778"/>
      <c r="AT11" s="778"/>
      <c r="AU11" s="778"/>
      <c r="AV11" s="778"/>
      <c r="AW11" s="778"/>
      <c r="AX11" s="779"/>
      <c r="AY11" s="121"/>
      <c r="AZ11" s="114"/>
      <c r="BA11" s="114"/>
      <c r="BB11" s="114"/>
      <c r="BC11" s="114"/>
      <c r="BD11" s="114"/>
      <c r="BE11" s="114"/>
      <c r="BF11" s="114"/>
      <c r="BG11" s="114"/>
      <c r="BH11" s="114"/>
      <c r="BI11" s="114"/>
      <c r="BJ11" s="114"/>
      <c r="BK11" s="114"/>
      <c r="BL11" s="114"/>
      <c r="BM11" s="114"/>
      <c r="BN11" s="114"/>
      <c r="BO11" s="114"/>
      <c r="BP11" s="114"/>
      <c r="BQ11" s="114"/>
      <c r="BR11" s="114"/>
      <c r="BS11" s="114"/>
      <c r="BT11" s="114"/>
      <c r="BU11" s="114"/>
      <c r="BV11" s="114"/>
      <c r="BW11" s="114"/>
      <c r="BX11" s="114"/>
      <c r="BY11" s="114"/>
      <c r="BZ11" s="114"/>
      <c r="CA11" s="114"/>
      <c r="CB11" s="114"/>
      <c r="CC11" s="114"/>
      <c r="CD11" s="114"/>
      <c r="CE11" s="114"/>
      <c r="CF11" s="114"/>
      <c r="CG11" s="114"/>
      <c r="CH11" s="114"/>
      <c r="CI11" s="114"/>
      <c r="CJ11" s="114"/>
      <c r="CK11" s="114"/>
      <c r="CL11" s="114"/>
      <c r="CM11" s="114"/>
      <c r="CN11" s="114"/>
      <c r="CO11" s="114"/>
    </row>
    <row r="12" spans="1:99" ht="21.75" customHeight="1" thickBot="1" x14ac:dyDescent="0.2">
      <c r="A12" s="53"/>
      <c r="B12" s="35"/>
      <c r="C12" s="767"/>
      <c r="D12" s="773" t="s">
        <v>21</v>
      </c>
      <c r="E12" s="773"/>
      <c r="F12" s="773"/>
      <c r="G12" s="774"/>
      <c r="H12" s="228" t="str">
        <f>IF($AH13="令和","R",IF($AH13="平成","H",IF($AH13="昭和","S",IF($AH13="大正","T",""))))</f>
        <v/>
      </c>
      <c r="I12" s="46" t="s">
        <v>4266</v>
      </c>
      <c r="J12" s="229" t="str">
        <f>LEFT($AI13,1)</f>
        <v/>
      </c>
      <c r="K12" s="230" t="str">
        <f>RIGHT($AI13,1)</f>
        <v/>
      </c>
      <c r="L12" s="52" t="s">
        <v>0</v>
      </c>
      <c r="M12" s="231" t="str">
        <f>LEFT($AJ13,1)</f>
        <v/>
      </c>
      <c r="N12" s="226" t="str">
        <f>RIGHT($AJ13,1)</f>
        <v/>
      </c>
      <c r="O12" s="53" t="s">
        <v>1</v>
      </c>
      <c r="P12" s="238" t="str">
        <f>LEFT($AK13,1)</f>
        <v/>
      </c>
      <c r="Q12" s="226" t="str">
        <f>RIGHT($AK13,1)</f>
        <v/>
      </c>
      <c r="R12" s="53" t="s">
        <v>2</v>
      </c>
      <c r="S12" s="42"/>
      <c r="T12" s="42"/>
      <c r="U12" s="42"/>
      <c r="V12" s="42"/>
      <c r="W12" s="42"/>
      <c r="X12" s="42"/>
      <c r="Y12" s="42"/>
      <c r="Z12" s="54"/>
      <c r="AA12" s="35"/>
      <c r="AB12" s="35"/>
      <c r="AC12" s="33"/>
      <c r="AD12" s="31"/>
      <c r="AF12" s="785"/>
      <c r="AG12" s="113" t="s">
        <v>33</v>
      </c>
      <c r="AH12" s="768"/>
      <c r="AI12" s="617"/>
      <c r="AJ12" s="617"/>
      <c r="AK12" s="617"/>
      <c r="AL12" s="617"/>
      <c r="AM12" s="617"/>
      <c r="AN12" s="618"/>
      <c r="AO12" s="201" t="s">
        <v>4712</v>
      </c>
      <c r="AP12" s="160"/>
      <c r="AU12" s="171"/>
      <c r="AV12" s="171"/>
      <c r="AW12" s="171"/>
      <c r="AX12" s="103"/>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4"/>
      <c r="CN12" s="114"/>
      <c r="CO12" s="114"/>
    </row>
    <row r="13" spans="1:99" ht="21.75" customHeight="1" x14ac:dyDescent="0.15">
      <c r="A13" s="47"/>
      <c r="B13" s="31"/>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F13" s="114"/>
      <c r="AG13" s="118"/>
      <c r="AH13" s="109" t="str">
        <f>IF($AH12="","",TEXT($AH12,"ggg"))</f>
        <v/>
      </c>
      <c r="AI13" s="109" t="str">
        <f>IF($AH12="","",TEXT($AH12,"ee"))</f>
        <v/>
      </c>
      <c r="AJ13" s="109" t="str">
        <f>IF($AH12="","",TEXT($AH12,"mm"))</f>
        <v/>
      </c>
      <c r="AK13" s="109" t="str">
        <f>IF($AH12="","",TEXT($AH12,"dd"))</f>
        <v/>
      </c>
      <c r="AL13" s="123"/>
      <c r="AM13" s="114"/>
      <c r="AN13" s="118" t="str">
        <f>LEFT($AH16)</f>
        <v/>
      </c>
      <c r="AO13" s="118" t="str">
        <f>MID($AH16,2,1)</f>
        <v/>
      </c>
      <c r="AP13" s="109" t="str">
        <f>LEFT(AH17)</f>
        <v/>
      </c>
      <c r="AQ13" s="109" t="str">
        <f>MID(AH17,2,1)</f>
        <v/>
      </c>
      <c r="AR13" s="119" t="str">
        <f>RIGHT("000000"&amp;$AM17,6)</f>
        <v>000000</v>
      </c>
      <c r="AS13" s="114"/>
      <c r="AT13" s="114"/>
      <c r="AU13" s="114"/>
      <c r="AV13" s="114"/>
      <c r="AW13" s="114"/>
      <c r="AX13" s="114"/>
      <c r="AY13" s="114"/>
      <c r="AZ13" s="114"/>
      <c r="BA13" s="114"/>
      <c r="BB13" s="114"/>
      <c r="BC13" s="114"/>
      <c r="BD13" s="114"/>
      <c r="BE13" s="114"/>
      <c r="BF13" s="114"/>
      <c r="BG13" s="114"/>
      <c r="BH13" s="114"/>
      <c r="BI13" s="114"/>
      <c r="BJ13" s="114"/>
      <c r="BK13" s="114"/>
      <c r="BL13" s="114"/>
      <c r="BM13" s="114"/>
      <c r="BN13" s="114"/>
      <c r="BO13" s="114"/>
      <c r="BP13" s="114"/>
      <c r="BQ13" s="114"/>
      <c r="BR13" s="114"/>
      <c r="BS13" s="114"/>
      <c r="BT13" s="114"/>
      <c r="BU13" s="114"/>
      <c r="BV13" s="114"/>
      <c r="BW13" s="114"/>
      <c r="BX13" s="114"/>
      <c r="BY13" s="114"/>
      <c r="BZ13" s="114"/>
      <c r="CA13" s="114"/>
      <c r="CB13" s="114"/>
      <c r="CC13" s="114"/>
      <c r="CD13" s="114"/>
      <c r="CE13" s="114"/>
      <c r="CF13" s="114"/>
      <c r="CG13" s="114"/>
      <c r="CH13" s="114"/>
      <c r="CI13" s="114"/>
      <c r="CJ13" s="114"/>
      <c r="CK13" s="114"/>
      <c r="CL13" s="114"/>
      <c r="CM13" s="114"/>
      <c r="CN13" s="114"/>
      <c r="CO13" s="114"/>
    </row>
    <row r="14" spans="1:99" ht="21.75" customHeight="1" thickBot="1" x14ac:dyDescent="0.2">
      <c r="A14" s="47"/>
      <c r="B14" s="31"/>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F14" s="114"/>
      <c r="AG14" s="118"/>
      <c r="AH14" s="109"/>
      <c r="AI14" s="109"/>
      <c r="AJ14" s="109"/>
      <c r="AK14" s="109"/>
      <c r="AL14" s="123"/>
      <c r="AM14" s="114"/>
      <c r="AN14" s="118"/>
      <c r="AO14" s="118"/>
      <c r="AP14" s="109"/>
      <c r="AQ14" s="109"/>
      <c r="AR14" s="119"/>
      <c r="AS14" s="114"/>
      <c r="AT14" s="114"/>
      <c r="AU14" s="114"/>
      <c r="AV14" s="114"/>
      <c r="AW14" s="114"/>
      <c r="AX14" s="114"/>
      <c r="AY14" s="114"/>
      <c r="AZ14" s="114"/>
      <c r="BA14" s="114"/>
      <c r="BB14" s="114"/>
      <c r="BC14" s="114"/>
      <c r="BD14" s="114"/>
      <c r="BE14" s="114"/>
      <c r="BF14" s="114"/>
      <c r="BG14" s="114"/>
      <c r="BH14" s="114"/>
      <c r="BI14" s="114"/>
      <c r="BJ14" s="114"/>
      <c r="BK14" s="114"/>
      <c r="BL14" s="114"/>
      <c r="BM14" s="114"/>
      <c r="BN14" s="114"/>
      <c r="BO14" s="114"/>
      <c r="BP14" s="114"/>
      <c r="BQ14" s="114"/>
      <c r="BR14" s="114"/>
      <c r="BS14" s="114"/>
      <c r="BT14" s="114"/>
      <c r="BU14" s="114"/>
      <c r="BV14" s="114"/>
      <c r="BW14" s="114"/>
      <c r="BX14" s="114"/>
      <c r="BY14" s="114"/>
      <c r="BZ14" s="114"/>
      <c r="CA14" s="114"/>
      <c r="CB14" s="114"/>
      <c r="CC14" s="114"/>
      <c r="CD14" s="114"/>
      <c r="CE14" s="114"/>
      <c r="CF14" s="114"/>
      <c r="CG14" s="114"/>
      <c r="CH14" s="114"/>
      <c r="CI14" s="114"/>
      <c r="CJ14" s="114"/>
      <c r="CK14" s="114"/>
      <c r="CL14" s="114"/>
      <c r="CM14" s="114"/>
      <c r="CN14" s="114"/>
      <c r="CO14" s="114"/>
    </row>
    <row r="15" spans="1:99" ht="21.75" customHeight="1" thickBot="1" x14ac:dyDescent="0.2">
      <c r="A15" s="214"/>
      <c r="B15" s="35"/>
      <c r="C15" s="35"/>
      <c r="D15" s="646" t="s">
        <v>4627</v>
      </c>
      <c r="E15" s="647"/>
      <c r="F15" s="647"/>
      <c r="G15" s="648"/>
      <c r="H15" s="228" t="str">
        <f>IF($AL16="令和","R",IF($AL16="平成","H",IF($AL16="昭和","S",IF($AL16="大正","T",""))))</f>
        <v/>
      </c>
      <c r="I15" s="46" t="s">
        <v>4266</v>
      </c>
      <c r="J15" s="229" t="str">
        <f>LEFT($AM16,1)</f>
        <v/>
      </c>
      <c r="K15" s="230" t="str">
        <f>RIGHT($AM16,1)</f>
        <v/>
      </c>
      <c r="L15" s="52" t="s">
        <v>0</v>
      </c>
      <c r="M15" s="231" t="str">
        <f>LEFT($AN16,1)</f>
        <v/>
      </c>
      <c r="N15" s="226" t="str">
        <f>RIGHT($AN16,1)</f>
        <v/>
      </c>
      <c r="O15" s="53" t="s">
        <v>1</v>
      </c>
      <c r="P15" s="237" t="str">
        <f>LEFT($AO16,1)</f>
        <v/>
      </c>
      <c r="Q15" s="226" t="str">
        <f>RIGHT($AO16,1)</f>
        <v/>
      </c>
      <c r="R15" s="35"/>
      <c r="S15" s="35"/>
      <c r="T15" s="35"/>
      <c r="U15" s="35"/>
      <c r="V15" s="35"/>
      <c r="W15" s="35"/>
      <c r="X15" s="35"/>
      <c r="Y15" s="35"/>
      <c r="Z15" s="35"/>
      <c r="AA15" s="35"/>
      <c r="AB15" s="35"/>
      <c r="AC15" s="33"/>
      <c r="AD15" s="33"/>
      <c r="AE15" s="87"/>
      <c r="AF15" s="783" t="s">
        <v>4633</v>
      </c>
      <c r="AG15" s="113" t="s">
        <v>4627</v>
      </c>
      <c r="AH15" s="769"/>
      <c r="AI15" s="770"/>
      <c r="AJ15" s="770"/>
      <c r="AK15" s="770"/>
      <c r="AL15" s="770"/>
      <c r="AM15" s="770"/>
      <c r="AN15" s="771"/>
      <c r="AO15" s="201" t="s">
        <v>4712</v>
      </c>
      <c r="AP15" s="117"/>
      <c r="AV15" s="117"/>
      <c r="AW15" s="117"/>
      <c r="AX15" s="117"/>
      <c r="AY15" s="114"/>
      <c r="AZ15" s="114"/>
      <c r="BA15" s="114"/>
      <c r="BB15" s="114"/>
      <c r="BC15" s="114"/>
      <c r="BD15" s="114"/>
      <c r="BE15" s="114"/>
      <c r="BF15" s="114"/>
      <c r="BG15" s="114"/>
      <c r="BH15" s="114"/>
      <c r="BI15" s="114"/>
      <c r="BJ15" s="114"/>
      <c r="BK15" s="114"/>
      <c r="BL15" s="114"/>
      <c r="BM15" s="114"/>
      <c r="BN15" s="114"/>
      <c r="BO15" s="114"/>
      <c r="BP15" s="114"/>
      <c r="BQ15" s="114"/>
      <c r="BR15" s="114"/>
      <c r="BS15" s="114"/>
      <c r="BT15" s="114"/>
      <c r="BU15" s="114"/>
      <c r="BV15" s="114"/>
      <c r="BW15" s="114"/>
      <c r="BX15" s="114"/>
      <c r="BY15" s="114"/>
      <c r="BZ15" s="114"/>
      <c r="CA15" s="114"/>
      <c r="CB15" s="114"/>
      <c r="CC15" s="114"/>
      <c r="CD15" s="114"/>
      <c r="CE15" s="114"/>
      <c r="CF15" s="114"/>
      <c r="CG15" s="114"/>
      <c r="CH15" s="114"/>
      <c r="CI15" s="114"/>
      <c r="CJ15" s="114"/>
      <c r="CK15" s="114"/>
      <c r="CL15" s="114"/>
      <c r="CM15" s="114"/>
      <c r="CN15" s="114"/>
      <c r="CO15" s="114"/>
    </row>
    <row r="16" spans="1:99" ht="21.75" customHeight="1" thickBot="1" x14ac:dyDescent="0.2">
      <c r="A16" s="214"/>
      <c r="B16" s="35"/>
      <c r="C16" s="35"/>
      <c r="D16" s="765" t="s">
        <v>4629</v>
      </c>
      <c r="E16" s="787" t="s">
        <v>19</v>
      </c>
      <c r="F16" s="788"/>
      <c r="G16" s="789"/>
      <c r="H16" s="231" t="str">
        <f>AN13</f>
        <v/>
      </c>
      <c r="I16" s="226" t="str">
        <f>AO13</f>
        <v/>
      </c>
      <c r="J16" s="35"/>
      <c r="K16" s="35"/>
      <c r="L16" s="35"/>
      <c r="M16" s="49"/>
      <c r="N16" s="657"/>
      <c r="O16" s="657"/>
      <c r="P16" s="657"/>
      <c r="Q16" s="35"/>
      <c r="R16" s="35"/>
      <c r="S16" s="35"/>
      <c r="T16" s="35"/>
      <c r="U16" s="35"/>
      <c r="V16" s="35"/>
      <c r="W16" s="35"/>
      <c r="X16" s="35"/>
      <c r="Y16" s="35"/>
      <c r="Z16" s="35"/>
      <c r="AA16" s="35"/>
      <c r="AB16" s="33"/>
      <c r="AC16" s="33"/>
      <c r="AD16" s="33"/>
      <c r="AE16" s="87"/>
      <c r="AF16" s="784"/>
      <c r="AG16" s="113" t="s">
        <v>53</v>
      </c>
      <c r="AH16" s="780"/>
      <c r="AI16" s="781"/>
      <c r="AJ16" s="781"/>
      <c r="AK16" s="782"/>
      <c r="AL16" s="109" t="str">
        <f>IF($AH15="","",TEXT($AH15,"ggg"))</f>
        <v/>
      </c>
      <c r="AM16" s="109" t="str">
        <f>IF($AH15="","",TEXT($AH15,"ee"))</f>
        <v/>
      </c>
      <c r="AN16" s="109" t="str">
        <f>IF($AH15="","",TEXT($AH15,"mm"))</f>
        <v/>
      </c>
      <c r="AO16" s="109" t="str">
        <f>IF($AH15="","",TEXT($AH15,"dd"))</f>
        <v/>
      </c>
      <c r="AY16" s="121"/>
      <c r="AZ16" s="114"/>
      <c r="BA16" s="114"/>
      <c r="BB16" s="114"/>
      <c r="BC16" s="114"/>
      <c r="BD16" s="114"/>
      <c r="BE16" s="114"/>
      <c r="BF16" s="114"/>
      <c r="BG16" s="114"/>
      <c r="BH16" s="114"/>
      <c r="BI16" s="114"/>
      <c r="BJ16" s="114"/>
      <c r="BK16" s="114"/>
      <c r="BL16" s="114"/>
      <c r="BM16" s="114"/>
      <c r="BN16" s="114"/>
      <c r="BO16" s="114"/>
      <c r="BP16" s="114"/>
      <c r="BQ16" s="114"/>
      <c r="BR16" s="114"/>
      <c r="BS16" s="114"/>
      <c r="BT16" s="114"/>
      <c r="BU16" s="114"/>
      <c r="BV16" s="114"/>
      <c r="BW16" s="114"/>
      <c r="BX16" s="114"/>
      <c r="BY16" s="114"/>
      <c r="BZ16" s="114"/>
      <c r="CA16" s="114"/>
      <c r="CB16" s="114"/>
      <c r="CC16" s="114"/>
      <c r="CD16" s="114"/>
      <c r="CE16" s="114"/>
      <c r="CF16" s="114"/>
      <c r="CG16" s="114"/>
      <c r="CH16" s="114"/>
      <c r="CI16" s="114"/>
      <c r="CJ16" s="114"/>
      <c r="CK16" s="114"/>
      <c r="CL16" s="114"/>
      <c r="CM16" s="114"/>
      <c r="CN16" s="114"/>
      <c r="CO16" s="114"/>
    </row>
    <row r="17" spans="1:99" ht="21.75" customHeight="1" thickBot="1" x14ac:dyDescent="0.2">
      <c r="A17" s="214"/>
      <c r="B17" s="35"/>
      <c r="C17" s="35"/>
      <c r="D17" s="766"/>
      <c r="E17" s="787" t="s">
        <v>4626</v>
      </c>
      <c r="F17" s="788"/>
      <c r="G17" s="789"/>
      <c r="H17" s="234" t="str">
        <f>AP13</f>
        <v/>
      </c>
      <c r="I17" s="226" t="str">
        <f>AQ13</f>
        <v/>
      </c>
      <c r="J17" s="50" t="s">
        <v>4266</v>
      </c>
      <c r="K17" s="237" t="str">
        <f>IF(AM17="","",IF(AM17&gt;=100000,LEFT($AR13,1),"0"))</f>
        <v/>
      </c>
      <c r="L17" s="227" t="str">
        <f>IF(AM17="","",IF($AM17&gt;=10000,MID($AR13,2,1),"0"))</f>
        <v/>
      </c>
      <c r="M17" s="235" t="str">
        <f>IF(AM17="","",IF($AM17&gt;=1000,MID($AR13,3,1),"0"))</f>
        <v/>
      </c>
      <c r="N17" s="235" t="str">
        <f>IF(AM17="","",IF($AM17&gt;=100,MID($AR13,4,1),"0"))</f>
        <v/>
      </c>
      <c r="O17" s="235" t="str">
        <f>IF(AM17="","",IF($AM17&gt;=10,MID($AR13,5,1),"0"))</f>
        <v/>
      </c>
      <c r="P17" s="235" t="str">
        <f>IF($AM17&gt;=1,RIGHT($AR13),"")</f>
        <v/>
      </c>
      <c r="Q17" s="51" t="s">
        <v>4266</v>
      </c>
      <c r="R17" s="195" t="str">
        <f>IF($AS17="","",$AS17)</f>
        <v/>
      </c>
      <c r="S17" s="50"/>
      <c r="T17" s="155"/>
      <c r="U17" s="155"/>
      <c r="V17" s="155"/>
      <c r="W17" s="155"/>
      <c r="X17" s="155"/>
      <c r="Y17" s="155"/>
      <c r="Z17" s="215"/>
      <c r="AA17" s="212"/>
      <c r="AB17" s="33"/>
      <c r="AC17" s="33"/>
      <c r="AD17" s="33"/>
      <c r="AE17" s="87"/>
      <c r="AF17" s="784"/>
      <c r="AG17" s="113" t="s">
        <v>4626</v>
      </c>
      <c r="AH17" s="736"/>
      <c r="AI17" s="733"/>
      <c r="AJ17" s="733"/>
      <c r="AK17" s="734"/>
      <c r="AL17" s="120" t="s">
        <v>4271</v>
      </c>
      <c r="AM17" s="649"/>
      <c r="AN17" s="650"/>
      <c r="AO17" s="650"/>
      <c r="AP17" s="650"/>
      <c r="AQ17" s="651"/>
      <c r="AR17" s="140" t="s">
        <v>39</v>
      </c>
      <c r="AS17" s="174"/>
      <c r="AT17" s="205"/>
      <c r="AU17" s="205"/>
      <c r="AV17" s="205"/>
      <c r="AW17" s="140"/>
      <c r="AX17" s="206"/>
      <c r="AY17" s="121"/>
      <c r="AZ17" s="114"/>
      <c r="BA17" s="114"/>
      <c r="BB17" s="114"/>
      <c r="BC17" s="114"/>
      <c r="BD17" s="114"/>
      <c r="BE17" s="114"/>
      <c r="BF17" s="114"/>
      <c r="BG17" s="114"/>
      <c r="BH17" s="114"/>
      <c r="BI17" s="114"/>
      <c r="BJ17" s="114"/>
      <c r="BK17" s="114"/>
      <c r="BL17" s="114"/>
      <c r="BM17" s="114"/>
      <c r="BN17" s="114"/>
      <c r="BO17" s="114"/>
      <c r="BP17" s="114"/>
      <c r="BQ17" s="114"/>
      <c r="BR17" s="114"/>
      <c r="BS17" s="114"/>
      <c r="BT17" s="114"/>
      <c r="BU17" s="114"/>
      <c r="BV17" s="114"/>
      <c r="BW17" s="114"/>
      <c r="BX17" s="114"/>
      <c r="BY17" s="114"/>
      <c r="BZ17" s="114"/>
      <c r="CA17" s="114"/>
      <c r="CB17" s="114"/>
      <c r="CC17" s="114"/>
      <c r="CD17" s="114"/>
      <c r="CE17" s="114"/>
      <c r="CF17" s="114"/>
      <c r="CG17" s="114"/>
      <c r="CH17" s="114"/>
      <c r="CI17" s="114"/>
      <c r="CJ17" s="114"/>
      <c r="CK17" s="114"/>
      <c r="CL17" s="114"/>
      <c r="CM17" s="114"/>
      <c r="CN17" s="114"/>
      <c r="CO17" s="114"/>
    </row>
    <row r="18" spans="1:99" ht="21.75" customHeight="1" thickBot="1" x14ac:dyDescent="0.2">
      <c r="A18" s="53"/>
      <c r="B18" s="35"/>
      <c r="C18" s="35"/>
      <c r="D18" s="766"/>
      <c r="E18" s="787" t="s">
        <v>20</v>
      </c>
      <c r="F18" s="788"/>
      <c r="G18" s="789"/>
      <c r="H18" s="231" t="str">
        <f>$BB18</f>
        <v/>
      </c>
      <c r="I18" s="235" t="str">
        <f>$BC18</f>
        <v/>
      </c>
      <c r="J18" s="235" t="str">
        <f>$BD18</f>
        <v/>
      </c>
      <c r="K18" s="235" t="str">
        <f>$BE18</f>
        <v/>
      </c>
      <c r="L18" s="235" t="str">
        <f>$BF18</f>
        <v/>
      </c>
      <c r="M18" s="235" t="str">
        <f>$BG18</f>
        <v/>
      </c>
      <c r="N18" s="235" t="str">
        <f>$BH18</f>
        <v/>
      </c>
      <c r="O18" s="235" t="str">
        <f>$BI18</f>
        <v/>
      </c>
      <c r="P18" s="235" t="str">
        <f>$BJ18</f>
        <v/>
      </c>
      <c r="Q18" s="235" t="str">
        <f>$BK18</f>
        <v/>
      </c>
      <c r="R18" s="235" t="str">
        <f>$BL18</f>
        <v/>
      </c>
      <c r="S18" s="235" t="str">
        <f>$BM18</f>
        <v/>
      </c>
      <c r="T18" s="235" t="str">
        <f>$BN18</f>
        <v/>
      </c>
      <c r="U18" s="235" t="str">
        <f>$BO18</f>
        <v/>
      </c>
      <c r="V18" s="235" t="str">
        <f>$BP18</f>
        <v/>
      </c>
      <c r="W18" s="235" t="str">
        <f>$BQ18</f>
        <v/>
      </c>
      <c r="X18" s="235" t="str">
        <f>$BR18</f>
        <v/>
      </c>
      <c r="Y18" s="235" t="str">
        <f>$BS18</f>
        <v/>
      </c>
      <c r="Z18" s="235" t="str">
        <f>$BT18</f>
        <v/>
      </c>
      <c r="AA18" s="226" t="str">
        <f>$BU18</f>
        <v/>
      </c>
      <c r="AB18" s="33"/>
      <c r="AC18" s="33"/>
      <c r="AD18" s="33"/>
      <c r="AE18" s="87"/>
      <c r="AF18" s="784"/>
      <c r="AG18" s="113" t="s">
        <v>4272</v>
      </c>
      <c r="AH18" s="777"/>
      <c r="AI18" s="778"/>
      <c r="AJ18" s="778"/>
      <c r="AK18" s="778"/>
      <c r="AL18" s="778"/>
      <c r="AM18" s="778"/>
      <c r="AN18" s="778"/>
      <c r="AO18" s="778"/>
      <c r="AP18" s="778"/>
      <c r="AQ18" s="778"/>
      <c r="AR18" s="778"/>
      <c r="AS18" s="778"/>
      <c r="AT18" s="778"/>
      <c r="AU18" s="778"/>
      <c r="AV18" s="778"/>
      <c r="AW18" s="778"/>
      <c r="AX18" s="779"/>
      <c r="AY18" s="121"/>
      <c r="AZ18" s="122" t="str">
        <f>ASC(AH18)</f>
        <v/>
      </c>
      <c r="BA18" s="122" t="str">
        <f>SUBSTITUTE(SUBSTITUTE(SUBSTITUTE(SUBSTITUTE(SUBSTITUTE(SUBSTITUTE(SUBSTITUTE(SUBSTITUTE(SUBSTITUTE(SUBSTITUTE(SUBSTITUTE(SUBSTITUTE(SUBSTITUTE(SUBSTITUTE(SUBSTITUTE(SUBSTITUTE(SUBSTITUTE(SUBSTITUTE(SUBSTITUTE(SUBSTITUTE(SUBSTITUTE(SUBSTITUTE(SUBSTITUTE(SUBSTITUTE(SUBSTITUTE(SUBSTITUTE(AZ18,"が","か゛"),"ぎ","き゛"),"ぐ","く゛"),"げ","け゛"),"ご","こ゛"),"ざ","さ゛"),"じ","し゛"),"ず","す゛"),"ぜ","せ゛"),"ぞ","そ゛"),"だ","た゛"),"ぢ","ち゛"),"づ","つ゛"),"で","て゛"),"ど","と゛"),"ば","は゛"),"び","ひ゛"),"ぶ","ふ゛"),"べ","へ゛"),"ぼ","ほ゛"),"ぱ","は゜"),"ぴ","ひ゜"),"ぷ","ふ゜"),"ぺ","へ゜"),"ぽ","ほ゜"),"ヴ","ウ゛")</f>
        <v/>
      </c>
      <c r="BB18" s="122" t="str">
        <f>DBCS(MID($BA18,COLUMNS($BC18:$BC18),1))</f>
        <v/>
      </c>
      <c r="BC18" s="122" t="str">
        <f>DBCS(MID($BA18,COLUMNS($BC18:BD18),1))</f>
        <v/>
      </c>
      <c r="BD18" s="122" t="str">
        <f>DBCS(MID($BA18,COLUMNS($BC18:$BE18),1))</f>
        <v/>
      </c>
      <c r="BE18" s="122" t="str">
        <f>DBCS(MID($BA18,COLUMNS($BC18:$BF18),1))</f>
        <v/>
      </c>
      <c r="BF18" s="122" t="str">
        <f>DBCS(MID($BA18,COLUMNS($BC18:$BG18),1))</f>
        <v/>
      </c>
      <c r="BG18" s="122" t="str">
        <f>DBCS(MID($BA18,COLUMNS($BC18:$BH18),1))</f>
        <v/>
      </c>
      <c r="BH18" s="122" t="str">
        <f>DBCS(MID($BA18,COLUMNS($BC18:$BI18),1))</f>
        <v/>
      </c>
      <c r="BI18" s="122" t="str">
        <f>DBCS(MID($BA18,COLUMNS($BC18:$BJ18),1))</f>
        <v/>
      </c>
      <c r="BJ18" s="122" t="str">
        <f>DBCS(MID($BA18,COLUMNS($BC18:$BK18),1))</f>
        <v/>
      </c>
      <c r="BK18" s="122" t="str">
        <f>DBCS(MID($BA18,COLUMNS($BC18:$BL18),1))</f>
        <v/>
      </c>
      <c r="BL18" s="122" t="str">
        <f>DBCS(MID($BA18,COLUMNS($BC18:$BM18),1))</f>
        <v/>
      </c>
      <c r="BM18" s="122" t="str">
        <f>DBCS(MID($BA18,COLUMNS($BC18:$BN18),1))</f>
        <v/>
      </c>
      <c r="BN18" s="122" t="str">
        <f>DBCS(MID($BA18,COLUMNS($BC18:$BO18),1))</f>
        <v/>
      </c>
      <c r="BO18" s="122" t="str">
        <f>DBCS(MID($BA18,COLUMNS($BC18:$BP18),1))</f>
        <v/>
      </c>
      <c r="BP18" s="122" t="str">
        <f>DBCS(MID($BA18,COLUMNS($BC18:$BQ18),1))</f>
        <v/>
      </c>
      <c r="BQ18" s="122" t="str">
        <f>DBCS(MID($BA18,COLUMNS($BC18:$BR18),1))</f>
        <v/>
      </c>
      <c r="BR18" s="122" t="str">
        <f>DBCS(MID($BA18,COLUMNS($BC18:$BS18),1))</f>
        <v/>
      </c>
      <c r="BS18" s="122" t="str">
        <f>DBCS(MID($BA18,COLUMNS($BC18:$BT18),1))</f>
        <v/>
      </c>
      <c r="BT18" s="122" t="str">
        <f>DBCS(MID($BA18,COLUMNS($BC18:$BU18),1))</f>
        <v/>
      </c>
      <c r="BU18" s="122" t="str">
        <f>DBCS(MID($BA18,COLUMNS($BC18:$BV18),1))</f>
        <v/>
      </c>
      <c r="BV18" s="122" t="str">
        <f>DBCS(MID($BA18,COLUMNS($BC18:$BW18),1))</f>
        <v/>
      </c>
      <c r="BW18" s="122" t="str">
        <f>DBCS(MID($BA18,COLUMNS($BC18:$BX18),1))</f>
        <v/>
      </c>
      <c r="BX18" s="122" t="str">
        <f>DBCS(MID($BA18,COLUMNS($BC18:$BY18),1))</f>
        <v/>
      </c>
      <c r="BY18" s="122" t="str">
        <f>DBCS(MID($BA18,COLUMNS($BC18:$BZ18),1))</f>
        <v/>
      </c>
      <c r="BZ18" s="122" t="str">
        <f>DBCS(MID($BA18,COLUMNS($BC18:$CA18),1))</f>
        <v/>
      </c>
      <c r="CA18" s="122" t="str">
        <f>DBCS(MID($BA18,COLUMNS($BC18:$CB18),1))</f>
        <v/>
      </c>
      <c r="CB18" s="122" t="str">
        <f>DBCS(MID($BA18,COLUMNS($BC18:$CC18),1))</f>
        <v/>
      </c>
      <c r="CC18" s="122" t="str">
        <f>DBCS(MID($BA18,COLUMNS($BC18:$CD18),1))</f>
        <v/>
      </c>
      <c r="CD18" s="122" t="str">
        <f>DBCS(MID($BA18,COLUMNS($BC18:$CE18),1))</f>
        <v/>
      </c>
      <c r="CE18" s="122" t="str">
        <f>DBCS(MID($BA18,COLUMNS($BC18:$CF18),1))</f>
        <v/>
      </c>
      <c r="CF18" s="122" t="str">
        <f>DBCS(MID($BA$10,COLUMNS($BC$10:CG$10),1))</f>
        <v/>
      </c>
      <c r="CG18" s="122" t="str">
        <f>DBCS(MID($BA18,COLUMNS($BC18:$CH18),1))</f>
        <v/>
      </c>
      <c r="CH18" s="122" t="str">
        <f>DBCS(MID($BA18,COLUMNS($BC18:$CI18),1))</f>
        <v/>
      </c>
      <c r="CI18" s="122" t="str">
        <f>DBCS(MID($BA18,COLUMNS($BC18:$CJ18),1))</f>
        <v/>
      </c>
      <c r="CJ18" s="122" t="str">
        <f>DBCS(MID($BA18,COLUMNS($BC18:$CK18),1))</f>
        <v/>
      </c>
      <c r="CK18" s="122" t="str">
        <f>DBCS(MID($BA18,COLUMNS($BC18:$CL18),1))</f>
        <v/>
      </c>
      <c r="CL18" s="122" t="str">
        <f>DBCS(MID($BA18,COLUMNS($BC18:$CM18),1))</f>
        <v/>
      </c>
      <c r="CM18" s="122" t="str">
        <f>DBCS(MID($BA18,COLUMNS($BC18:$CN18),1))</f>
        <v/>
      </c>
      <c r="CN18" s="122" t="str">
        <f>DBCS(MID($BA18,COLUMNS($BC18:$CO18),1))</f>
        <v/>
      </c>
      <c r="CO18" s="122" t="str">
        <f>DBCS(MID($BA18,COLUMNS($BC18:$CP18),1))</f>
        <v/>
      </c>
      <c r="CP18" s="122" t="str">
        <f>DBCS(MID($BA18,COLUMNS($BC18:$CQ18),1))</f>
        <v/>
      </c>
      <c r="CQ18" s="122" t="str">
        <f>DBCS(MID($BA18,COLUMNS($BC18:$CR18),1))</f>
        <v/>
      </c>
      <c r="CR18" s="122" t="str">
        <f>DBCS(MID($BA18,COLUMNS($BC18:$CS18),1))</f>
        <v/>
      </c>
      <c r="CS18" s="122" t="str">
        <f>DBCS(MID($BA18,COLUMNS($BC18:$CT18),1))</f>
        <v/>
      </c>
      <c r="CT18" s="122" t="str">
        <f>DBCS(MID($BA18,COLUMNS($BC18:$CU18),1))</f>
        <v/>
      </c>
      <c r="CU18" s="122" t="str">
        <f>DBCS(MID($BA18,COLUMNS($BC18:$CV18),1))</f>
        <v/>
      </c>
    </row>
    <row r="19" spans="1:99" ht="21.75" customHeight="1" thickBot="1" x14ac:dyDescent="0.2">
      <c r="A19" s="53"/>
      <c r="B19" s="35"/>
      <c r="C19" s="35"/>
      <c r="D19" s="766"/>
      <c r="E19" s="787" t="s">
        <v>22</v>
      </c>
      <c r="F19" s="788"/>
      <c r="G19" s="789"/>
      <c r="H19" s="229" t="str">
        <f>LEFT(AH19)</f>
        <v/>
      </c>
      <c r="I19" s="236" t="str">
        <f>MID($AH19,2,1)</f>
        <v/>
      </c>
      <c r="J19" s="236" t="str">
        <f>MID($AH19,3,1)</f>
        <v/>
      </c>
      <c r="K19" s="236" t="str">
        <f>MID($AH19,4,1)</f>
        <v/>
      </c>
      <c r="L19" s="236" t="str">
        <f>MID($AH19,5,1)</f>
        <v/>
      </c>
      <c r="M19" s="236" t="str">
        <f>MID($AH19,6,1)</f>
        <v/>
      </c>
      <c r="N19" s="236" t="str">
        <f>MID($AH19,7,1)</f>
        <v/>
      </c>
      <c r="O19" s="236" t="str">
        <f>MID($AH19,8,1)</f>
        <v/>
      </c>
      <c r="P19" s="236" t="str">
        <f>MID($AH19,9,1)</f>
        <v/>
      </c>
      <c r="Q19" s="236" t="str">
        <f>MID($AH19,10,1)</f>
        <v/>
      </c>
      <c r="R19" s="236" t="str">
        <f>MID($AH19,11,1)</f>
        <v/>
      </c>
      <c r="S19" s="236" t="str">
        <f>MID($AH19,12,1)</f>
        <v/>
      </c>
      <c r="T19" s="236" t="str">
        <f>MID($AH19,13,1)</f>
        <v/>
      </c>
      <c r="U19" s="236" t="str">
        <f>MID($AH19,14,1)</f>
        <v/>
      </c>
      <c r="V19" s="236" t="str">
        <f>MID($AH19,15,1)</f>
        <v/>
      </c>
      <c r="W19" s="236" t="str">
        <f>MID($AH19,16,1)</f>
        <v/>
      </c>
      <c r="X19" s="236" t="str">
        <f>MID($AH19,17,1)</f>
        <v/>
      </c>
      <c r="Y19" s="236" t="str">
        <f>MID($AH19,18,1)</f>
        <v/>
      </c>
      <c r="Z19" s="236" t="str">
        <f>MID($AH19,19,1)</f>
        <v/>
      </c>
      <c r="AA19" s="230" t="str">
        <f>MID($AH19,20,1)</f>
        <v/>
      </c>
      <c r="AB19" s="33"/>
      <c r="AC19" s="156" t="s">
        <v>4268</v>
      </c>
      <c r="AD19" s="31"/>
      <c r="AF19" s="784"/>
      <c r="AG19" s="113" t="s">
        <v>32</v>
      </c>
      <c r="AH19" s="777"/>
      <c r="AI19" s="778"/>
      <c r="AJ19" s="778"/>
      <c r="AK19" s="778"/>
      <c r="AL19" s="778"/>
      <c r="AM19" s="778"/>
      <c r="AN19" s="778"/>
      <c r="AO19" s="778"/>
      <c r="AP19" s="778"/>
      <c r="AQ19" s="778"/>
      <c r="AR19" s="778"/>
      <c r="AS19" s="778"/>
      <c r="AT19" s="778"/>
      <c r="AU19" s="778"/>
      <c r="AV19" s="778"/>
      <c r="AW19" s="778"/>
      <c r="AX19" s="779"/>
      <c r="AY19" s="121"/>
      <c r="AZ19" s="114"/>
      <c r="BA19" s="114"/>
      <c r="BB19" s="114"/>
      <c r="BC19" s="114"/>
      <c r="BD19" s="114"/>
      <c r="BE19" s="114"/>
      <c r="BF19" s="114"/>
      <c r="BG19" s="114"/>
      <c r="BH19" s="114"/>
      <c r="BI19" s="114"/>
      <c r="BJ19" s="114"/>
      <c r="BK19" s="114"/>
      <c r="BL19" s="114"/>
      <c r="BM19" s="114"/>
      <c r="BN19" s="114"/>
      <c r="BO19" s="114"/>
      <c r="BP19" s="114"/>
      <c r="BQ19" s="114"/>
      <c r="BR19" s="114"/>
      <c r="BS19" s="114"/>
      <c r="BT19" s="114"/>
      <c r="BU19" s="114"/>
      <c r="BV19" s="114"/>
      <c r="BW19" s="114"/>
      <c r="BX19" s="114"/>
      <c r="BY19" s="114"/>
      <c r="BZ19" s="114"/>
      <c r="CA19" s="114"/>
      <c r="CB19" s="114"/>
      <c r="CC19" s="114"/>
      <c r="CD19" s="114"/>
      <c r="CE19" s="114"/>
      <c r="CF19" s="114"/>
      <c r="CG19" s="114"/>
      <c r="CH19" s="114"/>
      <c r="CI19" s="114"/>
      <c r="CJ19" s="114"/>
      <c r="CK19" s="114"/>
      <c r="CL19" s="114"/>
      <c r="CM19" s="114"/>
      <c r="CN19" s="114"/>
      <c r="CO19" s="114"/>
    </row>
    <row r="20" spans="1:99" ht="21.75" customHeight="1" thickBot="1" x14ac:dyDescent="0.2">
      <c r="A20" s="53"/>
      <c r="B20" s="35"/>
      <c r="C20" s="35"/>
      <c r="D20" s="767"/>
      <c r="E20" s="787" t="s">
        <v>21</v>
      </c>
      <c r="F20" s="788"/>
      <c r="G20" s="789"/>
      <c r="H20" s="228" t="str">
        <f>IF($AH21="令和","R",IF($AH21="平成","H",IF($AH21="昭和","S",IF($AH21="大正","T",""))))</f>
        <v/>
      </c>
      <c r="I20" s="46" t="s">
        <v>4266</v>
      </c>
      <c r="J20" s="229" t="str">
        <f>LEFT($AI21,1)</f>
        <v/>
      </c>
      <c r="K20" s="230" t="str">
        <f>RIGHT($AI21,1)</f>
        <v/>
      </c>
      <c r="L20" s="52" t="s">
        <v>0</v>
      </c>
      <c r="M20" s="231" t="str">
        <f>LEFT($AJ21,1)</f>
        <v/>
      </c>
      <c r="N20" s="226" t="str">
        <f>RIGHT($AJ21,1)</f>
        <v/>
      </c>
      <c r="O20" s="53" t="s">
        <v>1</v>
      </c>
      <c r="P20" s="238" t="str">
        <f>LEFT($AK21,1)</f>
        <v/>
      </c>
      <c r="Q20" s="226" t="str">
        <f>RIGHT($AK21,1)</f>
        <v/>
      </c>
      <c r="R20" s="53" t="s">
        <v>2</v>
      </c>
      <c r="S20" s="42"/>
      <c r="T20" s="42"/>
      <c r="U20" s="42"/>
      <c r="V20" s="42"/>
      <c r="W20" s="42"/>
      <c r="X20" s="42"/>
      <c r="Y20" s="42"/>
      <c r="Z20" s="54"/>
      <c r="AA20" s="35"/>
      <c r="AB20" s="35"/>
      <c r="AC20" s="45"/>
      <c r="AD20" s="31"/>
      <c r="AF20" s="785"/>
      <c r="AG20" s="113" t="s">
        <v>33</v>
      </c>
      <c r="AH20" s="768"/>
      <c r="AI20" s="617"/>
      <c r="AJ20" s="617"/>
      <c r="AK20" s="617"/>
      <c r="AL20" s="617"/>
      <c r="AM20" s="617"/>
      <c r="AN20" s="618"/>
      <c r="AO20" s="201" t="s">
        <v>4712</v>
      </c>
      <c r="AP20" s="160"/>
      <c r="AU20" s="171"/>
      <c r="AV20" s="171"/>
      <c r="AW20" s="171"/>
      <c r="AX20" s="103"/>
      <c r="AY20" s="114"/>
      <c r="AZ20" s="114"/>
      <c r="BA20" s="114"/>
      <c r="BB20" s="114"/>
      <c r="BC20" s="114"/>
      <c r="BD20" s="114"/>
      <c r="BE20" s="114"/>
      <c r="BF20" s="114"/>
      <c r="BG20" s="114"/>
      <c r="BH20" s="114"/>
      <c r="BI20" s="114"/>
      <c r="BJ20" s="114"/>
      <c r="BK20" s="114"/>
      <c r="BL20" s="114"/>
      <c r="BM20" s="114"/>
      <c r="BN20" s="114"/>
      <c r="BO20" s="114"/>
      <c r="BP20" s="114"/>
      <c r="BQ20" s="114"/>
      <c r="BR20" s="114"/>
      <c r="BS20" s="114"/>
      <c r="BT20" s="114"/>
      <c r="BU20" s="114"/>
      <c r="BV20" s="114"/>
      <c r="BW20" s="114"/>
      <c r="BX20" s="114"/>
      <c r="BY20" s="114"/>
      <c r="BZ20" s="114"/>
      <c r="CA20" s="114"/>
      <c r="CB20" s="114"/>
      <c r="CC20" s="114"/>
      <c r="CD20" s="114"/>
      <c r="CE20" s="114"/>
      <c r="CF20" s="114"/>
      <c r="CG20" s="114"/>
      <c r="CH20" s="114"/>
      <c r="CI20" s="114"/>
      <c r="CJ20" s="114"/>
      <c r="CK20" s="114"/>
      <c r="CL20" s="114"/>
      <c r="CM20" s="114"/>
      <c r="CN20" s="114"/>
      <c r="CO20" s="114"/>
    </row>
    <row r="21" spans="1:99" ht="21.75" customHeight="1" x14ac:dyDescent="0.15">
      <c r="A21" s="47"/>
      <c r="B21" s="31"/>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F21" s="114"/>
      <c r="AG21" s="118"/>
      <c r="AH21" s="109" t="str">
        <f>IF($AH20="","",TEXT($AH20,"ggg"))</f>
        <v/>
      </c>
      <c r="AI21" s="109" t="str">
        <f>IF($AH20="","",TEXT($AH20,"ee"))</f>
        <v/>
      </c>
      <c r="AJ21" s="109" t="str">
        <f>IF($AH20="","",TEXT($AH20,"mm"))</f>
        <v/>
      </c>
      <c r="AK21" s="109" t="str">
        <f>IF($AH20="","",TEXT($AH20,"dd"))</f>
        <v/>
      </c>
      <c r="AL21" s="123"/>
      <c r="AM21" s="114"/>
      <c r="AN21" s="114"/>
      <c r="AO21" s="114"/>
      <c r="AP21" s="114"/>
      <c r="AQ21" s="114"/>
      <c r="AR21" s="114"/>
      <c r="AS21" s="114"/>
      <c r="AT21" s="114"/>
      <c r="AU21" s="114"/>
      <c r="AV21" s="114"/>
      <c r="AW21" s="114"/>
      <c r="AX21" s="114"/>
      <c r="AY21" s="114"/>
      <c r="AZ21" s="114"/>
      <c r="BA21" s="114"/>
      <c r="BB21" s="114"/>
      <c r="BC21" s="114"/>
      <c r="BD21" s="114"/>
      <c r="BE21" s="114"/>
      <c r="BF21" s="114"/>
      <c r="BG21" s="114"/>
      <c r="BH21" s="114"/>
      <c r="BI21" s="114"/>
      <c r="BJ21" s="114"/>
      <c r="BK21" s="114"/>
      <c r="BL21" s="114"/>
      <c r="BM21" s="114"/>
      <c r="BN21" s="114"/>
      <c r="BO21" s="114"/>
      <c r="BP21" s="114"/>
      <c r="BQ21" s="114"/>
      <c r="BR21" s="114"/>
      <c r="BS21" s="114"/>
      <c r="BT21" s="114"/>
      <c r="BU21" s="114"/>
      <c r="BV21" s="114"/>
      <c r="BW21" s="114"/>
      <c r="BX21" s="114"/>
      <c r="BY21" s="114"/>
      <c r="BZ21" s="114"/>
      <c r="CA21" s="114"/>
      <c r="CB21" s="114"/>
      <c r="CC21" s="114"/>
      <c r="CD21" s="114"/>
      <c r="CE21" s="114"/>
      <c r="CF21" s="114"/>
      <c r="CG21" s="114"/>
      <c r="CH21" s="114"/>
      <c r="CI21" s="114"/>
      <c r="CJ21" s="114"/>
      <c r="CK21" s="114"/>
      <c r="CL21" s="114"/>
      <c r="CM21" s="114"/>
      <c r="CN21" s="114"/>
      <c r="CO21" s="114"/>
    </row>
    <row r="22" spans="1:99" ht="21.75" customHeight="1" x14ac:dyDescent="0.15">
      <c r="A22" s="47"/>
      <c r="B22" s="31"/>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F22" s="114"/>
      <c r="AG22" s="118"/>
      <c r="AH22" s="109"/>
      <c r="AI22" s="109"/>
      <c r="AJ22" s="109"/>
      <c r="AK22" s="109"/>
      <c r="AL22" s="123"/>
      <c r="AM22" s="114"/>
      <c r="AN22" s="114"/>
      <c r="AO22" s="114"/>
      <c r="AP22" s="114"/>
      <c r="AQ22" s="114"/>
      <c r="AR22" s="114"/>
      <c r="AS22" s="114"/>
      <c r="AT22" s="114"/>
      <c r="AU22" s="114"/>
      <c r="AV22" s="114"/>
      <c r="AW22" s="114"/>
      <c r="AX22" s="114"/>
      <c r="AY22" s="114"/>
      <c r="AZ22" s="114"/>
      <c r="BA22" s="114"/>
      <c r="BB22" s="114"/>
      <c r="BC22" s="114"/>
      <c r="BD22" s="114"/>
      <c r="BE22" s="114"/>
      <c r="BF22" s="114"/>
      <c r="BG22" s="114"/>
      <c r="BH22" s="114"/>
      <c r="BI22" s="114"/>
      <c r="BJ22" s="114"/>
      <c r="BK22" s="114"/>
      <c r="BL22" s="114"/>
      <c r="BM22" s="114"/>
      <c r="BN22" s="114"/>
      <c r="BO22" s="114"/>
      <c r="BP22" s="114"/>
      <c r="BQ22" s="114"/>
      <c r="BR22" s="114"/>
      <c r="BS22" s="114"/>
      <c r="BT22" s="114"/>
      <c r="BU22" s="114"/>
      <c r="BV22" s="114"/>
      <c r="BW22" s="114"/>
      <c r="BX22" s="114"/>
      <c r="BY22" s="114"/>
      <c r="BZ22" s="114"/>
      <c r="CA22" s="114"/>
      <c r="CB22" s="114"/>
      <c r="CC22" s="114"/>
      <c r="CD22" s="114"/>
      <c r="CE22" s="114"/>
      <c r="CF22" s="114"/>
      <c r="CG22" s="114"/>
      <c r="CH22" s="114"/>
      <c r="CI22" s="114"/>
      <c r="CJ22" s="114"/>
      <c r="CK22" s="114"/>
      <c r="CL22" s="114"/>
      <c r="CM22" s="114"/>
      <c r="CN22" s="114"/>
      <c r="CO22" s="114"/>
    </row>
    <row r="23" spans="1:99" ht="21.75" customHeight="1" x14ac:dyDescent="0.15">
      <c r="A23" s="47"/>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F23" s="114"/>
      <c r="AG23" s="118"/>
      <c r="AH23" s="109"/>
      <c r="AI23" s="109"/>
      <c r="AJ23" s="109"/>
      <c r="AK23" s="109"/>
      <c r="AL23" s="123"/>
      <c r="AM23" s="114"/>
      <c r="AN23" s="114"/>
      <c r="AO23" s="114"/>
      <c r="AP23" s="114"/>
      <c r="AQ23" s="114"/>
      <c r="AR23" s="114"/>
      <c r="AS23" s="114"/>
      <c r="AT23" s="114"/>
      <c r="AU23" s="114"/>
      <c r="AV23" s="114"/>
      <c r="AW23" s="114"/>
      <c r="AX23" s="114"/>
      <c r="AY23" s="114"/>
      <c r="AZ23" s="114"/>
      <c r="BA23" s="114"/>
      <c r="BB23" s="114"/>
      <c r="BC23" s="114"/>
      <c r="BD23" s="114"/>
      <c r="BE23" s="114"/>
      <c r="BF23" s="114"/>
      <c r="BG23" s="114"/>
      <c r="BH23" s="114"/>
      <c r="BI23" s="114"/>
      <c r="BJ23" s="114"/>
      <c r="BK23" s="114"/>
      <c r="BL23" s="114"/>
      <c r="BM23" s="114"/>
      <c r="BN23" s="114"/>
      <c r="BO23" s="114"/>
      <c r="BP23" s="114"/>
      <c r="BQ23" s="114"/>
      <c r="BR23" s="114"/>
      <c r="BS23" s="114"/>
      <c r="BT23" s="114"/>
      <c r="BU23" s="114"/>
      <c r="BV23" s="114"/>
      <c r="BW23" s="114"/>
      <c r="BX23" s="114"/>
      <c r="BY23" s="114"/>
      <c r="BZ23" s="114"/>
      <c r="CA23" s="114"/>
      <c r="CB23" s="114"/>
      <c r="CC23" s="114"/>
      <c r="CD23" s="114"/>
      <c r="CE23" s="114"/>
      <c r="CF23" s="114"/>
      <c r="CG23" s="114"/>
      <c r="CH23" s="114"/>
      <c r="CI23" s="114"/>
      <c r="CJ23" s="114"/>
      <c r="CK23" s="114"/>
      <c r="CL23" s="114"/>
      <c r="CM23" s="114"/>
      <c r="CN23" s="114"/>
      <c r="CO23" s="114"/>
    </row>
    <row r="24" spans="1:99" ht="21.75" customHeight="1" x14ac:dyDescent="0.15">
      <c r="A24" s="47"/>
      <c r="B24" s="31"/>
      <c r="C24" s="31"/>
      <c r="D24" s="31"/>
      <c r="E24" s="31"/>
      <c r="F24" s="31"/>
      <c r="G24" s="31"/>
      <c r="H24" s="55"/>
      <c r="I24" s="55"/>
      <c r="J24" s="55"/>
      <c r="K24" s="55"/>
      <c r="L24" s="55"/>
      <c r="M24" s="56"/>
      <c r="N24" s="56"/>
      <c r="O24" s="56"/>
      <c r="P24" s="56"/>
      <c r="Q24" s="56"/>
      <c r="R24" s="56"/>
      <c r="S24" s="56"/>
      <c r="T24" s="56"/>
      <c r="U24" s="56"/>
      <c r="V24" s="56"/>
      <c r="W24" s="56"/>
      <c r="X24" s="56"/>
      <c r="Y24" s="33"/>
      <c r="Z24" s="33"/>
      <c r="AA24" s="31"/>
      <c r="AB24" s="31"/>
      <c r="AC24" s="31"/>
      <c r="AD24" s="31"/>
    </row>
    <row r="25" spans="1:99" ht="21.75" customHeight="1" thickBot="1" x14ac:dyDescent="0.2">
      <c r="A25" s="43" t="s">
        <v>14</v>
      </c>
      <c r="B25" s="35"/>
      <c r="C25" s="42" t="s">
        <v>4269</v>
      </c>
      <c r="D25" s="35"/>
      <c r="E25" s="35"/>
      <c r="F25" s="35"/>
      <c r="G25" s="35"/>
      <c r="H25" s="35"/>
      <c r="I25" s="35"/>
      <c r="J25" s="35"/>
      <c r="K25" s="35"/>
      <c r="L25" s="35"/>
      <c r="M25" s="35"/>
      <c r="N25" s="35"/>
      <c r="O25" s="35"/>
      <c r="P25" s="35"/>
      <c r="Q25" s="35"/>
      <c r="R25" s="35"/>
      <c r="S25" s="35"/>
      <c r="T25" s="35"/>
      <c r="U25" s="35"/>
      <c r="V25" s="35"/>
      <c r="W25" s="156" t="s">
        <v>4619</v>
      </c>
      <c r="X25" s="35"/>
      <c r="Y25" s="35"/>
      <c r="Z25" s="35"/>
      <c r="AA25" s="35"/>
      <c r="AB25" s="35"/>
      <c r="AC25" s="33"/>
      <c r="AD25" s="33"/>
      <c r="AE25" s="87"/>
      <c r="AF25" s="117" t="s">
        <v>4270</v>
      </c>
      <c r="AG25" s="117"/>
      <c r="AH25" s="117"/>
      <c r="AI25" s="117"/>
      <c r="AJ25" s="109"/>
      <c r="AN25" s="118" t="str">
        <f>LEFT($AH27)</f>
        <v/>
      </c>
      <c r="AO25" s="118" t="str">
        <f>MID($AH27,2,1)</f>
        <v/>
      </c>
      <c r="AP25" s="109" t="str">
        <f>LEFT(AH28)</f>
        <v/>
      </c>
      <c r="AQ25" s="109" t="str">
        <f>MID(AH28,2,1)</f>
        <v/>
      </c>
      <c r="AR25" s="119" t="str">
        <f>RIGHT("000000"&amp;$AM28,6)</f>
        <v>000000</v>
      </c>
      <c r="AS25" s="117"/>
      <c r="AT25" s="117"/>
      <c r="AU25" s="117"/>
      <c r="AV25" s="117"/>
      <c r="AW25" s="117"/>
      <c r="AX25" s="117"/>
      <c r="AY25" s="114"/>
      <c r="AZ25" s="114"/>
      <c r="BA25" s="114"/>
      <c r="BB25" s="114"/>
      <c r="BC25" s="114"/>
      <c r="BD25" s="114"/>
      <c r="BE25" s="114"/>
      <c r="BF25" s="114"/>
      <c r="BG25" s="114"/>
      <c r="BH25" s="114"/>
      <c r="BI25" s="114"/>
      <c r="BJ25" s="114"/>
      <c r="BK25" s="114"/>
      <c r="BL25" s="114"/>
      <c r="BM25" s="114"/>
      <c r="BN25" s="114"/>
      <c r="BO25" s="114"/>
      <c r="BP25" s="114"/>
      <c r="BQ25" s="114"/>
      <c r="BR25" s="114"/>
      <c r="BS25" s="114"/>
      <c r="BT25" s="114"/>
      <c r="BU25" s="114"/>
      <c r="BV25" s="114"/>
      <c r="BW25" s="114"/>
      <c r="BX25" s="114"/>
      <c r="BY25" s="114"/>
      <c r="BZ25" s="114"/>
      <c r="CA25" s="114"/>
      <c r="CB25" s="114"/>
      <c r="CC25" s="114"/>
      <c r="CD25" s="114"/>
      <c r="CE25" s="114"/>
      <c r="CF25" s="114"/>
      <c r="CG25" s="114"/>
      <c r="CH25" s="114"/>
      <c r="CI25" s="114"/>
      <c r="CJ25" s="114"/>
      <c r="CK25" s="114"/>
      <c r="CL25" s="114"/>
      <c r="CM25" s="114"/>
      <c r="CN25" s="114"/>
      <c r="CO25" s="114"/>
    </row>
    <row r="26" spans="1:99" ht="21.75" customHeight="1" thickBot="1" x14ac:dyDescent="0.2">
      <c r="A26" s="44">
        <v>21</v>
      </c>
      <c r="B26" s="35"/>
      <c r="C26" s="772" t="s">
        <v>4627</v>
      </c>
      <c r="D26" s="773"/>
      <c r="E26" s="773"/>
      <c r="F26" s="773"/>
      <c r="G26" s="774"/>
      <c r="H26" s="228" t="str">
        <f>IF($AL27="令和","R",IF($AL27="平成","H",IF($AL27="昭和","S",IF($AL27="大正","T",""))))</f>
        <v/>
      </c>
      <c r="I26" s="46" t="s">
        <v>4266</v>
      </c>
      <c r="J26" s="229" t="str">
        <f>LEFT($AM27,1)</f>
        <v/>
      </c>
      <c r="K26" s="230" t="str">
        <f>RIGHT($AM27,1)</f>
        <v/>
      </c>
      <c r="L26" s="52" t="s">
        <v>0</v>
      </c>
      <c r="M26" s="231" t="str">
        <f>LEFT($AN27,1)</f>
        <v/>
      </c>
      <c r="N26" s="226" t="str">
        <f>RIGHT($AN27,1)</f>
        <v/>
      </c>
      <c r="O26" s="53" t="s">
        <v>1</v>
      </c>
      <c r="P26" s="237" t="str">
        <f>LEFT($AO27,1)</f>
        <v/>
      </c>
      <c r="Q26" s="226" t="str">
        <f>RIGHT($AO27,1)</f>
        <v/>
      </c>
      <c r="R26" s="35"/>
      <c r="S26" s="35"/>
      <c r="T26" s="35"/>
      <c r="U26" s="35"/>
      <c r="V26" s="35"/>
      <c r="W26" s="228" t="str">
        <f>IF(AR26="1.就退任","1",IF(AR26="2.氏名","2",""))</f>
        <v/>
      </c>
      <c r="X26" s="35"/>
      <c r="Y26" s="35"/>
      <c r="Z26" s="35"/>
      <c r="AA26" s="35"/>
      <c r="AB26" s="35"/>
      <c r="AC26" s="33"/>
      <c r="AD26" s="33"/>
      <c r="AE26" s="87"/>
      <c r="AF26" s="783" t="s">
        <v>4632</v>
      </c>
      <c r="AG26" s="113" t="s">
        <v>4627</v>
      </c>
      <c r="AH26" s="769"/>
      <c r="AI26" s="770"/>
      <c r="AJ26" s="770"/>
      <c r="AK26" s="770"/>
      <c r="AL26" s="770"/>
      <c r="AM26" s="770"/>
      <c r="AN26" s="771"/>
      <c r="AO26" s="216"/>
      <c r="AP26" s="98" t="s">
        <v>4620</v>
      </c>
      <c r="AQ26" s="87"/>
      <c r="AR26" s="719"/>
      <c r="AS26" s="720"/>
      <c r="AT26" s="720"/>
      <c r="AU26" s="721"/>
      <c r="AV26" s="117"/>
      <c r="AW26" s="117"/>
      <c r="AX26" s="117"/>
      <c r="AY26" s="114"/>
      <c r="AZ26" s="114"/>
      <c r="BA26" s="114"/>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4"/>
      <c r="CA26" s="114"/>
      <c r="CB26" s="114"/>
      <c r="CC26" s="114"/>
      <c r="CD26" s="114"/>
      <c r="CE26" s="114"/>
      <c r="CF26" s="114"/>
      <c r="CG26" s="114"/>
      <c r="CH26" s="114"/>
      <c r="CI26" s="114"/>
      <c r="CJ26" s="114"/>
      <c r="CK26" s="114"/>
      <c r="CL26" s="114"/>
      <c r="CM26" s="114"/>
      <c r="CN26" s="114"/>
      <c r="CO26" s="114"/>
    </row>
    <row r="27" spans="1:99" ht="21.75" customHeight="1" thickBot="1" x14ac:dyDescent="0.2">
      <c r="A27" s="214"/>
      <c r="B27" s="35"/>
      <c r="C27" s="765" t="s">
        <v>4628</v>
      </c>
      <c r="D27" s="775" t="s">
        <v>19</v>
      </c>
      <c r="E27" s="775"/>
      <c r="F27" s="775"/>
      <c r="G27" s="776"/>
      <c r="H27" s="231" t="str">
        <f>AN25</f>
        <v/>
      </c>
      <c r="I27" s="226" t="str">
        <f>AO25</f>
        <v/>
      </c>
      <c r="J27" s="35"/>
      <c r="K27" s="35"/>
      <c r="L27" s="35"/>
      <c r="M27" s="49"/>
      <c r="N27" s="657"/>
      <c r="O27" s="657"/>
      <c r="P27" s="657"/>
      <c r="Q27" s="35"/>
      <c r="R27" s="35"/>
      <c r="S27" s="35"/>
      <c r="T27" s="35"/>
      <c r="U27" s="35"/>
      <c r="V27" s="35"/>
      <c r="W27" s="35"/>
      <c r="X27" s="35"/>
      <c r="Y27" s="35"/>
      <c r="Z27" s="35"/>
      <c r="AA27" s="35"/>
      <c r="AB27" s="33"/>
      <c r="AC27" s="33"/>
      <c r="AD27" s="33"/>
      <c r="AE27" s="87"/>
      <c r="AF27" s="784"/>
      <c r="AG27" s="113" t="s">
        <v>53</v>
      </c>
      <c r="AH27" s="780"/>
      <c r="AI27" s="781"/>
      <c r="AJ27" s="781"/>
      <c r="AK27" s="782"/>
      <c r="AL27" s="109" t="str">
        <f>IF($AH26="","",TEXT($AH26,"ggg"))</f>
        <v/>
      </c>
      <c r="AM27" s="109" t="str">
        <f>IF($AH26="","",TEXT($AH26,"ee"))</f>
        <v/>
      </c>
      <c r="AN27" s="109" t="str">
        <f>IF($AH26="","",TEXT($AH26,"mm"))</f>
        <v/>
      </c>
      <c r="AO27" s="109" t="str">
        <f>IF($AH26="","",TEXT($AH26,"dd"))</f>
        <v/>
      </c>
      <c r="AY27" s="121"/>
      <c r="AZ27" s="114"/>
      <c r="BA27" s="114"/>
      <c r="BB27" s="114"/>
      <c r="BC27" s="114"/>
      <c r="BD27" s="114"/>
      <c r="BE27" s="114"/>
      <c r="BF27" s="114"/>
      <c r="BG27" s="114"/>
      <c r="BH27" s="114"/>
      <c r="BI27" s="114"/>
      <c r="BJ27" s="114"/>
      <c r="BK27" s="114"/>
      <c r="BL27" s="114"/>
      <c r="BM27" s="114"/>
      <c r="BN27" s="114"/>
      <c r="BO27" s="114"/>
      <c r="BP27" s="114"/>
      <c r="BQ27" s="114"/>
      <c r="BR27" s="114"/>
      <c r="BS27" s="114"/>
      <c r="BT27" s="114"/>
      <c r="BU27" s="114"/>
      <c r="BV27" s="114"/>
      <c r="BW27" s="114"/>
      <c r="BX27" s="114"/>
      <c r="BY27" s="114"/>
      <c r="BZ27" s="114"/>
      <c r="CA27" s="114"/>
      <c r="CB27" s="114"/>
      <c r="CC27" s="114"/>
      <c r="CD27" s="114"/>
      <c r="CE27" s="114"/>
      <c r="CF27" s="114"/>
      <c r="CG27" s="114"/>
      <c r="CH27" s="114"/>
      <c r="CI27" s="114"/>
      <c r="CJ27" s="114"/>
      <c r="CK27" s="114"/>
      <c r="CL27" s="114"/>
      <c r="CM27" s="114"/>
      <c r="CN27" s="114"/>
      <c r="CO27" s="114"/>
    </row>
    <row r="28" spans="1:99" ht="21.75" customHeight="1" thickBot="1" x14ac:dyDescent="0.2">
      <c r="A28" s="214"/>
      <c r="B28" s="35"/>
      <c r="C28" s="766"/>
      <c r="D28" s="773" t="s">
        <v>4626</v>
      </c>
      <c r="E28" s="773"/>
      <c r="F28" s="773"/>
      <c r="G28" s="774"/>
      <c r="H28" s="234" t="str">
        <f>AP25</f>
        <v/>
      </c>
      <c r="I28" s="226" t="str">
        <f>AQ25</f>
        <v/>
      </c>
      <c r="J28" s="50" t="s">
        <v>4266</v>
      </c>
      <c r="K28" s="237" t="str">
        <f>IF(AM28="","",IF(AM28&gt;=100000,LEFT($AR25,1),"0"))</f>
        <v/>
      </c>
      <c r="L28" s="227" t="str">
        <f>IF(AM28="","",IF($AM28&gt;=10000,MID($AR25,2,1),"0"))</f>
        <v/>
      </c>
      <c r="M28" s="235" t="str">
        <f>IF(AM28="","",IF($AM28&gt;=1000,MID($AR25,3,1),"0"))</f>
        <v/>
      </c>
      <c r="N28" s="235" t="str">
        <f>IF(AM28="","",IF($AM28&gt;=100,MID($AR25,4,1),"0"))</f>
        <v/>
      </c>
      <c r="O28" s="235" t="str">
        <f>IF(AM28="","",IF($AM28&gt;=10,MID($AR25,5,1),"0"))</f>
        <v/>
      </c>
      <c r="P28" s="235" t="str">
        <f>IF($AM28&gt;=1,RIGHT($AR25),"")</f>
        <v/>
      </c>
      <c r="Q28" s="51" t="s">
        <v>4266</v>
      </c>
      <c r="R28" s="228" t="str">
        <f>IF($AS28="","",$AS28)</f>
        <v/>
      </c>
      <c r="S28" s="50"/>
      <c r="T28" s="155"/>
      <c r="U28" s="155"/>
      <c r="V28" s="155"/>
      <c r="W28" s="155"/>
      <c r="X28" s="155"/>
      <c r="Y28" s="155"/>
      <c r="Z28" s="215"/>
      <c r="AA28" s="212"/>
      <c r="AB28" s="33"/>
      <c r="AC28" s="33"/>
      <c r="AD28" s="33"/>
      <c r="AE28" s="87"/>
      <c r="AF28" s="784"/>
      <c r="AG28" s="113" t="s">
        <v>4626</v>
      </c>
      <c r="AH28" s="729"/>
      <c r="AI28" s="622"/>
      <c r="AJ28" s="622"/>
      <c r="AK28" s="623"/>
      <c r="AL28" s="120" t="s">
        <v>4271</v>
      </c>
      <c r="AM28" s="649"/>
      <c r="AN28" s="650"/>
      <c r="AO28" s="650"/>
      <c r="AP28" s="650"/>
      <c r="AQ28" s="651"/>
      <c r="AR28" s="140" t="s">
        <v>39</v>
      </c>
      <c r="AS28" s="174"/>
      <c r="BB28" s="114"/>
      <c r="BC28" s="114"/>
      <c r="BD28" s="114"/>
      <c r="BE28" s="114"/>
      <c r="BF28" s="114"/>
      <c r="BG28" s="114"/>
      <c r="BH28" s="114"/>
      <c r="BI28" s="114"/>
      <c r="BJ28" s="114"/>
      <c r="BK28" s="114"/>
      <c r="BL28" s="114"/>
      <c r="BM28" s="114"/>
      <c r="BN28" s="114"/>
      <c r="BO28" s="114"/>
      <c r="BP28" s="114"/>
      <c r="BQ28" s="114"/>
      <c r="BR28" s="114"/>
      <c r="BS28" s="114"/>
      <c r="BT28" s="114"/>
      <c r="BU28" s="114"/>
      <c r="BV28" s="114"/>
      <c r="BW28" s="114"/>
      <c r="BX28" s="114"/>
      <c r="BY28" s="114"/>
      <c r="BZ28" s="114"/>
      <c r="CA28" s="114"/>
      <c r="CB28" s="114"/>
      <c r="CC28" s="114"/>
      <c r="CD28" s="114"/>
      <c r="CE28" s="114"/>
      <c r="CF28" s="114"/>
      <c r="CG28" s="114"/>
      <c r="CH28" s="114"/>
      <c r="CI28" s="114"/>
      <c r="CJ28" s="114"/>
      <c r="CK28" s="114"/>
      <c r="CL28" s="114"/>
      <c r="CM28" s="114"/>
      <c r="CN28" s="114"/>
      <c r="CO28" s="114"/>
    </row>
    <row r="29" spans="1:99" ht="21.75" customHeight="1" thickBot="1" x14ac:dyDescent="0.2">
      <c r="A29" s="53"/>
      <c r="B29" s="35"/>
      <c r="C29" s="766"/>
      <c r="D29" s="773" t="s">
        <v>20</v>
      </c>
      <c r="E29" s="773"/>
      <c r="F29" s="773"/>
      <c r="G29" s="774"/>
      <c r="H29" s="231" t="str">
        <f>$BB29</f>
        <v/>
      </c>
      <c r="I29" s="235" t="str">
        <f>$BC29</f>
        <v/>
      </c>
      <c r="J29" s="235" t="str">
        <f>$BD29</f>
        <v/>
      </c>
      <c r="K29" s="235" t="str">
        <f>$BE29</f>
        <v/>
      </c>
      <c r="L29" s="235" t="str">
        <f>$BF29</f>
        <v/>
      </c>
      <c r="M29" s="235" t="str">
        <f>$BG29</f>
        <v/>
      </c>
      <c r="N29" s="235" t="str">
        <f>$BH29</f>
        <v/>
      </c>
      <c r="O29" s="235" t="str">
        <f>$BI29</f>
        <v/>
      </c>
      <c r="P29" s="235" t="str">
        <f>$BJ29</f>
        <v/>
      </c>
      <c r="Q29" s="235" t="str">
        <f>$BK29</f>
        <v/>
      </c>
      <c r="R29" s="235" t="str">
        <f>$BL29</f>
        <v/>
      </c>
      <c r="S29" s="235" t="str">
        <f>$BM29</f>
        <v/>
      </c>
      <c r="T29" s="235" t="str">
        <f>$BN29</f>
        <v/>
      </c>
      <c r="U29" s="235" t="str">
        <f>$BO29</f>
        <v/>
      </c>
      <c r="V29" s="235" t="str">
        <f>$BP29</f>
        <v/>
      </c>
      <c r="W29" s="235" t="str">
        <f>$BQ29</f>
        <v/>
      </c>
      <c r="X29" s="235" t="str">
        <f>$BR29</f>
        <v/>
      </c>
      <c r="Y29" s="235" t="str">
        <f>$BS29</f>
        <v/>
      </c>
      <c r="Z29" s="235" t="str">
        <f>$BT29</f>
        <v/>
      </c>
      <c r="AA29" s="226" t="str">
        <f>$BU29</f>
        <v/>
      </c>
      <c r="AB29" s="33"/>
      <c r="AC29" s="33"/>
      <c r="AD29" s="33"/>
      <c r="AE29" s="87"/>
      <c r="AF29" s="784"/>
      <c r="AG29" s="113" t="s">
        <v>4272</v>
      </c>
      <c r="AH29" s="777"/>
      <c r="AI29" s="778"/>
      <c r="AJ29" s="778"/>
      <c r="AK29" s="778"/>
      <c r="AL29" s="778"/>
      <c r="AM29" s="778"/>
      <c r="AN29" s="778"/>
      <c r="AO29" s="778"/>
      <c r="AP29" s="778"/>
      <c r="AQ29" s="778"/>
      <c r="AR29" s="778"/>
      <c r="AS29" s="778"/>
      <c r="AT29" s="778"/>
      <c r="AU29" s="778"/>
      <c r="AV29" s="778"/>
      <c r="AW29" s="778"/>
      <c r="AX29" s="779"/>
      <c r="AY29" s="121"/>
      <c r="AZ29" s="122" t="str">
        <f>ASC(AH29)</f>
        <v/>
      </c>
      <c r="BA29" s="122" t="str">
        <f>SUBSTITUTE(SUBSTITUTE(SUBSTITUTE(SUBSTITUTE(SUBSTITUTE(SUBSTITUTE(SUBSTITUTE(SUBSTITUTE(SUBSTITUTE(SUBSTITUTE(SUBSTITUTE(SUBSTITUTE(SUBSTITUTE(SUBSTITUTE(SUBSTITUTE(SUBSTITUTE(SUBSTITUTE(SUBSTITUTE(SUBSTITUTE(SUBSTITUTE(SUBSTITUTE(SUBSTITUTE(SUBSTITUTE(SUBSTITUTE(SUBSTITUTE(SUBSTITUTE(AZ29,"が","か゛"),"ぎ","き゛"),"ぐ","く゛"),"げ","け゛"),"ご","こ゛"),"ざ","さ゛"),"じ","し゛"),"ず","す゛"),"ぜ","せ゛"),"ぞ","そ゛"),"だ","た゛"),"ぢ","ち゛"),"づ","つ゛"),"で","て゛"),"ど","と゛"),"ば","は゛"),"び","ひ゛"),"ぶ","ふ゛"),"べ","へ゛"),"ぼ","ほ゛"),"ぱ","は゜"),"ぴ","ひ゜"),"ぷ","ふ゜"),"ぺ","へ゜"),"ぽ","ほ゜"),"ヴ","ウ゛")</f>
        <v/>
      </c>
      <c r="BB29" s="122" t="str">
        <f>DBCS(MID($BA29,COLUMNS($BC29:$BC29),1))</f>
        <v/>
      </c>
      <c r="BC29" s="122" t="str">
        <f>DBCS(MID($BA29,COLUMNS($BC29:BD29),1))</f>
        <v/>
      </c>
      <c r="BD29" s="122" t="str">
        <f>DBCS(MID($BA29,COLUMNS($BC29:$BE29),1))</f>
        <v/>
      </c>
      <c r="BE29" s="122" t="str">
        <f>DBCS(MID($BA29,COLUMNS($BC29:$BF29),1))</f>
        <v/>
      </c>
      <c r="BF29" s="122" t="str">
        <f>DBCS(MID($BA29,COLUMNS($BC29:$BG29),1))</f>
        <v/>
      </c>
      <c r="BG29" s="122" t="str">
        <f>DBCS(MID($BA29,COLUMNS($BC29:$BH29),1))</f>
        <v/>
      </c>
      <c r="BH29" s="122" t="str">
        <f>DBCS(MID($BA29,COLUMNS($BC29:$BI29),1))</f>
        <v/>
      </c>
      <c r="BI29" s="122" t="str">
        <f>DBCS(MID($BA29,COLUMNS($BC29:$BJ29),1))</f>
        <v/>
      </c>
      <c r="BJ29" s="122" t="str">
        <f>DBCS(MID($BA29,COLUMNS($BC29:$BK29),1))</f>
        <v/>
      </c>
      <c r="BK29" s="122" t="str">
        <f>DBCS(MID($BA29,COLUMNS($BC29:$BL29),1))</f>
        <v/>
      </c>
      <c r="BL29" s="122" t="str">
        <f>DBCS(MID($BA29,COLUMNS($BC29:$BM29),1))</f>
        <v/>
      </c>
      <c r="BM29" s="122" t="str">
        <f>DBCS(MID($BA29,COLUMNS($BC29:$BN29),1))</f>
        <v/>
      </c>
      <c r="BN29" s="122" t="str">
        <f>DBCS(MID($BA29,COLUMNS($BC29:$BO29),1))</f>
        <v/>
      </c>
      <c r="BO29" s="122" t="str">
        <f>DBCS(MID($BA29,COLUMNS($BC29:$BP29),1))</f>
        <v/>
      </c>
      <c r="BP29" s="122" t="str">
        <f>DBCS(MID($BA29,COLUMNS($BC29:$BQ29),1))</f>
        <v/>
      </c>
      <c r="BQ29" s="122" t="str">
        <f>DBCS(MID($BA29,COLUMNS($BC29:$BR29),1))</f>
        <v/>
      </c>
      <c r="BR29" s="122" t="str">
        <f>DBCS(MID($BA29,COLUMNS($BC29:$BS29),1))</f>
        <v/>
      </c>
      <c r="BS29" s="122" t="str">
        <f>DBCS(MID($BA29,COLUMNS($BC29:$BT29),1))</f>
        <v/>
      </c>
      <c r="BT29" s="122" t="str">
        <f>DBCS(MID($BA29,COLUMNS($BC29:$BU29),1))</f>
        <v/>
      </c>
      <c r="BU29" s="122" t="str">
        <f>DBCS(MID($BA29,COLUMNS($BC29:$BV29),1))</f>
        <v/>
      </c>
      <c r="BV29" s="122" t="str">
        <f>DBCS(MID($BA29,COLUMNS($BC29:$BW29),1))</f>
        <v/>
      </c>
      <c r="BW29" s="122" t="str">
        <f>DBCS(MID($BA29,COLUMNS($BC29:$BX29),1))</f>
        <v/>
      </c>
      <c r="BX29" s="122" t="str">
        <f>DBCS(MID($BA29,COLUMNS($BC29:$BY29),1))</f>
        <v/>
      </c>
      <c r="BY29" s="122" t="str">
        <f>DBCS(MID($BA29,COLUMNS($BC29:$BZ29),1))</f>
        <v/>
      </c>
      <c r="BZ29" s="122" t="str">
        <f>DBCS(MID($BA29,COLUMNS($BC29:$CA29),1))</f>
        <v/>
      </c>
      <c r="CA29" s="122" t="str">
        <f>DBCS(MID($BA29,COLUMNS($BC29:$CB29),1))</f>
        <v/>
      </c>
      <c r="CB29" s="122" t="str">
        <f>DBCS(MID($BA29,COLUMNS($BC29:$CC29),1))</f>
        <v/>
      </c>
      <c r="CC29" s="122" t="str">
        <f>DBCS(MID($BA29,COLUMNS($BC29:$CD29),1))</f>
        <v/>
      </c>
      <c r="CD29" s="122" t="str">
        <f>DBCS(MID($BA29,COLUMNS($BC29:$CE29),1))</f>
        <v/>
      </c>
      <c r="CE29" s="122" t="str">
        <f>DBCS(MID($BA29,COLUMNS($BC29:$CF29),1))</f>
        <v/>
      </c>
      <c r="CF29" s="122" t="str">
        <f>DBCS(MID($BA$10,COLUMNS($BC$10:CG$10),1))</f>
        <v/>
      </c>
      <c r="CG29" s="122" t="str">
        <f>DBCS(MID($BA29,COLUMNS($BC29:$CH29),1))</f>
        <v/>
      </c>
      <c r="CH29" s="122" t="str">
        <f>DBCS(MID($BA29,COLUMNS($BC29:$CI29),1))</f>
        <v/>
      </c>
      <c r="CI29" s="122" t="str">
        <f>DBCS(MID($BA29,COLUMNS($BC29:$CJ29),1))</f>
        <v/>
      </c>
      <c r="CJ29" s="122" t="str">
        <f>DBCS(MID($BA29,COLUMNS($BC29:$CK29),1))</f>
        <v/>
      </c>
      <c r="CK29" s="122" t="str">
        <f>DBCS(MID($BA29,COLUMNS($BC29:$CL29),1))</f>
        <v/>
      </c>
      <c r="CL29" s="122" t="str">
        <f>DBCS(MID($BA29,COLUMNS($BC29:$CM29),1))</f>
        <v/>
      </c>
      <c r="CM29" s="122" t="str">
        <f>DBCS(MID($BA29,COLUMNS($BC29:$CN29),1))</f>
        <v/>
      </c>
      <c r="CN29" s="122" t="str">
        <f>DBCS(MID($BA29,COLUMNS($BC29:$CO29),1))</f>
        <v/>
      </c>
      <c r="CO29" s="122" t="str">
        <f>DBCS(MID($BA29,COLUMNS($BC29:$CP29),1))</f>
        <v/>
      </c>
      <c r="CP29" s="122" t="str">
        <f>DBCS(MID($BA29,COLUMNS($BC29:$CQ29),1))</f>
        <v/>
      </c>
      <c r="CQ29" s="122" t="str">
        <f>DBCS(MID($BA29,COLUMNS($BC29:$CR29),1))</f>
        <v/>
      </c>
      <c r="CR29" s="122" t="str">
        <f>DBCS(MID($BA29,COLUMNS($BC29:$CS29),1))</f>
        <v/>
      </c>
      <c r="CS29" s="122" t="str">
        <f>DBCS(MID($BA29,COLUMNS($BC29:$CT29),1))</f>
        <v/>
      </c>
      <c r="CT29" s="122" t="str">
        <f>DBCS(MID($BA29,COLUMNS($BC29:$CU29),1))</f>
        <v/>
      </c>
      <c r="CU29" s="122" t="str">
        <f>DBCS(MID($BA29,COLUMNS($BC29:$CV29),1))</f>
        <v/>
      </c>
    </row>
    <row r="30" spans="1:99" ht="21.75" customHeight="1" thickBot="1" x14ac:dyDescent="0.2">
      <c r="A30" s="53"/>
      <c r="B30" s="35"/>
      <c r="C30" s="766"/>
      <c r="D30" s="773" t="s">
        <v>22</v>
      </c>
      <c r="E30" s="773"/>
      <c r="F30" s="773"/>
      <c r="G30" s="774"/>
      <c r="H30" s="229" t="str">
        <f>LEFT(AH30)</f>
        <v/>
      </c>
      <c r="I30" s="236" t="str">
        <f>MID($AH30,2,1)</f>
        <v/>
      </c>
      <c r="J30" s="236" t="str">
        <f>MID($AH30,3,1)</f>
        <v/>
      </c>
      <c r="K30" s="236" t="str">
        <f>MID($AH30,4,1)</f>
        <v/>
      </c>
      <c r="L30" s="236" t="str">
        <f>MID($AH30,5,1)</f>
        <v/>
      </c>
      <c r="M30" s="236" t="str">
        <f>MID($AH30,6,1)</f>
        <v/>
      </c>
      <c r="N30" s="236" t="str">
        <f>MID($AH30,7,1)</f>
        <v/>
      </c>
      <c r="O30" s="236" t="str">
        <f>MID($AH30,8,1)</f>
        <v/>
      </c>
      <c r="P30" s="236" t="str">
        <f>MID($AH30,9,1)</f>
        <v/>
      </c>
      <c r="Q30" s="236" t="str">
        <f>MID($AH30,10,1)</f>
        <v/>
      </c>
      <c r="R30" s="236" t="str">
        <f>MID($AH30,11,1)</f>
        <v/>
      </c>
      <c r="S30" s="236" t="str">
        <f>MID($AH30,12,1)</f>
        <v/>
      </c>
      <c r="T30" s="236" t="str">
        <f>MID($AH30,13,1)</f>
        <v/>
      </c>
      <c r="U30" s="236" t="str">
        <f>MID($AH30,14,1)</f>
        <v/>
      </c>
      <c r="V30" s="236" t="str">
        <f>MID($AH30,15,1)</f>
        <v/>
      </c>
      <c r="W30" s="236" t="str">
        <f>MID($AH30,16,1)</f>
        <v/>
      </c>
      <c r="X30" s="236" t="str">
        <f>MID($AH30,17,1)</f>
        <v/>
      </c>
      <c r="Y30" s="236" t="str">
        <f>MID($AH30,18,1)</f>
        <v/>
      </c>
      <c r="Z30" s="236" t="str">
        <f>MID($AH30,19,1)</f>
        <v/>
      </c>
      <c r="AA30" s="230" t="str">
        <f>MID($AH30,20,1)</f>
        <v/>
      </c>
      <c r="AB30" s="33"/>
      <c r="AC30" s="156" t="s">
        <v>4268</v>
      </c>
      <c r="AD30" s="31"/>
      <c r="AF30" s="784"/>
      <c r="AG30" s="113" t="s">
        <v>32</v>
      </c>
      <c r="AH30" s="777"/>
      <c r="AI30" s="778"/>
      <c r="AJ30" s="778"/>
      <c r="AK30" s="778"/>
      <c r="AL30" s="778"/>
      <c r="AM30" s="778"/>
      <c r="AN30" s="778"/>
      <c r="AO30" s="778"/>
      <c r="AP30" s="778"/>
      <c r="AQ30" s="778"/>
      <c r="AR30" s="778"/>
      <c r="AS30" s="778"/>
      <c r="AT30" s="778"/>
      <c r="AU30" s="778"/>
      <c r="AV30" s="778"/>
      <c r="AW30" s="778"/>
      <c r="AX30" s="779"/>
      <c r="AY30" s="121"/>
      <c r="AZ30" s="114"/>
      <c r="BA30" s="114"/>
      <c r="BB30" s="114"/>
      <c r="BC30" s="114"/>
      <c r="BD30" s="114"/>
      <c r="BE30" s="114"/>
      <c r="BF30" s="114"/>
      <c r="BG30" s="114"/>
      <c r="BH30" s="114"/>
      <c r="BI30" s="114"/>
      <c r="BJ30" s="114"/>
      <c r="BK30" s="114"/>
      <c r="BL30" s="114"/>
      <c r="BM30" s="114"/>
      <c r="BN30" s="114"/>
      <c r="BO30" s="114"/>
      <c r="BP30" s="114"/>
      <c r="BQ30" s="114"/>
      <c r="BR30" s="114"/>
      <c r="BS30" s="114"/>
      <c r="BT30" s="114"/>
      <c r="BU30" s="114"/>
      <c r="BV30" s="114"/>
      <c r="BW30" s="114"/>
      <c r="BX30" s="114"/>
      <c r="BY30" s="114"/>
      <c r="BZ30" s="114"/>
      <c r="CA30" s="114"/>
      <c r="CB30" s="114"/>
      <c r="CC30" s="114"/>
      <c r="CD30" s="114"/>
      <c r="CE30" s="114"/>
      <c r="CF30" s="114"/>
      <c r="CG30" s="114"/>
      <c r="CH30" s="114"/>
      <c r="CI30" s="114"/>
      <c r="CJ30" s="114"/>
      <c r="CK30" s="114"/>
      <c r="CL30" s="114"/>
      <c r="CM30" s="114"/>
      <c r="CN30" s="114"/>
      <c r="CO30" s="114"/>
    </row>
    <row r="31" spans="1:99" ht="21.75" customHeight="1" thickBot="1" x14ac:dyDescent="0.2">
      <c r="A31" s="53"/>
      <c r="B31" s="35"/>
      <c r="C31" s="767"/>
      <c r="D31" s="773" t="s">
        <v>21</v>
      </c>
      <c r="E31" s="773"/>
      <c r="F31" s="773"/>
      <c r="G31" s="774"/>
      <c r="H31" s="228" t="str">
        <f>IF($AH32="令和","R",IF($AH32="平成","H",IF($AH32="昭和","S",IF($AH32="大正","T",""))))</f>
        <v/>
      </c>
      <c r="I31" s="46" t="s">
        <v>4266</v>
      </c>
      <c r="J31" s="229" t="str">
        <f>LEFT($AI32,1)</f>
        <v/>
      </c>
      <c r="K31" s="230" t="str">
        <f>RIGHT($AI32,1)</f>
        <v/>
      </c>
      <c r="L31" s="52" t="s">
        <v>0</v>
      </c>
      <c r="M31" s="231" t="str">
        <f>LEFT($AJ32,1)</f>
        <v/>
      </c>
      <c r="N31" s="226" t="str">
        <f>RIGHT($AJ32,1)</f>
        <v/>
      </c>
      <c r="O31" s="53" t="s">
        <v>1</v>
      </c>
      <c r="P31" s="238" t="str">
        <f>LEFT($AK32,1)</f>
        <v/>
      </c>
      <c r="Q31" s="226" t="str">
        <f>RIGHT($AK32,1)</f>
        <v/>
      </c>
      <c r="R31" s="53" t="s">
        <v>2</v>
      </c>
      <c r="S31" s="42"/>
      <c r="T31" s="42"/>
      <c r="U31" s="42"/>
      <c r="V31" s="42"/>
      <c r="W31" s="42"/>
      <c r="X31" s="42"/>
      <c r="Y31" s="42"/>
      <c r="Z31" s="54"/>
      <c r="AA31" s="35"/>
      <c r="AB31" s="35"/>
      <c r="AC31" s="45"/>
      <c r="AD31" s="31"/>
      <c r="AF31" s="785"/>
      <c r="AG31" s="113" t="s">
        <v>33</v>
      </c>
      <c r="AH31" s="790"/>
      <c r="AI31" s="791"/>
      <c r="AJ31" s="791"/>
      <c r="AK31" s="791"/>
      <c r="AL31" s="791"/>
      <c r="AM31" s="791"/>
      <c r="AN31" s="792"/>
      <c r="AO31" s="201" t="s">
        <v>4712</v>
      </c>
      <c r="AP31" s="160"/>
      <c r="AU31" s="171"/>
      <c r="AV31" s="171"/>
      <c r="AW31" s="171"/>
      <c r="AX31" s="103"/>
      <c r="AY31" s="114"/>
      <c r="AZ31" s="114"/>
      <c r="BA31" s="114"/>
      <c r="BB31" s="114"/>
      <c r="BC31" s="114"/>
      <c r="BD31" s="114"/>
      <c r="BE31" s="114"/>
      <c r="BF31" s="114"/>
      <c r="BG31" s="114"/>
      <c r="BH31" s="114"/>
      <c r="BI31" s="114"/>
      <c r="BJ31" s="114"/>
      <c r="BK31" s="114"/>
      <c r="BL31" s="114"/>
      <c r="BM31" s="114"/>
      <c r="BN31" s="114"/>
      <c r="BO31" s="114"/>
      <c r="BP31" s="114"/>
      <c r="BQ31" s="114"/>
      <c r="BR31" s="114"/>
      <c r="BS31" s="114"/>
      <c r="BT31" s="114"/>
      <c r="BU31" s="114"/>
      <c r="BV31" s="114"/>
      <c r="BW31" s="114"/>
      <c r="BX31" s="114"/>
      <c r="BY31" s="114"/>
      <c r="BZ31" s="114"/>
      <c r="CA31" s="114"/>
      <c r="CB31" s="114"/>
      <c r="CC31" s="114"/>
      <c r="CD31" s="114"/>
      <c r="CE31" s="114"/>
      <c r="CF31" s="114"/>
      <c r="CG31" s="114"/>
      <c r="CH31" s="114"/>
      <c r="CI31" s="114"/>
      <c r="CJ31" s="114"/>
      <c r="CK31" s="114"/>
      <c r="CL31" s="114"/>
      <c r="CM31" s="114"/>
      <c r="CN31" s="114"/>
      <c r="CO31" s="114"/>
    </row>
    <row r="32" spans="1:99" ht="21.75" customHeight="1" x14ac:dyDescent="0.15">
      <c r="A32" s="47"/>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F32" s="114"/>
      <c r="AG32" s="118"/>
      <c r="AH32" s="109" t="str">
        <f>IF($AH31="","",TEXT($AH31,"ggg"))</f>
        <v/>
      </c>
      <c r="AI32" s="109" t="str">
        <f>IF($AH31="","",TEXT($AH31,"ee"))</f>
        <v/>
      </c>
      <c r="AJ32" s="109" t="str">
        <f>IF($AH31="","",TEXT($AH31,"mm"))</f>
        <v/>
      </c>
      <c r="AK32" s="109" t="str">
        <f>IF($AH31="","",TEXT($AH31,"dd"))</f>
        <v/>
      </c>
      <c r="AL32" s="123"/>
      <c r="AM32" s="114"/>
      <c r="AN32" s="118" t="str">
        <f>LEFT($AH35)</f>
        <v/>
      </c>
      <c r="AO32" s="118" t="str">
        <f>MID($AH35,2,1)</f>
        <v/>
      </c>
      <c r="AP32" s="109" t="str">
        <f>LEFT(AH36)</f>
        <v/>
      </c>
      <c r="AQ32" s="109" t="str">
        <f>MID(AH36,2,1)</f>
        <v/>
      </c>
      <c r="AR32" s="119" t="str">
        <f>RIGHT("000000"&amp;$AM36,6)</f>
        <v>000000</v>
      </c>
      <c r="AS32" s="114"/>
      <c r="AT32" s="114"/>
      <c r="AU32" s="114"/>
      <c r="AV32" s="114"/>
      <c r="AW32" s="114"/>
      <c r="AX32" s="114"/>
      <c r="AY32" s="114"/>
      <c r="AZ32" s="114"/>
      <c r="BA32" s="114"/>
      <c r="BB32" s="114"/>
      <c r="BC32" s="114"/>
      <c r="BD32" s="114"/>
      <c r="BE32" s="114"/>
      <c r="BF32" s="114"/>
      <c r="BG32" s="114"/>
      <c r="BH32" s="114"/>
      <c r="BI32" s="114"/>
      <c r="BJ32" s="114"/>
      <c r="BK32" s="114"/>
      <c r="BL32" s="114"/>
      <c r="BM32" s="114"/>
      <c r="BN32" s="114"/>
      <c r="BO32" s="114"/>
      <c r="BP32" s="114"/>
      <c r="BQ32" s="114"/>
      <c r="BR32" s="114"/>
      <c r="BS32" s="114"/>
      <c r="BT32" s="114"/>
      <c r="BU32" s="114"/>
      <c r="BV32" s="114"/>
      <c r="BW32" s="114"/>
      <c r="BX32" s="114"/>
      <c r="BY32" s="114"/>
      <c r="BZ32" s="114"/>
      <c r="CA32" s="114"/>
      <c r="CB32" s="114"/>
      <c r="CC32" s="114"/>
      <c r="CD32" s="114"/>
      <c r="CE32" s="114"/>
      <c r="CF32" s="114"/>
      <c r="CG32" s="114"/>
      <c r="CH32" s="114"/>
      <c r="CI32" s="114"/>
      <c r="CJ32" s="114"/>
      <c r="CK32" s="114"/>
      <c r="CL32" s="114"/>
      <c r="CM32" s="114"/>
      <c r="CN32" s="114"/>
      <c r="CO32" s="114"/>
    </row>
    <row r="33" spans="1:99" ht="21.75" customHeight="1" thickBot="1" x14ac:dyDescent="0.2">
      <c r="A33" s="47"/>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F33" s="114"/>
      <c r="AG33" s="118"/>
      <c r="AH33" s="109"/>
      <c r="AI33" s="109"/>
      <c r="AJ33" s="109"/>
      <c r="AK33" s="109"/>
      <c r="AL33" s="123"/>
      <c r="AM33" s="114"/>
      <c r="AN33" s="118"/>
      <c r="AO33" s="118"/>
      <c r="AP33" s="109"/>
      <c r="AQ33" s="109"/>
      <c r="AR33" s="119"/>
      <c r="AS33" s="114"/>
      <c r="AT33" s="114"/>
      <c r="AU33" s="114"/>
      <c r="AV33" s="114"/>
      <c r="AW33" s="114"/>
      <c r="AX33" s="114"/>
      <c r="AY33" s="114"/>
      <c r="AZ33" s="114"/>
      <c r="BA33" s="114"/>
      <c r="BB33" s="114"/>
      <c r="BC33" s="114"/>
      <c r="BD33" s="114"/>
      <c r="BE33" s="114"/>
      <c r="BF33" s="114"/>
      <c r="BG33" s="114"/>
      <c r="BH33" s="114"/>
      <c r="BI33" s="114"/>
      <c r="BJ33" s="114"/>
      <c r="BK33" s="114"/>
      <c r="BL33" s="114"/>
      <c r="BM33" s="114"/>
      <c r="BN33" s="114"/>
      <c r="BO33" s="114"/>
      <c r="BP33" s="114"/>
      <c r="BQ33" s="114"/>
      <c r="BR33" s="114"/>
      <c r="BS33" s="114"/>
      <c r="BT33" s="114"/>
      <c r="BU33" s="114"/>
      <c r="BV33" s="114"/>
      <c r="BW33" s="114"/>
      <c r="BX33" s="114"/>
      <c r="BY33" s="114"/>
      <c r="BZ33" s="114"/>
      <c r="CA33" s="114"/>
      <c r="CB33" s="114"/>
      <c r="CC33" s="114"/>
      <c r="CD33" s="114"/>
      <c r="CE33" s="114"/>
      <c r="CF33" s="114"/>
      <c r="CG33" s="114"/>
      <c r="CH33" s="114"/>
      <c r="CI33" s="114"/>
      <c r="CJ33" s="114"/>
      <c r="CK33" s="114"/>
      <c r="CL33" s="114"/>
      <c r="CM33" s="114"/>
      <c r="CN33" s="114"/>
      <c r="CO33" s="114"/>
    </row>
    <row r="34" spans="1:99" ht="21.75" customHeight="1" thickBot="1" x14ac:dyDescent="0.2">
      <c r="A34" s="214"/>
      <c r="B34" s="35"/>
      <c r="C34" s="35"/>
      <c r="D34" s="646" t="s">
        <v>4627</v>
      </c>
      <c r="E34" s="647"/>
      <c r="F34" s="647"/>
      <c r="G34" s="648"/>
      <c r="H34" s="228" t="str">
        <f>IF($AL35="令和","R",IF($AL35="平成","H",IF($AL35="昭和","S",IF($AL35="大正","T",""))))</f>
        <v/>
      </c>
      <c r="I34" s="46" t="s">
        <v>4266</v>
      </c>
      <c r="J34" s="229" t="str">
        <f>LEFT($AM35,1)</f>
        <v/>
      </c>
      <c r="K34" s="230" t="str">
        <f>RIGHT($AM35,1)</f>
        <v/>
      </c>
      <c r="L34" s="52" t="s">
        <v>0</v>
      </c>
      <c r="M34" s="231" t="str">
        <f>LEFT($AN35,1)</f>
        <v/>
      </c>
      <c r="N34" s="226" t="str">
        <f>RIGHT($AN35,1)</f>
        <v/>
      </c>
      <c r="O34" s="53" t="s">
        <v>1</v>
      </c>
      <c r="P34" s="237" t="str">
        <f>LEFT($AO35,1)</f>
        <v/>
      </c>
      <c r="Q34" s="226" t="str">
        <f>RIGHT($AO35,1)</f>
        <v/>
      </c>
      <c r="R34" s="35"/>
      <c r="S34" s="35"/>
      <c r="T34" s="35"/>
      <c r="U34" s="35"/>
      <c r="V34" s="35"/>
      <c r="W34" s="35"/>
      <c r="X34" s="35"/>
      <c r="Y34" s="35"/>
      <c r="Z34" s="35"/>
      <c r="AA34" s="35"/>
      <c r="AB34" s="35"/>
      <c r="AC34" s="33"/>
      <c r="AD34" s="33"/>
      <c r="AE34" s="87"/>
      <c r="AF34" s="783" t="s">
        <v>4633</v>
      </c>
      <c r="AG34" s="113" t="s">
        <v>4627</v>
      </c>
      <c r="AH34" s="769"/>
      <c r="AI34" s="770"/>
      <c r="AJ34" s="770"/>
      <c r="AK34" s="770"/>
      <c r="AL34" s="770"/>
      <c r="AM34" s="770"/>
      <c r="AN34" s="771"/>
      <c r="AO34" s="201" t="s">
        <v>4712</v>
      </c>
      <c r="AP34" s="117"/>
      <c r="AQ34" s="117"/>
      <c r="AR34" s="119"/>
      <c r="AS34" s="117"/>
      <c r="AT34" s="117"/>
      <c r="AU34" s="117"/>
      <c r="AV34" s="117"/>
      <c r="AW34" s="117"/>
      <c r="AX34" s="117"/>
      <c r="AY34" s="114"/>
      <c r="AZ34" s="114"/>
      <c r="BA34" s="114"/>
      <c r="BB34" s="114"/>
      <c r="BC34" s="114"/>
      <c r="BD34" s="114"/>
      <c r="BE34" s="114"/>
      <c r="BF34" s="114"/>
      <c r="BG34" s="114"/>
      <c r="BH34" s="114"/>
      <c r="BI34" s="114"/>
      <c r="BJ34" s="114"/>
      <c r="BK34" s="114"/>
      <c r="BL34" s="114"/>
      <c r="BM34" s="114"/>
      <c r="BN34" s="114"/>
      <c r="BO34" s="114"/>
      <c r="BP34" s="114"/>
      <c r="BQ34" s="114"/>
      <c r="BR34" s="114"/>
      <c r="BS34" s="114"/>
      <c r="BT34" s="114"/>
      <c r="BU34" s="114"/>
      <c r="BV34" s="114"/>
      <c r="BW34" s="114"/>
      <c r="BX34" s="114"/>
      <c r="BY34" s="114"/>
      <c r="BZ34" s="114"/>
      <c r="CA34" s="114"/>
      <c r="CB34" s="114"/>
      <c r="CC34" s="114"/>
      <c r="CD34" s="114"/>
      <c r="CE34" s="114"/>
      <c r="CF34" s="114"/>
      <c r="CG34" s="114"/>
      <c r="CH34" s="114"/>
      <c r="CI34" s="114"/>
      <c r="CJ34" s="114"/>
      <c r="CK34" s="114"/>
      <c r="CL34" s="114"/>
      <c r="CM34" s="114"/>
      <c r="CN34" s="114"/>
      <c r="CO34" s="114"/>
    </row>
    <row r="35" spans="1:99" ht="21.75" customHeight="1" thickBot="1" x14ac:dyDescent="0.2">
      <c r="A35" s="214"/>
      <c r="B35" s="35"/>
      <c r="C35" s="35"/>
      <c r="D35" s="765" t="s">
        <v>4629</v>
      </c>
      <c r="E35" s="787" t="s">
        <v>19</v>
      </c>
      <c r="F35" s="788"/>
      <c r="G35" s="789"/>
      <c r="H35" s="231" t="str">
        <f>AN32</f>
        <v/>
      </c>
      <c r="I35" s="226" t="str">
        <f>AO32</f>
        <v/>
      </c>
      <c r="J35" s="35"/>
      <c r="K35" s="35"/>
      <c r="L35" s="35"/>
      <c r="M35" s="49"/>
      <c r="N35" s="657"/>
      <c r="O35" s="657"/>
      <c r="P35" s="657"/>
      <c r="Q35" s="35"/>
      <c r="R35" s="35"/>
      <c r="S35" s="35"/>
      <c r="T35" s="35"/>
      <c r="U35" s="35"/>
      <c r="V35" s="35"/>
      <c r="W35" s="35"/>
      <c r="X35" s="35"/>
      <c r="Y35" s="35"/>
      <c r="Z35" s="35"/>
      <c r="AA35" s="35"/>
      <c r="AB35" s="33"/>
      <c r="AC35" s="33"/>
      <c r="AD35" s="33"/>
      <c r="AE35" s="87"/>
      <c r="AF35" s="784"/>
      <c r="AG35" s="113" t="s">
        <v>53</v>
      </c>
      <c r="AH35" s="780"/>
      <c r="AI35" s="781"/>
      <c r="AJ35" s="781"/>
      <c r="AK35" s="782"/>
      <c r="AL35" s="109" t="str">
        <f>IF($AH34="","",TEXT($AH34,"ggg"))</f>
        <v/>
      </c>
      <c r="AM35" s="109" t="str">
        <f>IF($AH34="","",TEXT($AH34,"ee"))</f>
        <v/>
      </c>
      <c r="AN35" s="109" t="str">
        <f>IF($AH34="","",TEXT($AH34,"mm"))</f>
        <v/>
      </c>
      <c r="AO35" s="109" t="str">
        <f>IF($AH34="","",TEXT($AH34,"dd"))</f>
        <v/>
      </c>
      <c r="AY35" s="121"/>
      <c r="AZ35" s="114"/>
      <c r="BA35" s="114"/>
      <c r="BB35" s="114"/>
      <c r="BC35" s="114"/>
      <c r="BD35" s="114"/>
      <c r="BE35" s="114"/>
      <c r="BF35" s="114"/>
      <c r="BG35" s="114"/>
      <c r="BH35" s="114"/>
      <c r="BI35" s="114"/>
      <c r="BJ35" s="114"/>
      <c r="BK35" s="114"/>
      <c r="BL35" s="114"/>
      <c r="BM35" s="114"/>
      <c r="BN35" s="114"/>
      <c r="BO35" s="114"/>
      <c r="BP35" s="114"/>
      <c r="BQ35" s="114"/>
      <c r="BR35" s="114"/>
      <c r="BS35" s="114"/>
      <c r="BT35" s="114"/>
      <c r="BU35" s="114"/>
      <c r="BV35" s="114"/>
      <c r="BW35" s="114"/>
      <c r="BX35" s="114"/>
      <c r="BY35" s="114"/>
      <c r="BZ35" s="114"/>
      <c r="CA35" s="114"/>
      <c r="CB35" s="114"/>
      <c r="CC35" s="114"/>
      <c r="CD35" s="114"/>
      <c r="CE35" s="114"/>
      <c r="CF35" s="114"/>
      <c r="CG35" s="114"/>
      <c r="CH35" s="114"/>
      <c r="CI35" s="114"/>
      <c r="CJ35" s="114"/>
      <c r="CK35" s="114"/>
      <c r="CL35" s="114"/>
      <c r="CM35" s="114"/>
      <c r="CN35" s="114"/>
      <c r="CO35" s="114"/>
    </row>
    <row r="36" spans="1:99" ht="21.75" customHeight="1" thickBot="1" x14ac:dyDescent="0.2">
      <c r="A36" s="214"/>
      <c r="B36" s="35"/>
      <c r="C36" s="35"/>
      <c r="D36" s="766"/>
      <c r="E36" s="787" t="s">
        <v>4626</v>
      </c>
      <c r="F36" s="788"/>
      <c r="G36" s="789"/>
      <c r="H36" s="234" t="str">
        <f>AP32</f>
        <v/>
      </c>
      <c r="I36" s="226" t="str">
        <f>AQ32</f>
        <v/>
      </c>
      <c r="J36" s="50" t="s">
        <v>4266</v>
      </c>
      <c r="K36" s="237" t="str">
        <f>IF(AM36="","",IF(AM36&gt;=100000,LEFT($AR32,1),"0"))</f>
        <v/>
      </c>
      <c r="L36" s="227" t="str">
        <f>IF(AM36="","",IF($AM36&gt;=10000,MID($AR32,2,1),"0"))</f>
        <v/>
      </c>
      <c r="M36" s="235" t="str">
        <f>IF(AM36="","",IF($AM36&gt;=1000,MID($AR32,3,1),"0"))</f>
        <v/>
      </c>
      <c r="N36" s="235" t="str">
        <f>IF(AM36="","",IF($AM36&gt;=100,MID($AR32,4,1),"0"))</f>
        <v/>
      </c>
      <c r="O36" s="235" t="str">
        <f>IF(AM36="","",IF($AM36&gt;=10,MID($AR32,5,1),"0"))</f>
        <v/>
      </c>
      <c r="P36" s="235" t="str">
        <f>IF($AM36&gt;=1,RIGHT($AR32),"")</f>
        <v/>
      </c>
      <c r="Q36" s="51" t="s">
        <v>4266</v>
      </c>
      <c r="R36" s="228" t="str">
        <f>IF($AS36="","",$AS36)</f>
        <v/>
      </c>
      <c r="S36" s="50"/>
      <c r="T36" s="155"/>
      <c r="U36" s="155"/>
      <c r="V36" s="155"/>
      <c r="W36" s="155"/>
      <c r="X36" s="155"/>
      <c r="Y36" s="155"/>
      <c r="Z36" s="215"/>
      <c r="AA36" s="212"/>
      <c r="AB36" s="33"/>
      <c r="AC36" s="33"/>
      <c r="AD36" s="33"/>
      <c r="AE36" s="87"/>
      <c r="AF36" s="784"/>
      <c r="AG36" s="113" t="s">
        <v>4626</v>
      </c>
      <c r="AH36" s="729"/>
      <c r="AI36" s="622"/>
      <c r="AJ36" s="622"/>
      <c r="AK36" s="623"/>
      <c r="AL36" s="120" t="s">
        <v>4271</v>
      </c>
      <c r="AM36" s="649"/>
      <c r="AN36" s="650"/>
      <c r="AO36" s="650"/>
      <c r="AP36" s="650"/>
      <c r="AQ36" s="651"/>
      <c r="AR36" s="140" t="s">
        <v>39</v>
      </c>
      <c r="AS36" s="174"/>
      <c r="BB36" s="114"/>
      <c r="BC36" s="114"/>
      <c r="BD36" s="114"/>
      <c r="BE36" s="114"/>
      <c r="BF36" s="114"/>
      <c r="BG36" s="114"/>
      <c r="BH36" s="114"/>
      <c r="BI36" s="114"/>
      <c r="BJ36" s="114"/>
      <c r="BK36" s="114"/>
      <c r="BL36" s="114"/>
      <c r="BM36" s="114"/>
      <c r="BN36" s="114"/>
      <c r="BO36" s="114"/>
      <c r="BP36" s="114"/>
      <c r="BQ36" s="114"/>
      <c r="BR36" s="114"/>
      <c r="BS36" s="114"/>
      <c r="BT36" s="114"/>
      <c r="BU36" s="114"/>
      <c r="BV36" s="114"/>
      <c r="BW36" s="114"/>
      <c r="BX36" s="114"/>
      <c r="BY36" s="114"/>
      <c r="BZ36" s="114"/>
      <c r="CA36" s="114"/>
      <c r="CB36" s="114"/>
      <c r="CC36" s="114"/>
      <c r="CD36" s="114"/>
      <c r="CE36" s="114"/>
      <c r="CF36" s="114"/>
      <c r="CG36" s="114"/>
      <c r="CH36" s="114"/>
      <c r="CI36" s="114"/>
      <c r="CJ36" s="114"/>
      <c r="CK36" s="114"/>
      <c r="CL36" s="114"/>
      <c r="CM36" s="114"/>
      <c r="CN36" s="114"/>
      <c r="CO36" s="114"/>
    </row>
    <row r="37" spans="1:99" ht="21.75" customHeight="1" thickBot="1" x14ac:dyDescent="0.2">
      <c r="A37" s="53"/>
      <c r="B37" s="35"/>
      <c r="C37" s="35"/>
      <c r="D37" s="766"/>
      <c r="E37" s="787" t="s">
        <v>20</v>
      </c>
      <c r="F37" s="788"/>
      <c r="G37" s="789"/>
      <c r="H37" s="231" t="str">
        <f>$BB37</f>
        <v/>
      </c>
      <c r="I37" s="235" t="str">
        <f>$BC37</f>
        <v/>
      </c>
      <c r="J37" s="235" t="str">
        <f>$BD37</f>
        <v/>
      </c>
      <c r="K37" s="235" t="str">
        <f>$BE37</f>
        <v/>
      </c>
      <c r="L37" s="235" t="str">
        <f>$BF37</f>
        <v/>
      </c>
      <c r="M37" s="235" t="str">
        <f>$BG37</f>
        <v/>
      </c>
      <c r="N37" s="235" t="str">
        <f>$BH37</f>
        <v/>
      </c>
      <c r="O37" s="235" t="str">
        <f>$BI37</f>
        <v/>
      </c>
      <c r="P37" s="235" t="str">
        <f>$BJ37</f>
        <v/>
      </c>
      <c r="Q37" s="235" t="str">
        <f>$BK37</f>
        <v/>
      </c>
      <c r="R37" s="235" t="str">
        <f>$BL37</f>
        <v/>
      </c>
      <c r="S37" s="235" t="str">
        <f>$BM37</f>
        <v/>
      </c>
      <c r="T37" s="235" t="str">
        <f>$BN37</f>
        <v/>
      </c>
      <c r="U37" s="235" t="str">
        <f>$BO37</f>
        <v/>
      </c>
      <c r="V37" s="235" t="str">
        <f>$BP37</f>
        <v/>
      </c>
      <c r="W37" s="235" t="str">
        <f>$BQ37</f>
        <v/>
      </c>
      <c r="X37" s="235" t="str">
        <f>$BR37</f>
        <v/>
      </c>
      <c r="Y37" s="235" t="str">
        <f>$BS37</f>
        <v/>
      </c>
      <c r="Z37" s="235" t="str">
        <f>$BT37</f>
        <v/>
      </c>
      <c r="AA37" s="226" t="str">
        <f>$BU37</f>
        <v/>
      </c>
      <c r="AB37" s="33"/>
      <c r="AC37" s="33"/>
      <c r="AD37" s="33"/>
      <c r="AE37" s="87"/>
      <c r="AF37" s="784"/>
      <c r="AG37" s="113" t="s">
        <v>4272</v>
      </c>
      <c r="AH37" s="777"/>
      <c r="AI37" s="778"/>
      <c r="AJ37" s="778"/>
      <c r="AK37" s="778"/>
      <c r="AL37" s="778"/>
      <c r="AM37" s="778"/>
      <c r="AN37" s="778"/>
      <c r="AO37" s="778"/>
      <c r="AP37" s="778"/>
      <c r="AQ37" s="778"/>
      <c r="AR37" s="778"/>
      <c r="AS37" s="778"/>
      <c r="AT37" s="778"/>
      <c r="AU37" s="778"/>
      <c r="AV37" s="778"/>
      <c r="AW37" s="778"/>
      <c r="AX37" s="779"/>
      <c r="AY37" s="121"/>
      <c r="AZ37" s="122" t="str">
        <f>ASC(AH37)</f>
        <v/>
      </c>
      <c r="BA37" s="122" t="str">
        <f>SUBSTITUTE(SUBSTITUTE(SUBSTITUTE(SUBSTITUTE(SUBSTITUTE(SUBSTITUTE(SUBSTITUTE(SUBSTITUTE(SUBSTITUTE(SUBSTITUTE(SUBSTITUTE(SUBSTITUTE(SUBSTITUTE(SUBSTITUTE(SUBSTITUTE(SUBSTITUTE(SUBSTITUTE(SUBSTITUTE(SUBSTITUTE(SUBSTITUTE(SUBSTITUTE(SUBSTITUTE(SUBSTITUTE(SUBSTITUTE(SUBSTITUTE(SUBSTITUTE(AZ37,"が","か゛"),"ぎ","き゛"),"ぐ","く゛"),"げ","け゛"),"ご","こ゛"),"ざ","さ゛"),"じ","し゛"),"ず","す゛"),"ぜ","せ゛"),"ぞ","そ゛"),"だ","た゛"),"ぢ","ち゛"),"づ","つ゛"),"で","て゛"),"ど","と゛"),"ば","は゛"),"び","ひ゛"),"ぶ","ふ゛"),"べ","へ゛"),"ぼ","ほ゛"),"ぱ","は゜"),"ぴ","ひ゜"),"ぷ","ふ゜"),"ぺ","へ゜"),"ぽ","ほ゜"),"ヴ","ウ゛")</f>
        <v/>
      </c>
      <c r="BB37" s="122" t="str">
        <f>DBCS(MID($BA37,COLUMNS($BC37:$BC37),1))</f>
        <v/>
      </c>
      <c r="BC37" s="122" t="str">
        <f>DBCS(MID($BA37,COLUMNS($BC37:BD37),1))</f>
        <v/>
      </c>
      <c r="BD37" s="122" t="str">
        <f>DBCS(MID($BA37,COLUMNS($BC37:$BE37),1))</f>
        <v/>
      </c>
      <c r="BE37" s="122" t="str">
        <f>DBCS(MID($BA37,COLUMNS($BC37:$BF37),1))</f>
        <v/>
      </c>
      <c r="BF37" s="122" t="str">
        <f>DBCS(MID($BA37,COLUMNS($BC37:$BG37),1))</f>
        <v/>
      </c>
      <c r="BG37" s="122" t="str">
        <f>DBCS(MID($BA37,COLUMNS($BC37:$BH37),1))</f>
        <v/>
      </c>
      <c r="BH37" s="122" t="str">
        <f>DBCS(MID($BA37,COLUMNS($BC37:$BI37),1))</f>
        <v/>
      </c>
      <c r="BI37" s="122" t="str">
        <f>DBCS(MID($BA37,COLUMNS($BC37:$BJ37),1))</f>
        <v/>
      </c>
      <c r="BJ37" s="122" t="str">
        <f>DBCS(MID($BA37,COLUMNS($BC37:$BK37),1))</f>
        <v/>
      </c>
      <c r="BK37" s="122" t="str">
        <f>DBCS(MID($BA37,COLUMNS($BC37:$BL37),1))</f>
        <v/>
      </c>
      <c r="BL37" s="122" t="str">
        <f>DBCS(MID($BA37,COLUMNS($BC37:$BM37),1))</f>
        <v/>
      </c>
      <c r="BM37" s="122" t="str">
        <f>DBCS(MID($BA37,COLUMNS($BC37:$BN37),1))</f>
        <v/>
      </c>
      <c r="BN37" s="122" t="str">
        <f>DBCS(MID($BA37,COLUMNS($BC37:$BO37),1))</f>
        <v/>
      </c>
      <c r="BO37" s="122" t="str">
        <f>DBCS(MID($BA37,COLUMNS($BC37:$BP37),1))</f>
        <v/>
      </c>
      <c r="BP37" s="122" t="str">
        <f>DBCS(MID($BA37,COLUMNS($BC37:$BQ37),1))</f>
        <v/>
      </c>
      <c r="BQ37" s="122" t="str">
        <f>DBCS(MID($BA37,COLUMNS($BC37:$BR37),1))</f>
        <v/>
      </c>
      <c r="BR37" s="122" t="str">
        <f>DBCS(MID($BA37,COLUMNS($BC37:$BS37),1))</f>
        <v/>
      </c>
      <c r="BS37" s="122" t="str">
        <f>DBCS(MID($BA37,COLUMNS($BC37:$BT37),1))</f>
        <v/>
      </c>
      <c r="BT37" s="122" t="str">
        <f>DBCS(MID($BA37,COLUMNS($BC37:$BU37),1))</f>
        <v/>
      </c>
      <c r="BU37" s="122" t="str">
        <f>DBCS(MID($BA37,COLUMNS($BC37:$BV37),1))</f>
        <v/>
      </c>
      <c r="BV37" s="122" t="str">
        <f>DBCS(MID($BA37,COLUMNS($BC37:$BW37),1))</f>
        <v/>
      </c>
      <c r="BW37" s="122" t="str">
        <f>DBCS(MID($BA37,COLUMNS($BC37:$BX37),1))</f>
        <v/>
      </c>
      <c r="BX37" s="122" t="str">
        <f>DBCS(MID($BA37,COLUMNS($BC37:$BY37),1))</f>
        <v/>
      </c>
      <c r="BY37" s="122" t="str">
        <f>DBCS(MID($BA37,COLUMNS($BC37:$BZ37),1))</f>
        <v/>
      </c>
      <c r="BZ37" s="122" t="str">
        <f>DBCS(MID($BA37,COLUMNS($BC37:$CA37),1))</f>
        <v/>
      </c>
      <c r="CA37" s="122" t="str">
        <f>DBCS(MID($BA37,COLUMNS($BC37:$CB37),1))</f>
        <v/>
      </c>
      <c r="CB37" s="122" t="str">
        <f>DBCS(MID($BA37,COLUMNS($BC37:$CC37),1))</f>
        <v/>
      </c>
      <c r="CC37" s="122" t="str">
        <f>DBCS(MID($BA37,COLUMNS($BC37:$CD37),1))</f>
        <v/>
      </c>
      <c r="CD37" s="122" t="str">
        <f>DBCS(MID($BA37,COLUMNS($BC37:$CE37),1))</f>
        <v/>
      </c>
      <c r="CE37" s="122" t="str">
        <f>DBCS(MID($BA37,COLUMNS($BC37:$CF37),1))</f>
        <v/>
      </c>
      <c r="CF37" s="122" t="str">
        <f>DBCS(MID($BA$10,COLUMNS($BC$10:CG$10),1))</f>
        <v/>
      </c>
      <c r="CG37" s="122" t="str">
        <f>DBCS(MID($BA37,COLUMNS($BC37:$CH37),1))</f>
        <v/>
      </c>
      <c r="CH37" s="122" t="str">
        <f>DBCS(MID($BA37,COLUMNS($BC37:$CI37),1))</f>
        <v/>
      </c>
      <c r="CI37" s="122" t="str">
        <f>DBCS(MID($BA37,COLUMNS($BC37:$CJ37),1))</f>
        <v/>
      </c>
      <c r="CJ37" s="122" t="str">
        <f>DBCS(MID($BA37,COLUMNS($BC37:$CK37),1))</f>
        <v/>
      </c>
      <c r="CK37" s="122" t="str">
        <f>DBCS(MID($BA37,COLUMNS($BC37:$CL37),1))</f>
        <v/>
      </c>
      <c r="CL37" s="122" t="str">
        <f>DBCS(MID($BA37,COLUMNS($BC37:$CM37),1))</f>
        <v/>
      </c>
      <c r="CM37" s="122" t="str">
        <f>DBCS(MID($BA37,COLUMNS($BC37:$CN37),1))</f>
        <v/>
      </c>
      <c r="CN37" s="122" t="str">
        <f>DBCS(MID($BA37,COLUMNS($BC37:$CO37),1))</f>
        <v/>
      </c>
      <c r="CO37" s="122" t="str">
        <f>DBCS(MID($BA37,COLUMNS($BC37:$CP37),1))</f>
        <v/>
      </c>
      <c r="CP37" s="122" t="str">
        <f>DBCS(MID($BA37,COLUMNS($BC37:$CQ37),1))</f>
        <v/>
      </c>
      <c r="CQ37" s="122" t="str">
        <f>DBCS(MID($BA37,COLUMNS($BC37:$CR37),1))</f>
        <v/>
      </c>
      <c r="CR37" s="122" t="str">
        <f>DBCS(MID($BA37,COLUMNS($BC37:$CS37),1))</f>
        <v/>
      </c>
      <c r="CS37" s="122" t="str">
        <f>DBCS(MID($BA37,COLUMNS($BC37:$CT37),1))</f>
        <v/>
      </c>
      <c r="CT37" s="122" t="str">
        <f>DBCS(MID($BA37,COLUMNS($BC37:$CU37),1))</f>
        <v/>
      </c>
      <c r="CU37" s="122" t="str">
        <f>DBCS(MID($BA37,COLUMNS($BC37:$CV37),1))</f>
        <v/>
      </c>
    </row>
    <row r="38" spans="1:99" ht="21.75" customHeight="1" thickBot="1" x14ac:dyDescent="0.2">
      <c r="A38" s="53"/>
      <c r="B38" s="35"/>
      <c r="C38" s="35"/>
      <c r="D38" s="766"/>
      <c r="E38" s="787" t="s">
        <v>22</v>
      </c>
      <c r="F38" s="788"/>
      <c r="G38" s="789"/>
      <c r="H38" s="229" t="str">
        <f>LEFT(AH38)</f>
        <v/>
      </c>
      <c r="I38" s="236" t="str">
        <f>MID($AH38,2,1)</f>
        <v/>
      </c>
      <c r="J38" s="236" t="str">
        <f>MID($AH38,3,1)</f>
        <v/>
      </c>
      <c r="K38" s="236" t="str">
        <f>MID($AH38,4,1)</f>
        <v/>
      </c>
      <c r="L38" s="236" t="str">
        <f>MID($AH38,5,1)</f>
        <v/>
      </c>
      <c r="M38" s="236" t="str">
        <f>MID($AH38,6,1)</f>
        <v/>
      </c>
      <c r="N38" s="236" t="str">
        <f>MID($AH38,7,1)</f>
        <v/>
      </c>
      <c r="O38" s="236" t="str">
        <f>MID($AH38,8,1)</f>
        <v/>
      </c>
      <c r="P38" s="236" t="str">
        <f>MID($AH38,9,1)</f>
        <v/>
      </c>
      <c r="Q38" s="236" t="str">
        <f>MID($AH38,10,1)</f>
        <v/>
      </c>
      <c r="R38" s="236" t="str">
        <f>MID($AH38,11,1)</f>
        <v/>
      </c>
      <c r="S38" s="236" t="str">
        <f>MID($AH38,12,1)</f>
        <v/>
      </c>
      <c r="T38" s="236" t="str">
        <f>MID($AH38,13,1)</f>
        <v/>
      </c>
      <c r="U38" s="236" t="str">
        <f>MID($AH38,14,1)</f>
        <v/>
      </c>
      <c r="V38" s="236" t="str">
        <f>MID($AH38,15,1)</f>
        <v/>
      </c>
      <c r="W38" s="236" t="str">
        <f>MID($AH38,16,1)</f>
        <v/>
      </c>
      <c r="X38" s="236" t="str">
        <f>MID($AH38,17,1)</f>
        <v/>
      </c>
      <c r="Y38" s="236" t="str">
        <f>MID($AH38,18,1)</f>
        <v/>
      </c>
      <c r="Z38" s="236" t="str">
        <f>MID($AH38,19,1)</f>
        <v/>
      </c>
      <c r="AA38" s="230" t="str">
        <f>MID($AH38,20,1)</f>
        <v/>
      </c>
      <c r="AB38" s="33"/>
      <c r="AC38" s="156" t="s">
        <v>4268</v>
      </c>
      <c r="AD38" s="31"/>
      <c r="AF38" s="784"/>
      <c r="AG38" s="113" t="s">
        <v>32</v>
      </c>
      <c r="AH38" s="777"/>
      <c r="AI38" s="778"/>
      <c r="AJ38" s="778"/>
      <c r="AK38" s="778"/>
      <c r="AL38" s="778"/>
      <c r="AM38" s="778"/>
      <c r="AN38" s="778"/>
      <c r="AO38" s="778"/>
      <c r="AP38" s="778"/>
      <c r="AQ38" s="778"/>
      <c r="AR38" s="778"/>
      <c r="AS38" s="778"/>
      <c r="AT38" s="778"/>
      <c r="AU38" s="778"/>
      <c r="AV38" s="778"/>
      <c r="AW38" s="778"/>
      <c r="AX38" s="779"/>
      <c r="AY38" s="121"/>
      <c r="AZ38" s="114"/>
      <c r="BA38" s="114"/>
      <c r="BB38" s="114"/>
      <c r="BC38" s="114"/>
      <c r="BD38" s="114"/>
      <c r="BE38" s="114"/>
      <c r="BF38" s="114"/>
      <c r="BG38" s="114"/>
      <c r="BH38" s="114"/>
      <c r="BI38" s="114"/>
      <c r="BJ38" s="114"/>
      <c r="BK38" s="114"/>
      <c r="BL38" s="114"/>
      <c r="BM38" s="114"/>
      <c r="BN38" s="114"/>
      <c r="BO38" s="114"/>
      <c r="BP38" s="114"/>
      <c r="BQ38" s="114"/>
      <c r="BR38" s="114"/>
      <c r="BS38" s="114"/>
      <c r="BT38" s="114"/>
      <c r="BU38" s="114"/>
      <c r="BV38" s="114"/>
      <c r="BW38" s="114"/>
      <c r="BX38" s="114"/>
      <c r="BY38" s="114"/>
      <c r="BZ38" s="114"/>
      <c r="CA38" s="114"/>
      <c r="CB38" s="114"/>
      <c r="CC38" s="114"/>
      <c r="CD38" s="114"/>
      <c r="CE38" s="114"/>
      <c r="CF38" s="114"/>
      <c r="CG38" s="114"/>
      <c r="CH38" s="114"/>
      <c r="CI38" s="114"/>
      <c r="CJ38" s="114"/>
      <c r="CK38" s="114"/>
      <c r="CL38" s="114"/>
      <c r="CM38" s="114"/>
      <c r="CN38" s="114"/>
      <c r="CO38" s="114"/>
    </row>
    <row r="39" spans="1:99" ht="21.75" customHeight="1" thickBot="1" x14ac:dyDescent="0.2">
      <c r="A39" s="53"/>
      <c r="B39" s="35"/>
      <c r="C39" s="35"/>
      <c r="D39" s="767"/>
      <c r="E39" s="787" t="s">
        <v>21</v>
      </c>
      <c r="F39" s="788"/>
      <c r="G39" s="789"/>
      <c r="H39" s="228" t="str">
        <f>IF($AH40="令和","R",IF($AH40="平成","H",IF($AH40="昭和","S",IF($AH40="大正","T",""))))</f>
        <v/>
      </c>
      <c r="I39" s="46" t="s">
        <v>4266</v>
      </c>
      <c r="J39" s="229" t="str">
        <f>LEFT($AI40,1)</f>
        <v/>
      </c>
      <c r="K39" s="230" t="str">
        <f>RIGHT($AI40,1)</f>
        <v/>
      </c>
      <c r="L39" s="52" t="s">
        <v>0</v>
      </c>
      <c r="M39" s="231" t="str">
        <f>LEFT($AJ40,1)</f>
        <v/>
      </c>
      <c r="N39" s="226" t="str">
        <f>RIGHT($AJ40,1)</f>
        <v/>
      </c>
      <c r="O39" s="53" t="s">
        <v>1</v>
      </c>
      <c r="P39" s="238" t="str">
        <f>LEFT($AK40,1)</f>
        <v/>
      </c>
      <c r="Q39" s="226" t="str">
        <f>RIGHT($AK40,1)</f>
        <v/>
      </c>
      <c r="R39" s="53" t="s">
        <v>2</v>
      </c>
      <c r="S39" s="42"/>
      <c r="T39" s="42"/>
      <c r="U39" s="42"/>
      <c r="V39" s="42"/>
      <c r="W39" s="42"/>
      <c r="X39" s="42"/>
      <c r="Y39" s="42"/>
      <c r="Z39" s="54"/>
      <c r="AA39" s="35"/>
      <c r="AB39" s="35"/>
      <c r="AC39" s="45"/>
      <c r="AD39" s="31"/>
      <c r="AF39" s="785"/>
      <c r="AG39" s="113" t="s">
        <v>33</v>
      </c>
      <c r="AH39" s="768"/>
      <c r="AI39" s="617"/>
      <c r="AJ39" s="617"/>
      <c r="AK39" s="617"/>
      <c r="AL39" s="617"/>
      <c r="AM39" s="617"/>
      <c r="AN39" s="618"/>
      <c r="AO39" s="201" t="s">
        <v>4712</v>
      </c>
      <c r="AP39" s="160"/>
      <c r="AU39" s="171"/>
      <c r="AV39" s="171"/>
      <c r="AW39" s="171"/>
      <c r="AX39" s="103"/>
      <c r="AY39" s="114"/>
      <c r="AZ39" s="114"/>
      <c r="BA39" s="114"/>
      <c r="BB39" s="114"/>
      <c r="BC39" s="114"/>
      <c r="BD39" s="114"/>
      <c r="BE39" s="114"/>
      <c r="BF39" s="114"/>
      <c r="BG39" s="114"/>
      <c r="BH39" s="114"/>
      <c r="BI39" s="114"/>
      <c r="BJ39" s="114"/>
      <c r="BK39" s="114"/>
      <c r="BL39" s="114"/>
      <c r="BM39" s="114"/>
      <c r="BN39" s="114"/>
      <c r="BO39" s="114"/>
      <c r="BP39" s="114"/>
      <c r="BQ39" s="114"/>
      <c r="BR39" s="114"/>
      <c r="BS39" s="114"/>
      <c r="BT39" s="114"/>
      <c r="BU39" s="114"/>
      <c r="BV39" s="114"/>
      <c r="BW39" s="114"/>
      <c r="BX39" s="114"/>
      <c r="BY39" s="114"/>
      <c r="BZ39" s="114"/>
      <c r="CA39" s="114"/>
      <c r="CB39" s="114"/>
      <c r="CC39" s="114"/>
      <c r="CD39" s="114"/>
      <c r="CE39" s="114"/>
      <c r="CF39" s="114"/>
      <c r="CG39" s="114"/>
      <c r="CH39" s="114"/>
      <c r="CI39" s="114"/>
      <c r="CJ39" s="114"/>
      <c r="CK39" s="114"/>
      <c r="CL39" s="114"/>
      <c r="CM39" s="114"/>
      <c r="CN39" s="114"/>
      <c r="CO39" s="114"/>
    </row>
    <row r="40" spans="1:99" ht="21.75" customHeight="1" x14ac:dyDescent="0.15">
      <c r="A40" s="47"/>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F40" s="114"/>
      <c r="AG40" s="118"/>
      <c r="AH40" s="109" t="str">
        <f>IF($AH39="","",TEXT($AH39,"ggg"))</f>
        <v/>
      </c>
      <c r="AI40" s="109" t="str">
        <f>IF($AH39="","",TEXT($AH39,"ee"))</f>
        <v/>
      </c>
      <c r="AJ40" s="109" t="str">
        <f>IF($AH39="","",TEXT($AH39,"mm"))</f>
        <v/>
      </c>
      <c r="AK40" s="109" t="str">
        <f>IF($AH39="","",TEXT($AH39,"dd"))</f>
        <v/>
      </c>
      <c r="AL40" s="123"/>
      <c r="AM40" s="114"/>
      <c r="AN40" s="114"/>
      <c r="AO40" s="114"/>
      <c r="AP40" s="114"/>
      <c r="AQ40" s="114"/>
      <c r="AR40" s="114"/>
      <c r="AS40" s="114"/>
      <c r="AT40" s="114"/>
      <c r="AU40" s="114"/>
      <c r="AV40" s="114"/>
      <c r="AW40" s="114"/>
      <c r="AX40" s="114"/>
      <c r="AY40" s="114"/>
      <c r="AZ40" s="114"/>
      <c r="BA40" s="114"/>
      <c r="BB40" s="114"/>
      <c r="BC40" s="114"/>
      <c r="BD40" s="114"/>
      <c r="BE40" s="114"/>
      <c r="BF40" s="114"/>
      <c r="BG40" s="114"/>
      <c r="BH40" s="114"/>
      <c r="BI40" s="114"/>
      <c r="BJ40" s="114"/>
      <c r="BK40" s="114"/>
      <c r="BL40" s="114"/>
      <c r="BM40" s="114"/>
      <c r="BN40" s="114"/>
      <c r="BO40" s="114"/>
      <c r="BP40" s="114"/>
      <c r="BQ40" s="114"/>
      <c r="BR40" s="114"/>
      <c r="BS40" s="114"/>
      <c r="BT40" s="114"/>
      <c r="BU40" s="114"/>
      <c r="BV40" s="114"/>
      <c r="BW40" s="114"/>
      <c r="BX40" s="114"/>
      <c r="BY40" s="114"/>
      <c r="BZ40" s="114"/>
      <c r="CA40" s="114"/>
      <c r="CB40" s="114"/>
      <c r="CC40" s="114"/>
      <c r="CD40" s="114"/>
      <c r="CE40" s="114"/>
      <c r="CF40" s="114"/>
      <c r="CG40" s="114"/>
      <c r="CH40" s="114"/>
      <c r="CI40" s="114"/>
      <c r="CJ40" s="114"/>
      <c r="CK40" s="114"/>
      <c r="CL40" s="114"/>
      <c r="CM40" s="114"/>
      <c r="CN40" s="114"/>
      <c r="CO40" s="114"/>
    </row>
    <row r="41" spans="1:99" ht="21.75" customHeight="1" x14ac:dyDescent="0.15">
      <c r="AF41" s="114"/>
      <c r="AG41" s="113"/>
      <c r="AH41" s="117"/>
      <c r="AI41" s="117"/>
      <c r="AJ41" s="117"/>
      <c r="AK41" s="117"/>
      <c r="AL41" s="113"/>
      <c r="AM41" s="117"/>
      <c r="AN41" s="117"/>
      <c r="AO41" s="117"/>
      <c r="AP41" s="117"/>
      <c r="AQ41" s="120"/>
      <c r="AR41" s="126"/>
      <c r="AS41" s="126"/>
      <c r="AT41" s="126"/>
      <c r="AU41" s="126"/>
      <c r="AV41" s="126"/>
      <c r="AW41" s="120"/>
      <c r="AX41" s="120"/>
      <c r="AY41" s="114"/>
      <c r="AZ41" s="114"/>
      <c r="BA41" s="114"/>
      <c r="BB41" s="114"/>
      <c r="BC41" s="114"/>
      <c r="BD41" s="114"/>
      <c r="BE41" s="114"/>
      <c r="BF41" s="114"/>
      <c r="BG41" s="114"/>
      <c r="BH41" s="114"/>
      <c r="BI41" s="114"/>
      <c r="BJ41" s="114"/>
      <c r="BK41" s="114"/>
      <c r="BL41" s="114"/>
      <c r="BM41" s="114"/>
      <c r="BN41" s="114"/>
      <c r="BO41" s="114"/>
      <c r="BP41" s="114"/>
      <c r="BQ41" s="114"/>
      <c r="BR41" s="114"/>
      <c r="BS41" s="114"/>
      <c r="BT41" s="114"/>
      <c r="BU41" s="114"/>
      <c r="BV41" s="114"/>
      <c r="BW41" s="114"/>
      <c r="BX41" s="114"/>
      <c r="BY41" s="114"/>
      <c r="BZ41" s="114"/>
      <c r="CA41" s="114"/>
      <c r="CB41" s="114"/>
      <c r="CC41" s="114"/>
      <c r="CD41" s="114"/>
      <c r="CE41" s="114"/>
      <c r="CF41" s="114"/>
      <c r="CG41" s="114"/>
      <c r="CH41" s="114"/>
      <c r="CI41" s="114"/>
      <c r="CJ41" s="114"/>
      <c r="CK41" s="114"/>
      <c r="CL41" s="114"/>
      <c r="CM41" s="114"/>
      <c r="CN41" s="114"/>
      <c r="CO41" s="114"/>
    </row>
    <row r="42" spans="1:99" ht="21.75" customHeight="1" x14ac:dyDescent="0.15">
      <c r="AF42" s="114"/>
      <c r="AG42" s="113"/>
      <c r="AH42" s="117"/>
      <c r="AI42" s="117"/>
      <c r="AJ42" s="117"/>
      <c r="AK42" s="117"/>
      <c r="AL42" s="117"/>
      <c r="AM42" s="117"/>
      <c r="AN42" s="117"/>
      <c r="AO42" s="117"/>
      <c r="AP42" s="117"/>
      <c r="AQ42" s="117"/>
      <c r="AR42" s="117"/>
      <c r="AS42" s="117"/>
      <c r="AT42" s="117"/>
      <c r="AU42" s="117"/>
      <c r="AV42" s="117"/>
      <c r="AW42" s="117"/>
      <c r="AX42" s="117"/>
      <c r="AY42" s="121"/>
      <c r="AZ42" s="122"/>
      <c r="BA42" s="122"/>
      <c r="BB42" s="122"/>
      <c r="BC42" s="122"/>
      <c r="BD42" s="122"/>
      <c r="BE42" s="122"/>
      <c r="BF42" s="122"/>
      <c r="BG42" s="122"/>
      <c r="BH42" s="122"/>
      <c r="BI42" s="122"/>
      <c r="BJ42" s="122"/>
      <c r="BK42" s="122"/>
      <c r="BL42" s="122"/>
      <c r="BM42" s="122"/>
      <c r="BN42" s="122"/>
      <c r="BO42" s="122"/>
      <c r="BP42" s="122"/>
      <c r="BQ42" s="122"/>
      <c r="BR42" s="122"/>
      <c r="BS42" s="122"/>
      <c r="BT42" s="122"/>
      <c r="BU42" s="122"/>
      <c r="BV42" s="122"/>
      <c r="BW42" s="122"/>
      <c r="BX42" s="122"/>
      <c r="BY42" s="122"/>
      <c r="BZ42" s="122"/>
      <c r="CA42" s="122"/>
      <c r="CB42" s="122"/>
      <c r="CC42" s="122"/>
      <c r="CD42" s="122"/>
      <c r="CE42" s="122"/>
      <c r="CF42" s="122"/>
      <c r="CG42" s="122"/>
      <c r="CH42" s="122"/>
      <c r="CI42" s="122"/>
      <c r="CJ42" s="122"/>
      <c r="CK42" s="122"/>
      <c r="CL42" s="122"/>
      <c r="CM42" s="122"/>
      <c r="CN42" s="122"/>
      <c r="CO42" s="122"/>
    </row>
    <row r="43" spans="1:99" ht="21.6" customHeight="1" x14ac:dyDescent="0.15">
      <c r="AF43" s="114"/>
      <c r="AG43" s="113"/>
      <c r="AH43" s="117"/>
      <c r="AI43" s="117"/>
      <c r="AJ43" s="117"/>
      <c r="AK43" s="117"/>
      <c r="AL43" s="117"/>
      <c r="AM43" s="117"/>
      <c r="AN43" s="117"/>
      <c r="AO43" s="117"/>
      <c r="AP43" s="117"/>
      <c r="AQ43" s="117"/>
      <c r="AR43" s="117"/>
      <c r="AS43" s="117"/>
      <c r="AT43" s="117"/>
      <c r="AU43" s="117"/>
      <c r="AV43" s="117"/>
      <c r="AW43" s="117"/>
      <c r="AX43" s="117"/>
      <c r="AY43" s="121"/>
      <c r="AZ43" s="114"/>
      <c r="BA43" s="114"/>
      <c r="BB43" s="114"/>
      <c r="BC43" s="114"/>
      <c r="BD43" s="114"/>
      <c r="BE43" s="114"/>
      <c r="BF43" s="114"/>
      <c r="BG43" s="114"/>
      <c r="BH43" s="114"/>
      <c r="BI43" s="114"/>
      <c r="BJ43" s="114"/>
      <c r="BK43" s="114"/>
      <c r="BL43" s="114"/>
      <c r="BM43" s="114"/>
      <c r="BN43" s="114"/>
      <c r="BO43" s="114"/>
      <c r="BP43" s="114"/>
      <c r="BQ43" s="114"/>
      <c r="BR43" s="114"/>
      <c r="BS43" s="114"/>
      <c r="BT43" s="114"/>
      <c r="BU43" s="114"/>
      <c r="BV43" s="114"/>
      <c r="BW43" s="114"/>
      <c r="BX43" s="114"/>
      <c r="BY43" s="114"/>
      <c r="BZ43" s="114"/>
      <c r="CA43" s="114"/>
      <c r="CB43" s="114"/>
      <c r="CC43" s="114"/>
      <c r="CD43" s="114"/>
      <c r="CE43" s="114"/>
      <c r="CF43" s="114"/>
      <c r="CG43" s="114"/>
      <c r="CH43" s="114"/>
      <c r="CI43" s="114"/>
      <c r="CJ43" s="114"/>
      <c r="CK43" s="114"/>
      <c r="CL43" s="114"/>
      <c r="CM43" s="114"/>
      <c r="CN43" s="114"/>
      <c r="CO43" s="114"/>
    </row>
    <row r="44" spans="1:99" ht="21.6" customHeight="1" x14ac:dyDescent="0.15">
      <c r="AF44" s="114"/>
      <c r="AG44" s="113"/>
      <c r="AH44" s="117"/>
      <c r="AI44" s="117"/>
      <c r="AJ44" s="120"/>
      <c r="AK44" s="126"/>
      <c r="AL44" s="117"/>
      <c r="AM44" s="126"/>
      <c r="AN44" s="117"/>
      <c r="AO44" s="126"/>
      <c r="AP44" s="117"/>
      <c r="AQ44" s="117"/>
      <c r="AR44" s="117"/>
      <c r="AS44" s="117"/>
      <c r="AT44" s="117"/>
      <c r="AU44" s="117"/>
      <c r="AV44" s="117"/>
      <c r="AW44" s="117"/>
      <c r="AX44" s="117"/>
      <c r="AY44" s="114"/>
      <c r="AZ44" s="114"/>
      <c r="BA44" s="114"/>
      <c r="BB44" s="114"/>
      <c r="BC44" s="114"/>
      <c r="BD44" s="114"/>
      <c r="BE44" s="114"/>
      <c r="BF44" s="114"/>
      <c r="BG44" s="114"/>
      <c r="BH44" s="114"/>
      <c r="BI44" s="114"/>
      <c r="BJ44" s="114"/>
      <c r="BK44" s="114"/>
      <c r="BL44" s="114"/>
      <c r="BM44" s="114"/>
      <c r="BN44" s="114"/>
      <c r="BO44" s="114"/>
      <c r="BP44" s="114"/>
      <c r="BQ44" s="114"/>
      <c r="BR44" s="114"/>
      <c r="BS44" s="114"/>
      <c r="BT44" s="114"/>
      <c r="BU44" s="114"/>
      <c r="BV44" s="114"/>
      <c r="BW44" s="114"/>
      <c r="BX44" s="114"/>
      <c r="BY44" s="114"/>
      <c r="BZ44" s="114"/>
      <c r="CA44" s="114"/>
      <c r="CB44" s="114"/>
      <c r="CC44" s="114"/>
      <c r="CD44" s="114"/>
      <c r="CE44" s="114"/>
      <c r="CF44" s="114"/>
      <c r="CG44" s="114"/>
      <c r="CH44" s="114"/>
      <c r="CI44" s="114"/>
      <c r="CJ44" s="114"/>
      <c r="CK44" s="114"/>
      <c r="CL44" s="114"/>
      <c r="CM44" s="114"/>
      <c r="CN44" s="114"/>
      <c r="CO44" s="114"/>
    </row>
    <row r="45" spans="1:99" ht="21.6" customHeight="1" x14ac:dyDescent="0.15">
      <c r="AG45" s="118"/>
      <c r="AH45" s="127"/>
      <c r="AI45" s="114"/>
      <c r="AJ45" s="114"/>
      <c r="AK45" s="114"/>
      <c r="AL45" s="123"/>
    </row>
    <row r="46" spans="1:99" ht="21.6" customHeight="1" x14ac:dyDescent="0.15"/>
    <row r="52" spans="16:26" ht="17.100000000000001" customHeight="1" x14ac:dyDescent="0.15">
      <c r="P52" s="87"/>
      <c r="Q52" s="87"/>
      <c r="R52" s="87"/>
      <c r="S52" s="87"/>
      <c r="T52" s="87"/>
      <c r="U52" s="87"/>
      <c r="V52" s="87"/>
      <c r="W52" s="87"/>
      <c r="X52" s="87"/>
      <c r="Y52" s="87"/>
      <c r="Z52" s="87"/>
    </row>
    <row r="53" spans="16:26" ht="17.100000000000001" customHeight="1" x14ac:dyDescent="0.15">
      <c r="P53" s="87"/>
      <c r="Q53" s="87"/>
      <c r="R53" s="87"/>
      <c r="S53" s="87"/>
      <c r="T53" s="87"/>
      <c r="U53" s="87"/>
      <c r="V53" s="87"/>
      <c r="W53" s="87"/>
      <c r="X53" s="87"/>
      <c r="Y53" s="87"/>
      <c r="Z53" s="87"/>
    </row>
  </sheetData>
  <sheetProtection sheet="1" objects="1" scenarios="1"/>
  <customSheetViews>
    <customSheetView guid="{8DC21C6E-4D50-4FB0-9521-07E3EFDDD514}" scale="115" showPageBreaks="1" printArea="1" view="pageBreakPreview" topLeftCell="A7">
      <selection activeCell="M18" sqref="M18"/>
      <pageMargins left="0.62992125984251968" right="0.62992125984251968" top="0.74803149606299213" bottom="0.74803149606299213" header="0.31496062992125984" footer="0.31496062992125984"/>
      <pageSetup paperSize="9" scale="87" orientation="portrait" verticalDpi="0" r:id="rId1"/>
    </customSheetView>
  </customSheetViews>
  <mergeCells count="70">
    <mergeCell ref="E37:G37"/>
    <mergeCell ref="AH37:AX37"/>
    <mergeCell ref="AH29:AX29"/>
    <mergeCell ref="D30:G30"/>
    <mergeCell ref="AH30:AX30"/>
    <mergeCell ref="D31:G31"/>
    <mergeCell ref="AH31:AN31"/>
    <mergeCell ref="D35:D39"/>
    <mergeCell ref="E35:G35"/>
    <mergeCell ref="N35:P35"/>
    <mergeCell ref="E36:G36"/>
    <mergeCell ref="E39:G39"/>
    <mergeCell ref="AR26:AU26"/>
    <mergeCell ref="E38:G38"/>
    <mergeCell ref="AH38:AX38"/>
    <mergeCell ref="AH36:AK36"/>
    <mergeCell ref="AH35:AK35"/>
    <mergeCell ref="D34:G34"/>
    <mergeCell ref="AM36:AQ36"/>
    <mergeCell ref="AH28:AK28"/>
    <mergeCell ref="AH27:AK27"/>
    <mergeCell ref="AF26:AF31"/>
    <mergeCell ref="AH26:AN26"/>
    <mergeCell ref="AM28:AQ28"/>
    <mergeCell ref="AH34:AN34"/>
    <mergeCell ref="C26:G26"/>
    <mergeCell ref="AF34:AF39"/>
    <mergeCell ref="AH39:AN39"/>
    <mergeCell ref="C27:C31"/>
    <mergeCell ref="D27:G27"/>
    <mergeCell ref="N27:P27"/>
    <mergeCell ref="D28:G28"/>
    <mergeCell ref="D29:G29"/>
    <mergeCell ref="N16:P16"/>
    <mergeCell ref="AM17:AQ17"/>
    <mergeCell ref="AH20:AN20"/>
    <mergeCell ref="AH18:AX18"/>
    <mergeCell ref="AH19:AX19"/>
    <mergeCell ref="AH16:AK16"/>
    <mergeCell ref="AH17:AK17"/>
    <mergeCell ref="AF15:AF20"/>
    <mergeCell ref="AH15:AN15"/>
    <mergeCell ref="D15:G15"/>
    <mergeCell ref="E16:G16"/>
    <mergeCell ref="E17:G17"/>
    <mergeCell ref="E18:G18"/>
    <mergeCell ref="D11:G11"/>
    <mergeCell ref="D12:G12"/>
    <mergeCell ref="D16:D20"/>
    <mergeCell ref="E19:G19"/>
    <mergeCell ref="E20:G20"/>
    <mergeCell ref="AH12:AN12"/>
    <mergeCell ref="AH7:AN7"/>
    <mergeCell ref="C7:G7"/>
    <mergeCell ref="D8:G8"/>
    <mergeCell ref="D9:G9"/>
    <mergeCell ref="D10:G10"/>
    <mergeCell ref="AM9:AQ9"/>
    <mergeCell ref="AH10:AX10"/>
    <mergeCell ref="AH11:AX11"/>
    <mergeCell ref="AH9:AK9"/>
    <mergeCell ref="AH8:AK8"/>
    <mergeCell ref="AF7:AF12"/>
    <mergeCell ref="AR7:AU7"/>
    <mergeCell ref="A1:AD1"/>
    <mergeCell ref="D3:F3"/>
    <mergeCell ref="L4:N4"/>
    <mergeCell ref="N8:P8"/>
    <mergeCell ref="L3:R3"/>
    <mergeCell ref="C8:C12"/>
  </mergeCells>
  <phoneticPr fontId="1"/>
  <dataValidations count="5">
    <dataValidation type="whole" imeMode="halfAlpha" allowBlank="1" showInputMessage="1" showErrorMessage="1" error="1～999999までの数字を入力してください_x000a_" prompt="宅建士資格登録をしている場合のみ入力" sqref="AM36:AQ36 AM28:AQ28 AM17:AQ17 AM9:AQ9 AT17:AV17" xr:uid="{00000000-0002-0000-0200-000000000000}">
      <formula1>1</formula1>
      <formula2>999999</formula2>
    </dataValidation>
    <dataValidation type="list" operator="equal" allowBlank="1" showInputMessage="1" showErrorMessage="1" error="1桁で入力ください。" prompt="登録番号に_x000a_「選考」とある_x000a_場合にのみ　１　を入力" sqref="AS36 AX17 AS17 AS9 AS28" xr:uid="{00000000-0002-0000-0200-000001000000}">
      <formula1>"1"</formula1>
    </dataValidation>
    <dataValidation imeMode="fullKatakana" allowBlank="1" showInputMessage="1" showErrorMessage="1" prompt="姓と名の間に1文字分空けること_x000a_" sqref="AH10:AX10 AH18:AX18 AH29:AX29 AH37:AX37" xr:uid="{00000000-0002-0000-0200-000003000000}"/>
    <dataValidation allowBlank="1" showInputMessage="1" showErrorMessage="1" prompt="姓と名の間に1文字分空けること_x000a_" sqref="AH11:AX11 AH19:AX19 AH30:AX30 AH38:AX38" xr:uid="{00000000-0002-0000-0200-000004000000}"/>
    <dataValidation imeMode="halfAlpha" allowBlank="1" showInputMessage="1" showErrorMessage="1" prompt="記載例：令和4年４月１日、2022/４/１、R4.4.１" sqref="AH7:AN7 AH12:AN12 AH15:AN15 AH20:AN20 AH26:AN26 AH31:AN31 AH34:AN34 AH39:AN39" xr:uid="{18B0F5C1-7038-4473-9ABC-B4C0D448AFCF}"/>
  </dataValidations>
  <pageMargins left="0.62992125984251968" right="0.62992125984251968" top="0.74803149606299213" bottom="0.74803149606299213" header="0.31496062992125984" footer="0.31496062992125984"/>
  <pageSetup paperSize="9" scale="87" orientation="portrait" r:id="rId2"/>
  <ignoredErrors>
    <ignoredError sqref="AH13:AJ13 AH21:AJ21" unlockedFormula="1"/>
  </ignoredErrors>
  <drawing r:id="rId3"/>
  <extLst>
    <ext xmlns:x14="http://schemas.microsoft.com/office/spreadsheetml/2009/9/main" uri="{CCE6A557-97BC-4b89-ADB6-D9C93CAAB3DF}">
      <x14:dataValidations xmlns:xm="http://schemas.microsoft.com/office/excel/2006/main" count="3">
        <x14:dataValidation type="list" allowBlank="1" showInputMessage="1" showErrorMessage="1" prompt="宅建士資格登録をしている場合のみ入力_x000a_" xr:uid="{00000000-0002-0000-0200-000005000000}">
          <x14:formula1>
            <xm:f>コード１!$D$13:$D$72</xm:f>
          </x14:formula1>
          <xm:sqref>AH17 AH28 AH9 AH36</xm:sqref>
        </x14:dataValidation>
        <x14:dataValidation type="list" allowBlank="1" showInputMessage="1" showErrorMessage="1" xr:uid="{00000000-0002-0000-0200-000006000000}">
          <x14:formula1>
            <xm:f>コード１!$H$2:$H$12</xm:f>
          </x14:formula1>
          <xm:sqref>AH27 AH8 AH16 AH35</xm:sqref>
        </x14:dataValidation>
        <x14:dataValidation type="list" allowBlank="1" showInputMessage="1" showErrorMessage="1" xr:uid="{00000000-0002-0000-0200-000007000000}">
          <x14:formula1>
            <xm:f>コード１!$L$39:$L$40</xm:f>
          </x14:formula1>
          <xm:sqref>AR7:AU7 AR26:AU26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CV60"/>
  <sheetViews>
    <sheetView topLeftCell="A39" zoomScaleNormal="100" zoomScaleSheetLayoutView="100" zoomScalePageLayoutView="90" workbookViewId="0">
      <selection activeCell="A32" sqref="A32"/>
    </sheetView>
  </sheetViews>
  <sheetFormatPr defaultColWidth="0.25" defaultRowHeight="17.100000000000001" customHeight="1" x14ac:dyDescent="0.15"/>
  <cols>
    <col min="1" max="1" width="3.75" style="116" customWidth="1"/>
    <col min="2" max="2" width="1.5" style="86" customWidth="1"/>
    <col min="3" max="29" width="3.625" style="86" customWidth="1"/>
    <col min="30" max="31" width="1.25" style="86" customWidth="1"/>
    <col min="32" max="32" width="4.5" style="86" customWidth="1"/>
    <col min="33" max="33" width="13.125" style="86" customWidth="1"/>
    <col min="34" max="46" width="3.625" style="86" customWidth="1"/>
    <col min="47" max="47" width="9" style="86" bestFit="1" customWidth="1"/>
    <col min="48" max="51" width="3.625" style="86" customWidth="1"/>
    <col min="52" max="52" width="12.625" style="86" customWidth="1"/>
    <col min="53" max="100" width="3.25" style="86" customWidth="1"/>
    <col min="101" max="16384" width="0.25" style="86"/>
  </cols>
  <sheetData>
    <row r="1" spans="1:100" ht="21.75" customHeight="1" x14ac:dyDescent="0.15">
      <c r="A1" s="760" t="s">
        <v>4290</v>
      </c>
      <c r="B1" s="760"/>
      <c r="C1" s="760"/>
      <c r="D1" s="760"/>
      <c r="E1" s="760"/>
      <c r="F1" s="760"/>
      <c r="G1" s="760"/>
      <c r="H1" s="760"/>
      <c r="I1" s="760"/>
      <c r="J1" s="760"/>
      <c r="K1" s="760"/>
      <c r="L1" s="760"/>
      <c r="M1" s="760"/>
      <c r="N1" s="760"/>
      <c r="O1" s="760"/>
      <c r="P1" s="760"/>
      <c r="Q1" s="760"/>
      <c r="R1" s="760"/>
      <c r="S1" s="760"/>
      <c r="T1" s="760"/>
      <c r="U1" s="760"/>
      <c r="V1" s="760"/>
      <c r="W1" s="760"/>
      <c r="X1" s="760"/>
      <c r="Y1" s="760"/>
      <c r="Z1" s="760"/>
      <c r="AA1" s="760"/>
      <c r="AB1" s="760"/>
      <c r="AC1" s="760"/>
      <c r="AD1" s="760"/>
      <c r="AE1" s="224"/>
      <c r="AF1" s="113"/>
      <c r="AG1" s="114"/>
      <c r="AH1" s="114"/>
      <c r="AI1" s="114"/>
      <c r="AJ1" s="114"/>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4"/>
      <c r="BO1" s="114"/>
      <c r="BP1" s="114"/>
      <c r="BQ1" s="114"/>
      <c r="BR1" s="114"/>
      <c r="BS1" s="114"/>
      <c r="BT1" s="114"/>
      <c r="BU1" s="114"/>
      <c r="BV1" s="114"/>
      <c r="BW1" s="114"/>
      <c r="BX1" s="114"/>
      <c r="BY1" s="114"/>
      <c r="BZ1" s="114"/>
      <c r="CA1" s="114"/>
      <c r="CB1" s="114"/>
      <c r="CC1" s="114"/>
      <c r="CD1" s="114"/>
      <c r="CE1" s="114"/>
      <c r="CF1" s="114"/>
      <c r="CG1" s="114"/>
      <c r="CH1" s="114"/>
      <c r="CI1" s="114"/>
      <c r="CJ1" s="114"/>
      <c r="CK1" s="114"/>
      <c r="CL1" s="114"/>
      <c r="CM1" s="114"/>
      <c r="CN1" s="114"/>
      <c r="CO1" s="114"/>
      <c r="CP1" s="114"/>
    </row>
    <row r="2" spans="1:100" ht="21.75" customHeight="1" x14ac:dyDescent="0.15">
      <c r="A2" s="46"/>
      <c r="B2" s="32"/>
      <c r="C2" s="31"/>
      <c r="D2" s="31"/>
      <c r="E2" s="31"/>
      <c r="F2" s="31"/>
      <c r="G2" s="31"/>
      <c r="H2" s="31"/>
      <c r="I2" s="31"/>
      <c r="J2" s="32"/>
      <c r="K2" s="32"/>
      <c r="L2" s="32"/>
      <c r="M2" s="32"/>
      <c r="N2" s="32"/>
      <c r="O2" s="32"/>
      <c r="P2" s="32"/>
      <c r="Q2" s="32"/>
      <c r="R2" s="32"/>
      <c r="S2" s="32"/>
      <c r="T2" s="32"/>
      <c r="U2" s="32"/>
      <c r="V2" s="32"/>
      <c r="W2" s="32"/>
      <c r="X2" s="32"/>
      <c r="Y2" s="32"/>
      <c r="Z2" s="32"/>
      <c r="AA2" s="153">
        <v>2</v>
      </c>
      <c r="AB2" s="80">
        <v>5</v>
      </c>
      <c r="AC2" s="152">
        <v>0</v>
      </c>
      <c r="AD2" s="31"/>
      <c r="AF2" s="115"/>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4"/>
      <c r="BP2" s="114"/>
      <c r="BQ2" s="114"/>
      <c r="BR2" s="114"/>
      <c r="BS2" s="114"/>
      <c r="BT2" s="114"/>
      <c r="BU2" s="114"/>
      <c r="BV2" s="114"/>
      <c r="BW2" s="114"/>
      <c r="BX2" s="114"/>
      <c r="BY2" s="114"/>
      <c r="BZ2" s="114"/>
      <c r="CA2" s="114"/>
      <c r="CB2" s="114"/>
      <c r="CC2" s="114"/>
      <c r="CD2" s="114"/>
      <c r="CE2" s="114"/>
      <c r="CF2" s="114"/>
      <c r="CG2" s="114"/>
      <c r="CH2" s="114"/>
      <c r="CI2" s="114"/>
      <c r="CJ2" s="114"/>
      <c r="CK2" s="114"/>
      <c r="CL2" s="114"/>
      <c r="CM2" s="114"/>
      <c r="CN2" s="114"/>
      <c r="CO2" s="114"/>
      <c r="CP2" s="114"/>
    </row>
    <row r="3" spans="1:100" ht="21.75" customHeight="1" x14ac:dyDescent="0.15">
      <c r="A3" s="46"/>
      <c r="B3" s="32"/>
      <c r="C3" s="31"/>
      <c r="D3" s="31"/>
      <c r="E3" s="31"/>
      <c r="F3" s="31"/>
      <c r="G3" s="31"/>
      <c r="H3" s="31"/>
      <c r="I3" s="31"/>
      <c r="J3" s="32"/>
      <c r="K3" s="32"/>
      <c r="L3" s="32"/>
      <c r="M3" s="32"/>
      <c r="N3" s="32"/>
      <c r="O3" s="32"/>
      <c r="P3" s="32"/>
      <c r="Q3" s="32"/>
      <c r="R3" s="32"/>
      <c r="S3" s="32"/>
      <c r="T3" s="32"/>
      <c r="U3" s="32"/>
      <c r="V3" s="32"/>
      <c r="W3" s="32"/>
      <c r="X3" s="32"/>
      <c r="Y3" s="32"/>
      <c r="Z3" s="32"/>
      <c r="AA3" s="253"/>
      <c r="AB3" s="67"/>
      <c r="AC3" s="67"/>
      <c r="AD3" s="31"/>
      <c r="AF3" s="115"/>
      <c r="AG3" s="114"/>
      <c r="AH3" s="114"/>
      <c r="AI3" s="114"/>
      <c r="AJ3" s="114"/>
      <c r="AK3" s="114"/>
      <c r="AL3" s="114"/>
      <c r="AM3" s="114"/>
      <c r="AN3" s="114"/>
      <c r="AO3" s="114"/>
      <c r="AP3" s="114"/>
      <c r="AQ3" s="114"/>
      <c r="AR3" s="114"/>
      <c r="AS3" s="114"/>
      <c r="AT3" s="114"/>
      <c r="AU3" s="114"/>
      <c r="AV3" s="114"/>
      <c r="AW3" s="114"/>
      <c r="AX3" s="114"/>
      <c r="AY3" s="114"/>
      <c r="AZ3" s="114"/>
      <c r="BA3" s="114"/>
      <c r="BB3" s="114"/>
      <c r="BC3" s="114"/>
      <c r="BD3" s="114"/>
      <c r="BE3" s="114"/>
      <c r="BF3" s="114"/>
      <c r="BG3" s="114"/>
      <c r="BH3" s="114"/>
      <c r="BI3" s="114"/>
      <c r="BJ3" s="114"/>
      <c r="BK3" s="114"/>
      <c r="BL3" s="114"/>
      <c r="BM3" s="114"/>
      <c r="BN3" s="114"/>
      <c r="BO3" s="114"/>
      <c r="BP3" s="114"/>
      <c r="BQ3" s="114"/>
      <c r="BR3" s="114"/>
      <c r="BS3" s="114"/>
      <c r="BT3" s="114"/>
      <c r="BU3" s="114"/>
      <c r="BV3" s="114"/>
      <c r="BW3" s="114"/>
      <c r="BX3" s="114"/>
      <c r="BY3" s="114"/>
      <c r="BZ3" s="114"/>
      <c r="CA3" s="114"/>
      <c r="CB3" s="114"/>
      <c r="CC3" s="114"/>
      <c r="CD3" s="114"/>
      <c r="CE3" s="114"/>
      <c r="CF3" s="114"/>
      <c r="CG3" s="114"/>
      <c r="CH3" s="114"/>
      <c r="CI3" s="114"/>
      <c r="CJ3" s="114"/>
      <c r="CK3" s="114"/>
      <c r="CL3" s="114"/>
      <c r="CM3" s="114"/>
      <c r="CN3" s="114"/>
      <c r="CO3" s="114"/>
      <c r="CP3" s="114"/>
    </row>
    <row r="4" spans="1:100" ht="21.75" customHeight="1" x14ac:dyDescent="0.15">
      <c r="A4" s="47"/>
      <c r="B4" s="33"/>
      <c r="C4" s="35"/>
      <c r="D4" s="725" t="s">
        <v>11</v>
      </c>
      <c r="E4" s="725"/>
      <c r="F4" s="725"/>
      <c r="G4" s="33"/>
      <c r="H4" s="35"/>
      <c r="I4" s="31"/>
      <c r="J4" s="31"/>
      <c r="K4" s="31"/>
      <c r="L4" s="847" t="s">
        <v>4647</v>
      </c>
      <c r="M4" s="848"/>
      <c r="N4" s="848"/>
      <c r="O4" s="848"/>
      <c r="P4" s="848"/>
      <c r="Q4" s="848"/>
      <c r="R4" s="848"/>
      <c r="S4" s="31"/>
      <c r="T4" s="31"/>
      <c r="U4" s="31"/>
      <c r="V4" s="31"/>
      <c r="W4" s="31"/>
      <c r="X4" s="31"/>
      <c r="Y4" s="31"/>
      <c r="Z4" s="31"/>
      <c r="AA4" s="31"/>
      <c r="AB4" s="31"/>
      <c r="AC4" s="31"/>
      <c r="AD4" s="31"/>
      <c r="AF4" s="114"/>
      <c r="AG4" s="114"/>
      <c r="AH4" s="114"/>
      <c r="AI4" s="114"/>
      <c r="AJ4" s="114"/>
      <c r="AK4" s="114"/>
      <c r="AL4" s="114"/>
      <c r="AM4" s="114"/>
      <c r="AN4" s="114"/>
      <c r="AO4" s="114"/>
      <c r="AP4" s="114"/>
      <c r="AQ4" s="114"/>
      <c r="AR4" s="114"/>
      <c r="AS4" s="114"/>
      <c r="AT4" s="114"/>
      <c r="AU4" s="114"/>
      <c r="AV4" s="114"/>
      <c r="AW4" s="114"/>
      <c r="AX4" s="114"/>
      <c r="AY4" s="114"/>
      <c r="AZ4" s="114"/>
      <c r="BA4" s="114"/>
      <c r="BB4" s="114"/>
      <c r="BC4" s="114"/>
      <c r="BD4" s="114"/>
      <c r="BE4" s="114"/>
      <c r="BF4" s="114"/>
      <c r="BG4" s="114"/>
      <c r="BH4" s="114"/>
      <c r="BI4" s="114"/>
      <c r="BJ4" s="114"/>
      <c r="BK4" s="114"/>
      <c r="BL4" s="114"/>
      <c r="BM4" s="114"/>
      <c r="BN4" s="114"/>
      <c r="BO4" s="114"/>
      <c r="BP4" s="114"/>
      <c r="BQ4" s="114"/>
      <c r="BR4" s="114"/>
      <c r="BS4" s="114"/>
      <c r="BT4" s="114"/>
      <c r="BU4" s="114"/>
      <c r="BV4" s="114"/>
      <c r="BW4" s="114"/>
      <c r="BX4" s="114"/>
      <c r="BY4" s="114"/>
      <c r="BZ4" s="114"/>
      <c r="CA4" s="114"/>
      <c r="CB4" s="114"/>
      <c r="CC4" s="114"/>
      <c r="CD4" s="114"/>
      <c r="CE4" s="114"/>
      <c r="CF4" s="114"/>
      <c r="CG4" s="114"/>
      <c r="CH4" s="114"/>
      <c r="CI4" s="114"/>
      <c r="CJ4" s="114"/>
      <c r="CK4" s="114"/>
      <c r="CL4" s="114"/>
      <c r="CM4" s="114"/>
      <c r="CN4" s="114"/>
      <c r="CO4" s="114"/>
      <c r="CP4" s="114"/>
    </row>
    <row r="5" spans="1:100" ht="21.75" customHeight="1" x14ac:dyDescent="0.15">
      <c r="A5" s="151"/>
      <c r="B5" s="33"/>
      <c r="C5" s="39"/>
      <c r="D5" s="40"/>
      <c r="E5" s="40"/>
      <c r="F5" s="40"/>
      <c r="G5" s="40"/>
      <c r="H5" s="41"/>
      <c r="I5" s="31"/>
      <c r="J5" s="237" t="str">
        <f>一面!$X$26</f>
        <v>3</v>
      </c>
      <c r="K5" s="226" t="str">
        <f>一面!$Y$26</f>
        <v>4</v>
      </c>
      <c r="L5" s="761" t="str">
        <f>一面!AA26</f>
        <v>(　　）</v>
      </c>
      <c r="M5" s="761"/>
      <c r="N5" s="762"/>
      <c r="O5" s="237" t="str">
        <f>一面!$AC$26</f>
        <v/>
      </c>
      <c r="P5" s="227" t="str">
        <f>一面!$AE$26</f>
        <v/>
      </c>
      <c r="Q5" s="227" t="str">
        <f>一面!$AF$26</f>
        <v/>
      </c>
      <c r="R5" s="227" t="str">
        <f>一面!$AG$26</f>
        <v/>
      </c>
      <c r="S5" s="227" t="str">
        <f>一面!$AI$26</f>
        <v/>
      </c>
      <c r="T5" s="226" t="str">
        <f>一面!$AK$26</f>
        <v/>
      </c>
      <c r="U5" s="33"/>
      <c r="V5" s="33"/>
      <c r="W5" s="33"/>
      <c r="X5" s="33"/>
      <c r="Y5" s="33"/>
      <c r="Z5" s="31"/>
      <c r="AA5" s="31"/>
      <c r="AB5" s="31"/>
      <c r="AC5" s="31"/>
      <c r="AD5" s="31"/>
      <c r="AF5" s="87"/>
    </row>
    <row r="6" spans="1:100" ht="21.75" customHeight="1" x14ac:dyDescent="0.15">
      <c r="A6" s="151"/>
      <c r="B6" s="33"/>
      <c r="C6" s="33"/>
      <c r="D6" s="35"/>
      <c r="E6" s="35"/>
      <c r="F6" s="35"/>
      <c r="G6" s="35"/>
      <c r="H6" s="35"/>
      <c r="I6" s="31"/>
      <c r="J6" s="67"/>
      <c r="K6" s="67"/>
      <c r="L6" s="67"/>
      <c r="M6" s="67"/>
      <c r="N6" s="67"/>
      <c r="O6" s="67"/>
      <c r="P6" s="67"/>
      <c r="Q6" s="67"/>
      <c r="R6" s="67"/>
      <c r="S6" s="67"/>
      <c r="T6" s="67"/>
      <c r="U6" s="33"/>
      <c r="V6" s="33"/>
      <c r="W6" s="33"/>
      <c r="X6" s="33"/>
      <c r="Y6" s="33"/>
      <c r="Z6" s="31"/>
      <c r="AA6" s="31"/>
      <c r="AB6" s="31"/>
      <c r="AC6" s="31"/>
      <c r="AD6" s="31"/>
      <c r="AF6" s="87"/>
    </row>
    <row r="7" spans="1:100" ht="21.75" customHeight="1" thickBot="1" x14ac:dyDescent="0.2">
      <c r="A7" s="43" t="s">
        <v>14</v>
      </c>
      <c r="B7" s="35"/>
      <c r="C7" s="42"/>
      <c r="D7" s="35"/>
      <c r="E7" s="35"/>
      <c r="F7" s="35"/>
      <c r="G7" s="35"/>
      <c r="H7" s="35"/>
      <c r="I7" s="35"/>
      <c r="J7" s="35"/>
      <c r="K7" s="35"/>
      <c r="L7" s="35"/>
      <c r="M7" s="35"/>
      <c r="N7" s="35"/>
      <c r="O7" s="35"/>
      <c r="P7" s="35"/>
      <c r="Q7" s="35"/>
      <c r="R7" s="35"/>
      <c r="S7" s="35"/>
      <c r="T7" s="35"/>
      <c r="U7" s="35"/>
      <c r="V7" s="35"/>
      <c r="W7" s="35"/>
      <c r="X7" s="35"/>
      <c r="Y7" s="35"/>
      <c r="Z7" s="35"/>
      <c r="AA7" s="35"/>
      <c r="AB7" s="35"/>
      <c r="AC7" s="33"/>
      <c r="AD7" s="33"/>
      <c r="AE7" s="87"/>
      <c r="AF7" s="193"/>
      <c r="AG7" s="117"/>
      <c r="AH7" s="117"/>
      <c r="AI7" s="117"/>
      <c r="AJ7" s="109"/>
      <c r="AK7" s="118" t="str">
        <f>LEFT($AH8)</f>
        <v/>
      </c>
      <c r="AL7" s="118"/>
      <c r="AM7" s="117"/>
      <c r="AN7" s="109"/>
      <c r="AO7" s="109"/>
      <c r="AP7" s="117"/>
      <c r="AQ7" s="117"/>
      <c r="AR7" s="123"/>
      <c r="AS7" s="117"/>
      <c r="AT7" s="117"/>
      <c r="AU7" s="117"/>
      <c r="AV7" s="117"/>
      <c r="AW7" s="117"/>
      <c r="AX7" s="117"/>
      <c r="AY7" s="117"/>
      <c r="AZ7" s="114"/>
      <c r="BA7" s="114"/>
      <c r="BB7" s="114"/>
      <c r="BC7" s="114"/>
      <c r="BD7" s="114"/>
      <c r="BE7" s="114"/>
      <c r="BF7" s="114"/>
      <c r="BG7" s="114"/>
      <c r="BH7" s="114"/>
      <c r="BI7" s="114"/>
      <c r="BJ7" s="114"/>
      <c r="BK7" s="114"/>
      <c r="BL7" s="114"/>
      <c r="BM7" s="114"/>
      <c r="BN7" s="114"/>
      <c r="BO7" s="114"/>
      <c r="BP7" s="114"/>
      <c r="BQ7" s="114"/>
      <c r="BR7" s="114"/>
      <c r="BS7" s="114"/>
      <c r="BT7" s="114"/>
      <c r="BU7" s="114"/>
      <c r="BV7" s="114"/>
      <c r="BW7" s="114"/>
      <c r="BX7" s="114"/>
      <c r="BY7" s="114"/>
      <c r="BZ7" s="114"/>
      <c r="CA7" s="114"/>
      <c r="CB7" s="114"/>
      <c r="CC7" s="114"/>
      <c r="CD7" s="114"/>
      <c r="CE7" s="114"/>
      <c r="CF7" s="114"/>
      <c r="CG7" s="114"/>
      <c r="CH7" s="114"/>
      <c r="CI7" s="114"/>
      <c r="CJ7" s="114"/>
      <c r="CK7" s="114"/>
      <c r="CL7" s="114"/>
      <c r="CM7" s="114"/>
      <c r="CN7" s="114"/>
      <c r="CO7" s="114"/>
      <c r="CP7" s="114"/>
    </row>
    <row r="8" spans="1:100" ht="21.75" customHeight="1" thickBot="1" x14ac:dyDescent="0.2">
      <c r="A8" s="44">
        <v>30</v>
      </c>
      <c r="B8" s="35"/>
      <c r="C8" s="849" t="s">
        <v>4273</v>
      </c>
      <c r="D8" s="850"/>
      <c r="E8" s="850"/>
      <c r="F8" s="850"/>
      <c r="G8" s="851"/>
      <c r="H8" s="228" t="str">
        <f>AK7</f>
        <v/>
      </c>
      <c r="I8" s="852" t="s">
        <v>4276</v>
      </c>
      <c r="J8" s="853"/>
      <c r="K8" s="853"/>
      <c r="L8" s="853"/>
      <c r="M8" s="853"/>
      <c r="N8" s="853"/>
      <c r="O8" s="853"/>
      <c r="P8" s="853"/>
      <c r="Q8" s="853"/>
      <c r="R8" s="853"/>
      <c r="S8" s="853"/>
      <c r="T8" s="155"/>
      <c r="U8" s="798" t="s">
        <v>4275</v>
      </c>
      <c r="V8" s="799"/>
      <c r="W8" s="799"/>
      <c r="X8" s="854"/>
      <c r="Y8" s="57"/>
      <c r="Z8" s="58"/>
      <c r="AA8" s="59"/>
      <c r="AB8" s="33"/>
      <c r="AC8" s="33"/>
      <c r="AD8" s="33"/>
      <c r="AE8" s="87"/>
      <c r="AF8" s="114"/>
      <c r="AG8" s="113" t="s">
        <v>4273</v>
      </c>
      <c r="AH8" s="821"/>
      <c r="AI8" s="822"/>
      <c r="AJ8" s="822"/>
      <c r="AK8" s="822"/>
      <c r="AL8" s="823"/>
      <c r="AM8" s="113"/>
      <c r="AN8" s="117"/>
      <c r="AO8" s="117"/>
      <c r="AP8" s="117"/>
      <c r="AQ8" s="120"/>
      <c r="AR8" s="128"/>
      <c r="AS8" s="128"/>
      <c r="AT8" s="128"/>
      <c r="AU8" s="128"/>
      <c r="AV8" s="128"/>
      <c r="AW8" s="120"/>
      <c r="AX8" s="120"/>
      <c r="AY8" s="120"/>
      <c r="AZ8" s="121"/>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4"/>
      <c r="CF8" s="114"/>
      <c r="CG8" s="114"/>
      <c r="CH8" s="114"/>
      <c r="CI8" s="114"/>
      <c r="CJ8" s="114"/>
      <c r="CK8" s="114"/>
      <c r="CL8" s="114"/>
      <c r="CM8" s="114"/>
      <c r="CN8" s="114"/>
      <c r="CO8" s="114"/>
      <c r="CP8" s="114"/>
    </row>
    <row r="9" spans="1:100" ht="20.25" customHeight="1" x14ac:dyDescent="0.15">
      <c r="A9" s="53"/>
      <c r="B9" s="35"/>
      <c r="C9" s="809" t="s">
        <v>4274</v>
      </c>
      <c r="D9" s="810"/>
      <c r="E9" s="810"/>
      <c r="F9" s="810"/>
      <c r="G9" s="811"/>
      <c r="H9" s="855" t="str">
        <f>IF($AH$9="","",$AH$9)</f>
        <v/>
      </c>
      <c r="I9" s="856"/>
      <c r="J9" s="856"/>
      <c r="K9" s="856"/>
      <c r="L9" s="856"/>
      <c r="M9" s="856"/>
      <c r="N9" s="856"/>
      <c r="O9" s="856"/>
      <c r="P9" s="856"/>
      <c r="Q9" s="856"/>
      <c r="R9" s="856"/>
      <c r="S9" s="856"/>
      <c r="T9" s="856"/>
      <c r="U9" s="856"/>
      <c r="V9" s="856"/>
      <c r="W9" s="856"/>
      <c r="X9" s="856"/>
      <c r="Y9" s="856"/>
      <c r="Z9" s="856"/>
      <c r="AA9" s="857"/>
      <c r="AB9" s="33"/>
      <c r="AC9" s="33"/>
      <c r="AD9" s="33"/>
      <c r="AE9" s="87"/>
      <c r="AF9" s="114"/>
      <c r="AG9" s="867" t="s">
        <v>4282</v>
      </c>
      <c r="AH9" s="861"/>
      <c r="AI9" s="862"/>
      <c r="AJ9" s="862"/>
      <c r="AK9" s="862"/>
      <c r="AL9" s="862"/>
      <c r="AM9" s="862"/>
      <c r="AN9" s="862"/>
      <c r="AO9" s="862"/>
      <c r="AP9" s="862"/>
      <c r="AQ9" s="862"/>
      <c r="AR9" s="862"/>
      <c r="AS9" s="862"/>
      <c r="AT9" s="862"/>
      <c r="AU9" s="862"/>
      <c r="AV9" s="862"/>
      <c r="AW9" s="862"/>
      <c r="AX9" s="862"/>
      <c r="AY9" s="863"/>
      <c r="AZ9" s="121"/>
      <c r="BA9" s="122"/>
      <c r="BB9" s="122"/>
      <c r="BC9" s="122"/>
      <c r="BD9" s="122"/>
      <c r="BE9" s="122"/>
      <c r="BF9" s="122"/>
      <c r="BG9" s="122"/>
      <c r="BH9" s="122"/>
      <c r="BI9" s="122"/>
      <c r="BJ9" s="122"/>
      <c r="BK9" s="122"/>
      <c r="BL9" s="122"/>
      <c r="BM9" s="122"/>
      <c r="BN9" s="122"/>
      <c r="BO9" s="122"/>
      <c r="BP9" s="122"/>
      <c r="BQ9" s="122"/>
      <c r="BR9" s="122"/>
      <c r="BS9" s="122"/>
      <c r="BT9" s="122"/>
      <c r="BU9" s="122"/>
      <c r="BV9" s="122"/>
      <c r="BW9" s="122"/>
      <c r="BX9" s="122"/>
      <c r="BY9" s="122"/>
      <c r="BZ9" s="122"/>
      <c r="CA9" s="122"/>
      <c r="CB9" s="122"/>
      <c r="CC9" s="122"/>
      <c r="CD9" s="122"/>
      <c r="CE9" s="122"/>
      <c r="CF9" s="122"/>
      <c r="CG9" s="122"/>
      <c r="CH9" s="122"/>
      <c r="CI9" s="122"/>
      <c r="CJ9" s="122"/>
      <c r="CK9" s="122"/>
      <c r="CL9" s="122"/>
      <c r="CM9" s="122"/>
      <c r="CN9" s="122"/>
      <c r="CO9" s="122"/>
      <c r="CP9" s="122"/>
      <c r="CQ9" s="122"/>
      <c r="CR9" s="122"/>
      <c r="CS9" s="122"/>
      <c r="CT9" s="122"/>
      <c r="CU9" s="122"/>
      <c r="CV9" s="122"/>
    </row>
    <row r="10" spans="1:100" ht="20.25" customHeight="1" thickBot="1" x14ac:dyDescent="0.2">
      <c r="A10" s="53"/>
      <c r="B10" s="35"/>
      <c r="C10" s="812"/>
      <c r="D10" s="813"/>
      <c r="E10" s="813"/>
      <c r="F10" s="813"/>
      <c r="G10" s="814"/>
      <c r="H10" s="858"/>
      <c r="I10" s="859"/>
      <c r="J10" s="859"/>
      <c r="K10" s="859"/>
      <c r="L10" s="859"/>
      <c r="M10" s="859"/>
      <c r="N10" s="859"/>
      <c r="O10" s="859"/>
      <c r="P10" s="859"/>
      <c r="Q10" s="859"/>
      <c r="R10" s="859"/>
      <c r="S10" s="859"/>
      <c r="T10" s="859"/>
      <c r="U10" s="859"/>
      <c r="V10" s="859"/>
      <c r="W10" s="859"/>
      <c r="X10" s="859"/>
      <c r="Y10" s="859"/>
      <c r="Z10" s="859"/>
      <c r="AA10" s="860"/>
      <c r="AB10" s="33"/>
      <c r="AC10" s="33"/>
      <c r="AD10" s="33"/>
      <c r="AE10" s="87"/>
      <c r="AF10" s="114"/>
      <c r="AG10" s="867"/>
      <c r="AH10" s="864"/>
      <c r="AI10" s="865"/>
      <c r="AJ10" s="865"/>
      <c r="AK10" s="865"/>
      <c r="AL10" s="865"/>
      <c r="AM10" s="865"/>
      <c r="AN10" s="865"/>
      <c r="AO10" s="865"/>
      <c r="AP10" s="865"/>
      <c r="AQ10" s="865"/>
      <c r="AR10" s="865"/>
      <c r="AS10" s="865"/>
      <c r="AT10" s="865"/>
      <c r="AU10" s="865"/>
      <c r="AV10" s="865"/>
      <c r="AW10" s="865"/>
      <c r="AX10" s="865"/>
      <c r="AY10" s="866"/>
      <c r="AZ10" s="121"/>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122"/>
      <c r="CA10" s="122"/>
      <c r="CB10" s="122"/>
      <c r="CC10" s="122"/>
      <c r="CD10" s="122"/>
      <c r="CE10" s="122"/>
      <c r="CF10" s="122"/>
      <c r="CG10" s="122"/>
      <c r="CH10" s="122"/>
      <c r="CI10" s="122"/>
      <c r="CJ10" s="122"/>
      <c r="CK10" s="122"/>
      <c r="CL10" s="122"/>
      <c r="CM10" s="122"/>
      <c r="CN10" s="122"/>
      <c r="CO10" s="122"/>
      <c r="CP10" s="122"/>
      <c r="CQ10" s="122"/>
      <c r="CR10" s="122"/>
      <c r="CS10" s="122"/>
      <c r="CT10" s="122"/>
      <c r="CU10" s="122"/>
      <c r="CV10" s="122"/>
    </row>
    <row r="11" spans="1:100" ht="12.75" customHeight="1" x14ac:dyDescent="0.15">
      <c r="A11" s="60"/>
      <c r="B11" s="61"/>
      <c r="C11" s="62"/>
      <c r="D11" s="62"/>
      <c r="E11" s="62"/>
      <c r="F11" s="62"/>
      <c r="G11" s="62"/>
      <c r="H11" s="63"/>
      <c r="I11" s="63"/>
      <c r="J11" s="63"/>
      <c r="K11" s="63"/>
      <c r="L11" s="63"/>
      <c r="M11" s="63"/>
      <c r="N11" s="63"/>
      <c r="O11" s="63"/>
      <c r="P11" s="63"/>
      <c r="Q11" s="63"/>
      <c r="R11" s="63"/>
      <c r="S11" s="63"/>
      <c r="T11" s="63"/>
      <c r="U11" s="63"/>
      <c r="V11" s="63"/>
      <c r="W11" s="63"/>
      <c r="X11" s="63"/>
      <c r="Y11" s="63"/>
      <c r="Z11" s="63"/>
      <c r="AA11" s="63"/>
      <c r="AB11" s="64"/>
      <c r="AC11" s="64"/>
      <c r="AD11" s="33"/>
      <c r="AE11" s="87"/>
      <c r="AF11" s="114"/>
      <c r="AG11" s="113"/>
      <c r="AH11" s="117" t="s">
        <v>4713</v>
      </c>
      <c r="AI11" s="117"/>
      <c r="AJ11" s="117"/>
      <c r="AK11" s="117"/>
      <c r="AL11" s="117"/>
      <c r="AM11" s="117"/>
      <c r="AN11" s="117"/>
      <c r="AO11" s="117"/>
      <c r="AP11" s="117"/>
      <c r="AQ11" s="117"/>
      <c r="AR11" s="117"/>
      <c r="AS11" s="117"/>
      <c r="AT11" s="117"/>
      <c r="AU11" s="117"/>
      <c r="AV11" s="117"/>
      <c r="AW11" s="117"/>
      <c r="AX11" s="117"/>
      <c r="AY11" s="117"/>
      <c r="AZ11" s="121"/>
      <c r="BA11" s="122"/>
      <c r="BB11" s="122"/>
      <c r="BC11" s="122"/>
      <c r="BD11" s="122"/>
      <c r="BE11" s="122"/>
      <c r="BF11" s="122"/>
      <c r="BG11" s="122"/>
      <c r="BH11" s="122"/>
      <c r="BI11" s="122"/>
      <c r="BJ11" s="122"/>
      <c r="BK11" s="122"/>
      <c r="BL11" s="122"/>
      <c r="BM11" s="122"/>
      <c r="BN11" s="122"/>
      <c r="BO11" s="122"/>
      <c r="BP11" s="122"/>
      <c r="BQ11" s="122"/>
      <c r="BR11" s="122"/>
      <c r="BS11" s="122"/>
      <c r="BT11" s="122"/>
      <c r="BU11" s="122"/>
      <c r="BV11" s="122"/>
      <c r="BW11" s="122"/>
      <c r="BX11" s="122"/>
      <c r="BY11" s="122"/>
      <c r="BZ11" s="122"/>
      <c r="CA11" s="122"/>
      <c r="CB11" s="122"/>
      <c r="CC11" s="122"/>
      <c r="CD11" s="122"/>
      <c r="CE11" s="122"/>
      <c r="CF11" s="122"/>
      <c r="CG11" s="122"/>
      <c r="CH11" s="122"/>
      <c r="CI11" s="122"/>
      <c r="CJ11" s="122"/>
      <c r="CK11" s="122"/>
      <c r="CL11" s="122"/>
      <c r="CM11" s="122"/>
      <c r="CN11" s="122"/>
      <c r="CO11" s="122"/>
      <c r="CP11" s="122"/>
      <c r="CQ11" s="122"/>
      <c r="CR11" s="122"/>
      <c r="CS11" s="122"/>
      <c r="CT11" s="122"/>
      <c r="CU11" s="122"/>
      <c r="CV11" s="122"/>
    </row>
    <row r="12" spans="1:100" ht="21.75" customHeight="1" x14ac:dyDescent="0.15">
      <c r="A12" s="53"/>
      <c r="B12" s="35"/>
      <c r="C12" s="154"/>
      <c r="D12" s="154"/>
      <c r="E12" s="154"/>
      <c r="F12" s="154"/>
      <c r="G12" s="154"/>
      <c r="H12" s="65"/>
      <c r="I12" s="65"/>
      <c r="J12" s="65"/>
      <c r="K12" s="65"/>
      <c r="L12" s="65"/>
      <c r="M12" s="65"/>
      <c r="N12" s="65"/>
      <c r="O12" s="65"/>
      <c r="P12" s="65"/>
      <c r="Q12" s="65"/>
      <c r="R12" s="65"/>
      <c r="S12" s="65"/>
      <c r="T12" s="65"/>
      <c r="U12" s="65"/>
      <c r="V12" s="65"/>
      <c r="W12" s="65"/>
      <c r="X12" s="65"/>
      <c r="Y12" s="65"/>
      <c r="Z12" s="65"/>
      <c r="AA12" s="65"/>
      <c r="AB12" s="33"/>
      <c r="AC12" s="33"/>
      <c r="AD12" s="33"/>
      <c r="AE12" s="87"/>
      <c r="AF12" s="114"/>
      <c r="AG12" s="113"/>
      <c r="AH12" s="117"/>
      <c r="AI12" s="117"/>
      <c r="AJ12" s="117"/>
      <c r="AK12" s="117"/>
      <c r="AL12" s="117"/>
      <c r="AM12" s="117"/>
      <c r="AN12" s="117"/>
      <c r="AO12" s="117"/>
      <c r="BE12" s="122"/>
      <c r="BF12" s="122"/>
      <c r="BG12" s="122"/>
      <c r="BH12" s="122"/>
      <c r="BI12" s="122"/>
      <c r="BJ12" s="122"/>
      <c r="BK12" s="122"/>
      <c r="BL12" s="122"/>
      <c r="BM12" s="122"/>
      <c r="BN12" s="122"/>
      <c r="BO12" s="122"/>
      <c r="BP12" s="122"/>
      <c r="BQ12" s="122"/>
      <c r="BR12" s="122"/>
      <c r="BS12" s="122"/>
      <c r="BT12" s="122"/>
      <c r="BU12" s="122"/>
      <c r="BV12" s="122"/>
      <c r="BW12" s="122"/>
      <c r="BX12" s="122"/>
      <c r="BY12" s="122"/>
      <c r="BZ12" s="122"/>
      <c r="CA12" s="122"/>
      <c r="CB12" s="122"/>
      <c r="CC12" s="122"/>
      <c r="CD12" s="122"/>
      <c r="CE12" s="122"/>
      <c r="CF12" s="122"/>
      <c r="CG12" s="122"/>
      <c r="CH12" s="122"/>
      <c r="CI12" s="122"/>
      <c r="CJ12" s="122"/>
      <c r="CK12" s="122"/>
      <c r="CL12" s="122"/>
      <c r="CM12" s="122"/>
      <c r="CN12" s="122"/>
      <c r="CO12" s="122"/>
      <c r="CP12" s="122"/>
      <c r="CQ12" s="122"/>
      <c r="CR12" s="122"/>
      <c r="CS12" s="122"/>
      <c r="CT12" s="122"/>
      <c r="CU12" s="122"/>
      <c r="CV12" s="122"/>
    </row>
    <row r="13" spans="1:100" ht="21.75" customHeight="1" thickBot="1" x14ac:dyDescent="0.2">
      <c r="A13" s="43" t="s">
        <v>14</v>
      </c>
      <c r="B13" s="35"/>
      <c r="C13" s="65" t="s">
        <v>4277</v>
      </c>
      <c r="D13" s="65"/>
      <c r="E13" s="65"/>
      <c r="F13" s="65"/>
      <c r="G13" s="65"/>
      <c r="H13" s="65"/>
      <c r="I13" s="65"/>
      <c r="J13" s="65"/>
      <c r="K13" s="65"/>
      <c r="L13" s="65"/>
      <c r="M13" s="65"/>
      <c r="N13" s="65"/>
      <c r="O13" s="65"/>
      <c r="P13" s="65"/>
      <c r="Q13" s="65"/>
      <c r="R13" s="65"/>
      <c r="S13" s="65"/>
      <c r="T13" s="65"/>
      <c r="U13" s="65"/>
      <c r="V13" s="65"/>
      <c r="W13" s="156" t="s">
        <v>4619</v>
      </c>
      <c r="X13" s="65"/>
      <c r="Y13" s="65"/>
      <c r="Z13" s="65"/>
      <c r="AA13" s="65"/>
      <c r="AB13" s="33"/>
      <c r="AC13" s="33"/>
      <c r="AD13" s="33"/>
      <c r="AE13" s="87"/>
      <c r="AF13" s="193" t="s">
        <v>4277</v>
      </c>
      <c r="AH13" s="118" t="str">
        <f>AP18&amp;AU18</f>
        <v/>
      </c>
      <c r="AI13" s="118"/>
      <c r="AJ13" s="117"/>
      <c r="AK13" s="118" t="str">
        <f>LEFT($AH15)</f>
        <v/>
      </c>
      <c r="AL13" s="117"/>
      <c r="AM13" s="117"/>
      <c r="AN13" s="117"/>
      <c r="AO13" s="117"/>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row>
    <row r="14" spans="1:100" ht="21.75" customHeight="1" thickBot="1" x14ac:dyDescent="0.2">
      <c r="A14" s="44">
        <v>31</v>
      </c>
      <c r="B14" s="35"/>
      <c r="C14" s="793" t="s">
        <v>4601</v>
      </c>
      <c r="D14" s="794"/>
      <c r="E14" s="794"/>
      <c r="F14" s="794"/>
      <c r="G14" s="795"/>
      <c r="H14" s="228" t="str">
        <f>IF($AM14="令和","R",IF($AM14="平成","H",IF($AM14="昭和","S",IF($AM14="大正","T",""))))</f>
        <v/>
      </c>
      <c r="I14" s="46" t="s">
        <v>4266</v>
      </c>
      <c r="J14" s="229" t="str">
        <f>LEFT($AN14,1)</f>
        <v/>
      </c>
      <c r="K14" s="230" t="str">
        <f>RIGHT($AN14,1)</f>
        <v/>
      </c>
      <c r="L14" s="52" t="s">
        <v>0</v>
      </c>
      <c r="M14" s="231" t="str">
        <f>LEFT($AO14,1)</f>
        <v/>
      </c>
      <c r="N14" s="226" t="str">
        <f>RIGHT($AO14,1)</f>
        <v/>
      </c>
      <c r="O14" s="53" t="s">
        <v>1</v>
      </c>
      <c r="P14" s="237" t="str">
        <f>LEFT($AP14,1)</f>
        <v/>
      </c>
      <c r="Q14" s="226" t="str">
        <f>RIGHT($AP14,1)</f>
        <v/>
      </c>
      <c r="R14" s="53" t="s">
        <v>4655</v>
      </c>
      <c r="S14" s="35"/>
      <c r="T14" s="35"/>
      <c r="U14" s="35"/>
      <c r="V14" s="35"/>
      <c r="W14" s="228" t="str">
        <f>IF(AT14="1.新設・廃止","1",IF(AT14="2.名称・所在地","2",""))</f>
        <v/>
      </c>
      <c r="X14" s="255"/>
      <c r="Y14" s="256"/>
      <c r="Z14" s="257"/>
      <c r="AA14" s="257"/>
      <c r="AB14" s="33"/>
      <c r="AC14" s="33"/>
      <c r="AD14" s="33"/>
      <c r="AE14" s="87"/>
      <c r="AF14" s="824" t="s">
        <v>4651</v>
      </c>
      <c r="AG14" s="113" t="s">
        <v>4608</v>
      </c>
      <c r="AH14" s="815"/>
      <c r="AI14" s="781"/>
      <c r="AJ14" s="781"/>
      <c r="AK14" s="781"/>
      <c r="AL14" s="782"/>
      <c r="AM14" s="109" t="str">
        <f>IF($AH14="","",TEXT($AH14,"ggg"))</f>
        <v/>
      </c>
      <c r="AN14" s="109" t="str">
        <f>IF($AH14="","",TEXT($AH14,"ee"))</f>
        <v/>
      </c>
      <c r="AO14" s="109" t="str">
        <f>IF($AH14="","",TEXT($AH14,"mm"))</f>
        <v/>
      </c>
      <c r="AP14" s="109" t="str">
        <f>IF($AH14="","",TEXT($AH14,"dd"))</f>
        <v/>
      </c>
      <c r="AQ14" s="796" t="s">
        <v>4620</v>
      </c>
      <c r="AR14" s="796"/>
      <c r="AS14" s="797"/>
      <c r="AT14" s="868"/>
      <c r="AU14" s="869"/>
      <c r="AV14" s="87"/>
      <c r="AW14" s="87"/>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row>
    <row r="15" spans="1:100" ht="21.75" customHeight="1" thickBot="1" x14ac:dyDescent="0.2">
      <c r="A15" s="214"/>
      <c r="B15" s="35"/>
      <c r="C15" s="870" t="s">
        <v>4632</v>
      </c>
      <c r="D15" s="793" t="s">
        <v>4634</v>
      </c>
      <c r="E15" s="794"/>
      <c r="F15" s="794"/>
      <c r="G15" s="795"/>
      <c r="H15" s="401" t="str">
        <f>AK13</f>
        <v/>
      </c>
      <c r="I15" s="852" t="s">
        <v>4276</v>
      </c>
      <c r="J15" s="853"/>
      <c r="K15" s="853"/>
      <c r="L15" s="853"/>
      <c r="M15" s="853"/>
      <c r="N15" s="853"/>
      <c r="O15" s="853"/>
      <c r="P15" s="853"/>
      <c r="Q15" s="853"/>
      <c r="R15" s="853"/>
      <c r="S15" s="853"/>
      <c r="T15" s="35"/>
      <c r="U15" s="798" t="s">
        <v>4636</v>
      </c>
      <c r="V15" s="799"/>
      <c r="W15" s="800"/>
      <c r="X15" s="801"/>
      <c r="Y15" s="254"/>
      <c r="Z15" s="254"/>
      <c r="AA15" s="258"/>
      <c r="AB15" s="33"/>
      <c r="AC15" s="33"/>
      <c r="AD15" s="33"/>
      <c r="AE15" s="87"/>
      <c r="AF15" s="825"/>
      <c r="AG15" s="113" t="s">
        <v>55</v>
      </c>
      <c r="AH15" s="833"/>
      <c r="AI15" s="834"/>
      <c r="AJ15" s="834"/>
      <c r="AK15" s="834"/>
      <c r="AL15" s="835"/>
      <c r="AM15" s="117"/>
      <c r="AN15" s="117"/>
      <c r="AO15" s="117"/>
      <c r="BE15" s="122"/>
      <c r="BF15" s="122"/>
      <c r="BG15" s="122"/>
      <c r="BH15" s="122"/>
      <c r="BI15" s="122"/>
      <c r="BJ15" s="122"/>
      <c r="BK15" s="122"/>
      <c r="BL15" s="122"/>
      <c r="BM15" s="122"/>
      <c r="BN15" s="122"/>
      <c r="BO15" s="122"/>
      <c r="BP15" s="122"/>
      <c r="BQ15" s="122"/>
      <c r="BR15" s="122"/>
      <c r="BS15" s="122"/>
      <c r="BT15" s="122"/>
      <c r="BU15" s="122"/>
      <c r="BV15" s="122"/>
      <c r="BW15" s="122"/>
      <c r="BX15" s="122"/>
      <c r="BY15" s="122"/>
      <c r="BZ15" s="122"/>
      <c r="CA15" s="122"/>
      <c r="CB15" s="122"/>
      <c r="CC15" s="122"/>
      <c r="CD15" s="122"/>
      <c r="CE15" s="122"/>
      <c r="CF15" s="122"/>
      <c r="CG15" s="122"/>
      <c r="CH15" s="122"/>
      <c r="CI15" s="122"/>
      <c r="CJ15" s="122"/>
      <c r="CK15" s="122"/>
      <c r="CL15" s="122"/>
      <c r="CM15" s="122"/>
      <c r="CN15" s="122"/>
      <c r="CO15" s="122"/>
      <c r="CP15" s="122"/>
      <c r="CQ15" s="122"/>
      <c r="CR15" s="122"/>
      <c r="CS15" s="122"/>
      <c r="CT15" s="122"/>
      <c r="CU15" s="122"/>
      <c r="CV15" s="122"/>
    </row>
    <row r="16" spans="1:100" ht="21.75" customHeight="1" thickBot="1" x14ac:dyDescent="0.2">
      <c r="A16" s="214"/>
      <c r="B16" s="35"/>
      <c r="C16" s="871"/>
      <c r="D16" s="802" t="s">
        <v>4635</v>
      </c>
      <c r="E16" s="803"/>
      <c r="F16" s="803"/>
      <c r="G16" s="804"/>
      <c r="H16" s="231" t="str">
        <f>$BC16</f>
        <v/>
      </c>
      <c r="I16" s="235" t="str">
        <f>$BD16</f>
        <v/>
      </c>
      <c r="J16" s="235" t="str">
        <f>$BE16</f>
        <v/>
      </c>
      <c r="K16" s="235" t="str">
        <f>$BF16</f>
        <v/>
      </c>
      <c r="L16" s="235" t="str">
        <f>$BG16</f>
        <v/>
      </c>
      <c r="M16" s="235" t="str">
        <f>$BH16</f>
        <v/>
      </c>
      <c r="N16" s="235" t="str">
        <f>$BI16</f>
        <v/>
      </c>
      <c r="O16" s="235" t="str">
        <f>$BJ16</f>
        <v/>
      </c>
      <c r="P16" s="235" t="str">
        <f>$BK16</f>
        <v/>
      </c>
      <c r="Q16" s="235" t="str">
        <f>$BL16</f>
        <v/>
      </c>
      <c r="R16" s="235" t="str">
        <f>$BM16</f>
        <v/>
      </c>
      <c r="S16" s="235" t="str">
        <f>$BN16</f>
        <v/>
      </c>
      <c r="T16" s="235" t="str">
        <f>$BO16</f>
        <v/>
      </c>
      <c r="U16" s="235" t="str">
        <f>$BP16</f>
        <v/>
      </c>
      <c r="V16" s="235" t="str">
        <f>$BQ16</f>
        <v/>
      </c>
      <c r="W16" s="235" t="str">
        <f>$BR16</f>
        <v/>
      </c>
      <c r="X16" s="235" t="str">
        <f>$BS16</f>
        <v/>
      </c>
      <c r="Y16" s="235" t="str">
        <f>$BT16</f>
        <v/>
      </c>
      <c r="Z16" s="235" t="str">
        <f>$BU16</f>
        <v/>
      </c>
      <c r="AA16" s="226" t="str">
        <f>$BV16</f>
        <v/>
      </c>
      <c r="AB16" s="33"/>
      <c r="AC16" s="33"/>
      <c r="AD16" s="33"/>
      <c r="AE16" s="87"/>
      <c r="AF16" s="825"/>
      <c r="AG16" s="113" t="s">
        <v>4637</v>
      </c>
      <c r="AH16" s="780"/>
      <c r="AI16" s="781"/>
      <c r="AJ16" s="781"/>
      <c r="AK16" s="781"/>
      <c r="AL16" s="781"/>
      <c r="AM16" s="781"/>
      <c r="AN16" s="781"/>
      <c r="AO16" s="781"/>
      <c r="AP16" s="781"/>
      <c r="AQ16" s="781"/>
      <c r="AR16" s="781"/>
      <c r="AS16" s="781"/>
      <c r="AT16" s="781"/>
      <c r="AU16" s="781"/>
      <c r="AV16" s="781"/>
      <c r="AW16" s="781"/>
      <c r="AX16" s="781"/>
      <c r="AY16" s="782"/>
      <c r="BA16" s="122"/>
      <c r="BB16" s="122">
        <f>AH16</f>
        <v>0</v>
      </c>
      <c r="BC16" s="122" t="str">
        <f>DBCS(MID($AH16,COLUMNS($BD16:$BD16),1))</f>
        <v/>
      </c>
      <c r="BD16" s="122" t="str">
        <f>DBCS(MID($BB16,COLUMNS($BD16:BE16),1))</f>
        <v/>
      </c>
      <c r="BE16" s="122" t="str">
        <f>DBCS(MID($BB16,COLUMNS($BD16:$BF16),1))</f>
        <v/>
      </c>
      <c r="BF16" s="122" t="str">
        <f>DBCS(MID($BB16,COLUMNS($BD16:$BG16),1))</f>
        <v/>
      </c>
      <c r="BG16" s="122" t="str">
        <f>DBCS(MID($BB16,COLUMNS($BD16:$BH16),1))</f>
        <v/>
      </c>
      <c r="BH16" s="122" t="str">
        <f>DBCS(MID($BB16,COLUMNS($BD16:$BI16),1))</f>
        <v/>
      </c>
      <c r="BI16" s="122" t="str">
        <f>DBCS(MID($BB16,COLUMNS($BD16:$BJ16),1))</f>
        <v/>
      </c>
      <c r="BJ16" s="122" t="str">
        <f>DBCS(MID($BB16,COLUMNS($BD16:$BK16),1))</f>
        <v/>
      </c>
      <c r="BK16" s="122" t="str">
        <f>DBCS(MID($BB16,COLUMNS($BD16:$BL16),1))</f>
        <v/>
      </c>
      <c r="BL16" s="122" t="str">
        <f>DBCS(MID($BB16,COLUMNS($BD16:$BM16),1))</f>
        <v/>
      </c>
      <c r="BM16" s="122" t="str">
        <f>DBCS(MID($BB16,COLUMNS($BD16:$BN16),1))</f>
        <v/>
      </c>
      <c r="BN16" s="122" t="str">
        <f>DBCS(MID($BB16,COLUMNS($BD16:$BO16),1))</f>
        <v/>
      </c>
      <c r="BO16" s="122" t="str">
        <f>DBCS(MID($BB16,COLUMNS($BD16:$BP16),1))</f>
        <v/>
      </c>
      <c r="BP16" s="122" t="str">
        <f>DBCS(MID($BB16,COLUMNS($BD16:$BQ16),1))</f>
        <v/>
      </c>
      <c r="BQ16" s="122" t="str">
        <f>DBCS(MID($BB16,COLUMNS($BD16:$BR16),1))</f>
        <v/>
      </c>
      <c r="BR16" s="122" t="str">
        <f>DBCS(MID($BB16,COLUMNS($BD16:$BS16),1))</f>
        <v/>
      </c>
      <c r="BS16" s="122" t="str">
        <f>DBCS(MID($BB16,COLUMNS($BD16:$BT16),1))</f>
        <v/>
      </c>
      <c r="BT16" s="122" t="str">
        <f>DBCS(MID($BB16,COLUMNS($BD16:$BU16),1))</f>
        <v/>
      </c>
      <c r="BU16" s="122" t="str">
        <f>DBCS(MID($BB16,COLUMNS($BD16:$BV16),1))</f>
        <v/>
      </c>
      <c r="BV16" s="122" t="str">
        <f>DBCS(MID($BB16,COLUMNS($BD16:$BW16),1))</f>
        <v/>
      </c>
      <c r="BW16" s="122" t="str">
        <f>DBCS(MID($BB16,COLUMNS($BD16:$BX16),1))</f>
        <v/>
      </c>
      <c r="BX16" s="122" t="str">
        <f>DBCS(MID($BB16,COLUMNS($BD16:$BY16),1))</f>
        <v/>
      </c>
      <c r="BY16" s="122" t="str">
        <f>DBCS(MID($BB16,COLUMNS($BD16:$BZ16),1))</f>
        <v/>
      </c>
      <c r="BZ16" s="122" t="str">
        <f>DBCS(MID($BB16,COLUMNS($BD16:$CA16),1))</f>
        <v/>
      </c>
      <c r="CA16" s="122" t="str">
        <f>DBCS(MID($BB16,COLUMNS($BD16:$CB16),1))</f>
        <v/>
      </c>
      <c r="CB16" s="122" t="str">
        <f>DBCS(MID($BB16,COLUMNS($BD16:$CC16),1))</f>
        <v/>
      </c>
      <c r="CC16" s="122" t="str">
        <f>DBCS(MID($BB16,COLUMNS($BD16:$CD16),1))</f>
        <v/>
      </c>
      <c r="CD16" s="122" t="str">
        <f>DBCS(MID($BB16,COLUMNS($BD16:$CE16),1))</f>
        <v/>
      </c>
      <c r="CE16" s="122" t="str">
        <f>DBCS(MID($BB16,COLUMNS($BD16:$CF16),1))</f>
        <v/>
      </c>
      <c r="CF16" s="122" t="str">
        <f>DBCS(MID($BB16,COLUMNS($BD16:$CG16),1))</f>
        <v/>
      </c>
      <c r="CG16" s="122" t="str">
        <f>DBCS(MID($BB$9,COLUMNS($BD$9:CH$9),1))</f>
        <v/>
      </c>
      <c r="CH16" s="122" t="str">
        <f>DBCS(MID($BB16,COLUMNS($BD16:$CI16),1))</f>
        <v/>
      </c>
      <c r="CI16" s="122" t="str">
        <f>DBCS(MID($BB16,COLUMNS($BD16:$CJ16),1))</f>
        <v/>
      </c>
      <c r="CJ16" s="122" t="str">
        <f>DBCS(MID($BB16,COLUMNS($BD16:$CK16),1))</f>
        <v/>
      </c>
      <c r="CK16" s="122" t="str">
        <f>DBCS(MID($BB16,COLUMNS($BD16:$CL16),1))</f>
        <v/>
      </c>
      <c r="CL16" s="122" t="str">
        <f>DBCS(MID($BB16,COLUMNS($BD16:$CM16),1))</f>
        <v/>
      </c>
      <c r="CM16" s="122" t="str">
        <f>DBCS(MID($BB16,COLUMNS($BD16:$CN16),1))</f>
        <v/>
      </c>
      <c r="CN16" s="122" t="str">
        <f>DBCS(MID($BB16,COLUMNS($BD16:$CO16),1))</f>
        <v/>
      </c>
      <c r="CO16" s="122" t="str">
        <f>DBCS(MID($BB16,COLUMNS($BD16:$CP16),1))</f>
        <v/>
      </c>
      <c r="CP16" s="122" t="str">
        <f>DBCS(MID($BB16,COLUMNS($BD16:$CQ16),1))</f>
        <v/>
      </c>
      <c r="CQ16" s="122" t="str">
        <f>DBCS(MID($BB16,COLUMNS($BD16:$CR16),1))</f>
        <v/>
      </c>
      <c r="CR16" s="122" t="str">
        <f>DBCS(MID($BB16,COLUMNS($BD16:$CS16),1))</f>
        <v/>
      </c>
      <c r="CS16" s="122" t="str">
        <f>DBCS(MID($BB16,COLUMNS($BD16:$CT16),1))</f>
        <v/>
      </c>
      <c r="CT16" s="122" t="str">
        <f>DBCS(MID($BB16,COLUMNS($BD16:$CU16),1))</f>
        <v/>
      </c>
      <c r="CU16" s="122" t="str">
        <f>DBCS(MID($BB16,COLUMNS($BD16:$CV16),1))</f>
        <v/>
      </c>
      <c r="CV16" s="122" t="str">
        <f>DBCS(MID($BB16,COLUMNS($BD16:$CW16),1))</f>
        <v/>
      </c>
    </row>
    <row r="17" spans="1:94" ht="21.75" customHeight="1" thickBot="1" x14ac:dyDescent="0.2">
      <c r="A17" s="47"/>
      <c r="B17" s="35"/>
      <c r="C17" s="871"/>
      <c r="D17" s="793" t="s">
        <v>4278</v>
      </c>
      <c r="E17" s="794"/>
      <c r="F17" s="794"/>
      <c r="G17" s="795"/>
      <c r="H17" s="402" t="str">
        <f>IF(AH17="","",LEFT(AH17))</f>
        <v/>
      </c>
      <c r="I17" s="403" t="str">
        <f>IF(AH17="","",MID(AH17,2,1))</f>
        <v/>
      </c>
      <c r="J17" s="404" t="str">
        <f>IF(AH17="","",MID(AH17,3,1))</f>
        <v/>
      </c>
      <c r="K17" s="46" t="s">
        <v>4477</v>
      </c>
      <c r="L17" s="405" t="str">
        <f>IF(AK17="","",LEFT(AK17))</f>
        <v/>
      </c>
      <c r="M17" s="403" t="str">
        <f>IF(AK17="","",MID(AK17,2,1))</f>
        <v/>
      </c>
      <c r="N17" s="406" t="str">
        <f>IF(AK17="","",MID(AK17,3,1))</f>
        <v/>
      </c>
      <c r="O17" s="407" t="str">
        <f>IF(AK17="","",MID(AK17,4,1))</f>
        <v/>
      </c>
      <c r="P17" s="66"/>
      <c r="Q17" s="66"/>
      <c r="R17" s="66"/>
      <c r="S17" s="66"/>
      <c r="T17" s="66"/>
      <c r="U17" s="66"/>
      <c r="V17" s="66"/>
      <c r="W17" s="66"/>
      <c r="X17" s="66"/>
      <c r="Y17" s="66"/>
      <c r="Z17" s="66"/>
      <c r="AA17" s="66"/>
      <c r="AB17" s="33"/>
      <c r="AC17" s="31"/>
      <c r="AD17" s="31"/>
      <c r="AF17" s="825"/>
      <c r="AG17" s="113" t="s">
        <v>4281</v>
      </c>
      <c r="AH17" s="830"/>
      <c r="AI17" s="831"/>
      <c r="AJ17" s="162" t="s">
        <v>4476</v>
      </c>
      <c r="AK17" s="830"/>
      <c r="AL17" s="832"/>
      <c r="AM17" s="831"/>
      <c r="AN17" s="163"/>
      <c r="AO17" s="163"/>
      <c r="AP17" s="111"/>
      <c r="AQ17" s="163"/>
      <c r="AR17" s="164"/>
      <c r="AS17" s="163"/>
      <c r="AT17" s="163"/>
      <c r="AU17" s="163"/>
      <c r="AV17" s="163"/>
      <c r="AW17" s="164"/>
      <c r="AX17" s="164"/>
      <c r="AY17" s="164"/>
      <c r="AZ17" s="165"/>
      <c r="BE17" s="163"/>
      <c r="BF17" s="114"/>
      <c r="BG17" s="114"/>
      <c r="BH17" s="114"/>
      <c r="BI17" s="114"/>
      <c r="BJ17" s="114"/>
      <c r="BK17" s="114"/>
      <c r="BL17" s="114"/>
      <c r="BM17" s="114"/>
      <c r="BN17" s="114"/>
      <c r="BO17" s="114"/>
      <c r="BP17" s="114"/>
      <c r="BQ17" s="114"/>
      <c r="BR17" s="114"/>
      <c r="BS17" s="114"/>
      <c r="BT17" s="114"/>
      <c r="BU17" s="114"/>
      <c r="BV17" s="114"/>
      <c r="BW17" s="114"/>
      <c r="BX17" s="114"/>
      <c r="BY17" s="114"/>
      <c r="BZ17" s="114"/>
      <c r="CA17" s="114"/>
      <c r="CB17" s="114"/>
      <c r="CC17" s="114"/>
      <c r="CD17" s="114"/>
      <c r="CE17" s="114"/>
      <c r="CF17" s="114"/>
      <c r="CG17" s="114"/>
      <c r="CH17" s="114"/>
      <c r="CI17" s="114"/>
      <c r="CJ17" s="114"/>
      <c r="CK17" s="114"/>
      <c r="CL17" s="114"/>
      <c r="CM17" s="114"/>
      <c r="CN17" s="114"/>
      <c r="CO17" s="114"/>
      <c r="CP17" s="114"/>
    </row>
    <row r="18" spans="1:94" ht="21.75" customHeight="1" thickBot="1" x14ac:dyDescent="0.2">
      <c r="A18" s="47"/>
      <c r="B18" s="35"/>
      <c r="C18" s="871"/>
      <c r="D18" s="802" t="s">
        <v>4279</v>
      </c>
      <c r="E18" s="803"/>
      <c r="F18" s="803"/>
      <c r="G18" s="804"/>
      <c r="H18" s="231" t="str">
        <f>MID($AH18,1,1)</f>
        <v/>
      </c>
      <c r="I18" s="235" t="str">
        <f>MID($AH18,2,1)</f>
        <v/>
      </c>
      <c r="J18" s="235" t="str">
        <f>MID($AH18,3,1)</f>
        <v/>
      </c>
      <c r="K18" s="235" t="str">
        <f>MID($AH18,4,1)</f>
        <v/>
      </c>
      <c r="L18" s="235" t="str">
        <f>MID($AH18,5,1)</f>
        <v/>
      </c>
      <c r="M18" s="226" t="str">
        <f>MID($AH18,6,1)</f>
        <v/>
      </c>
      <c r="N18" s="805" t="str">
        <f>IF(AP18="","",AP18)</f>
        <v/>
      </c>
      <c r="O18" s="806"/>
      <c r="P18" s="806"/>
      <c r="Q18" s="807" t="str">
        <f>IF(AP18="","都道府県","")</f>
        <v>都道府県</v>
      </c>
      <c r="R18" s="807"/>
      <c r="S18" s="808" t="str">
        <f>IF(AY18="","",AY18)</f>
        <v/>
      </c>
      <c r="T18" s="808"/>
      <c r="U18" s="808"/>
      <c r="V18" s="807" t="str">
        <f>IF(S18="","市郡区","")</f>
        <v>市郡区</v>
      </c>
      <c r="W18" s="807"/>
      <c r="X18" s="808" t="str">
        <f>IF(OR(AZ18=0,AZ18=""),"",AZ18)</f>
        <v/>
      </c>
      <c r="Y18" s="808"/>
      <c r="Z18" s="808"/>
      <c r="AA18" s="805" t="str">
        <f>IF(AZ18="","区町村","")</f>
        <v>区町村</v>
      </c>
      <c r="AB18" s="805"/>
      <c r="AC18" s="31"/>
      <c r="AD18" s="31"/>
      <c r="AF18" s="825"/>
      <c r="AG18" s="166" t="s">
        <v>4283</v>
      </c>
      <c r="AH18" s="836" t="str">
        <f>IF(AH13="","",IFERROR(VLOOKUP(AH13,コード２!A2:E1897,2,FALSE),"エラー"))</f>
        <v/>
      </c>
      <c r="AI18" s="837"/>
      <c r="AJ18" s="838"/>
      <c r="AK18" s="167" t="s">
        <v>4478</v>
      </c>
      <c r="AL18" s="167" t="s">
        <v>4479</v>
      </c>
      <c r="AM18" s="167" t="s">
        <v>4479</v>
      </c>
      <c r="AN18" s="138"/>
      <c r="AO18" s="139" t="s">
        <v>4481</v>
      </c>
      <c r="AP18" s="839"/>
      <c r="AQ18" s="840"/>
      <c r="AR18" s="841"/>
      <c r="AS18" s="842" t="s">
        <v>4286</v>
      </c>
      <c r="AT18" s="843"/>
      <c r="AU18" s="839"/>
      <c r="AV18" s="840"/>
      <c r="AW18" s="841"/>
      <c r="AX18" s="168" t="str">
        <f>IFERROR(MATCH(AP18&amp;AU18,コード２!$A$2:$A$1897,0),"")</f>
        <v/>
      </c>
      <c r="AY18" s="169" t="str">
        <f>IFERROR(INDEX(コード２!D2:E1897,AX18,1),"")</f>
        <v/>
      </c>
      <c r="AZ18" s="170" t="str">
        <f>IFERROR(INDEX(コード２!D2:E1897,AX18,2),"")</f>
        <v/>
      </c>
      <c r="BA18" s="165"/>
      <c r="BE18" s="128"/>
      <c r="BF18" s="114"/>
      <c r="BG18" s="114"/>
      <c r="BH18" s="114"/>
      <c r="BI18" s="114"/>
      <c r="BJ18" s="114"/>
      <c r="BK18" s="114"/>
      <c r="BL18" s="114"/>
      <c r="BM18" s="114"/>
      <c r="BN18" s="114"/>
      <c r="BO18" s="114"/>
      <c r="BP18" s="114"/>
      <c r="BQ18" s="114"/>
      <c r="BR18" s="114"/>
      <c r="BS18" s="114"/>
      <c r="BT18" s="114"/>
      <c r="BU18" s="114"/>
      <c r="BV18" s="114"/>
      <c r="BW18" s="114"/>
      <c r="BX18" s="114"/>
      <c r="BY18" s="114"/>
      <c r="BZ18" s="114"/>
      <c r="CA18" s="114"/>
      <c r="CB18" s="114"/>
      <c r="CC18" s="114"/>
      <c r="CD18" s="114"/>
      <c r="CE18" s="114"/>
      <c r="CF18" s="114"/>
      <c r="CG18" s="114"/>
      <c r="CH18" s="114"/>
      <c r="CI18" s="114"/>
      <c r="CJ18" s="114"/>
      <c r="CK18" s="114"/>
      <c r="CL18" s="114"/>
      <c r="CM18" s="114"/>
      <c r="CN18" s="114"/>
      <c r="CO18" s="114"/>
      <c r="CP18" s="114"/>
    </row>
    <row r="19" spans="1:94" ht="21.75" customHeight="1" x14ac:dyDescent="0.15">
      <c r="A19" s="47"/>
      <c r="B19" s="35"/>
      <c r="C19" s="871"/>
      <c r="D19" s="809" t="s">
        <v>8</v>
      </c>
      <c r="E19" s="810"/>
      <c r="F19" s="810"/>
      <c r="G19" s="811"/>
      <c r="H19" s="408" t="str">
        <f>LEFT(AH19)</f>
        <v/>
      </c>
      <c r="I19" s="232" t="str">
        <f>MID($AH19,2,1)</f>
        <v/>
      </c>
      <c r="J19" s="232" t="str">
        <f>MID($AH19,3,1)</f>
        <v/>
      </c>
      <c r="K19" s="232" t="str">
        <f>MID($AH19,4,1)</f>
        <v/>
      </c>
      <c r="L19" s="232" t="str">
        <f>MID($AH19,5,1)</f>
        <v/>
      </c>
      <c r="M19" s="232" t="str">
        <f>MID($AH19,6,1)</f>
        <v/>
      </c>
      <c r="N19" s="232" t="str">
        <f>MID($AH19,7,1)</f>
        <v/>
      </c>
      <c r="O19" s="232" t="str">
        <f>MID($AH19,8,1)</f>
        <v/>
      </c>
      <c r="P19" s="232" t="str">
        <f>MID($AH19,9,1)</f>
        <v/>
      </c>
      <c r="Q19" s="232" t="str">
        <f>MID($AH19,10,1)</f>
        <v/>
      </c>
      <c r="R19" s="232" t="str">
        <f>MID($AH19,11,1)</f>
        <v/>
      </c>
      <c r="S19" s="232" t="str">
        <f>MID($AH19,12,1)</f>
        <v/>
      </c>
      <c r="T19" s="232" t="str">
        <f>MID($AH19,13,1)</f>
        <v/>
      </c>
      <c r="U19" s="232" t="str">
        <f>MID($AH19,14,1)</f>
        <v/>
      </c>
      <c r="V19" s="232" t="str">
        <f>MID($AH19,15,1)</f>
        <v/>
      </c>
      <c r="W19" s="232" t="str">
        <f>MID($AH19,16,1)</f>
        <v/>
      </c>
      <c r="X19" s="232" t="str">
        <f>MID($AH19,17,1)</f>
        <v/>
      </c>
      <c r="Y19" s="232" t="str">
        <f>MID($AH19,18,1)</f>
        <v/>
      </c>
      <c r="Z19" s="232" t="str">
        <f>MID($AH19,19,1)</f>
        <v/>
      </c>
      <c r="AA19" s="409" t="str">
        <f>MID($AH19,20,1)</f>
        <v/>
      </c>
      <c r="AB19" s="35"/>
      <c r="AC19" s="33"/>
      <c r="AD19" s="31"/>
      <c r="AF19" s="825"/>
      <c r="AG19" s="867" t="s">
        <v>4284</v>
      </c>
      <c r="AH19" s="873"/>
      <c r="AI19" s="874"/>
      <c r="AJ19" s="874"/>
      <c r="AK19" s="874"/>
      <c r="AL19" s="874"/>
      <c r="AM19" s="874"/>
      <c r="AN19" s="874"/>
      <c r="AO19" s="874"/>
      <c r="AP19" s="874"/>
      <c r="AQ19" s="874"/>
      <c r="AR19" s="874"/>
      <c r="AS19" s="874"/>
      <c r="AT19" s="874"/>
      <c r="AU19" s="874"/>
      <c r="AV19" s="874"/>
      <c r="AW19" s="874"/>
      <c r="AX19" s="874"/>
      <c r="AY19" s="875"/>
      <c r="AZ19" s="276" t="s">
        <v>4668</v>
      </c>
      <c r="BA19" s="114"/>
      <c r="BB19" s="114"/>
      <c r="BC19" s="114"/>
      <c r="BD19" s="114"/>
      <c r="BE19" s="114"/>
      <c r="BF19" s="114"/>
      <c r="BG19" s="114"/>
      <c r="BH19" s="114"/>
      <c r="BI19" s="114"/>
      <c r="BJ19" s="114"/>
      <c r="BK19" s="114"/>
      <c r="BL19" s="114"/>
      <c r="BM19" s="114"/>
      <c r="BN19" s="114"/>
      <c r="BO19" s="114"/>
      <c r="BP19" s="114"/>
      <c r="BQ19" s="114"/>
      <c r="BR19" s="114"/>
      <c r="BS19" s="114"/>
      <c r="BT19" s="114"/>
      <c r="BU19" s="114"/>
      <c r="BV19" s="114"/>
      <c r="BW19" s="114"/>
      <c r="BX19" s="114"/>
      <c r="BY19" s="114"/>
      <c r="BZ19" s="114"/>
      <c r="CA19" s="114"/>
      <c r="CB19" s="114"/>
      <c r="CC19" s="114"/>
      <c r="CD19" s="114"/>
      <c r="CE19" s="114"/>
      <c r="CF19" s="114"/>
      <c r="CG19" s="114"/>
      <c r="CH19" s="114"/>
      <c r="CI19" s="114"/>
      <c r="CJ19" s="114"/>
      <c r="CK19" s="114"/>
      <c r="CL19" s="114"/>
      <c r="CM19" s="114"/>
      <c r="CN19" s="114"/>
      <c r="CO19" s="114"/>
      <c r="CP19" s="114"/>
    </row>
    <row r="20" spans="1:94" ht="21.75" customHeight="1" thickBot="1" x14ac:dyDescent="0.2">
      <c r="A20" s="47"/>
      <c r="B20" s="35"/>
      <c r="C20" s="871"/>
      <c r="D20" s="812"/>
      <c r="E20" s="813"/>
      <c r="F20" s="813"/>
      <c r="G20" s="814"/>
      <c r="H20" s="410" t="str">
        <f>MID($AH19,21,1)</f>
        <v/>
      </c>
      <c r="I20" s="233" t="str">
        <f>MID($AH19,22,1)</f>
        <v/>
      </c>
      <c r="J20" s="233" t="str">
        <f>MID($AH19,23,1)</f>
        <v/>
      </c>
      <c r="K20" s="233" t="str">
        <f>MID($AH19,24,1)</f>
        <v/>
      </c>
      <c r="L20" s="233" t="str">
        <f>MID($AH19,25,1)</f>
        <v/>
      </c>
      <c r="M20" s="233" t="str">
        <f>MID($AH19,26,1)</f>
        <v/>
      </c>
      <c r="N20" s="233" t="str">
        <f>MID($AH19,27,1)</f>
        <v/>
      </c>
      <c r="O20" s="233" t="str">
        <f>MID($AH19,28,1)</f>
        <v/>
      </c>
      <c r="P20" s="233" t="str">
        <f>MID($AH19,29,1)</f>
        <v/>
      </c>
      <c r="Q20" s="233" t="str">
        <f>MID($AH19,30,1)</f>
        <v/>
      </c>
      <c r="R20" s="233" t="str">
        <f>MID($AH19,31,1)</f>
        <v/>
      </c>
      <c r="S20" s="233" t="str">
        <f>MID($AH19,32,1)</f>
        <v/>
      </c>
      <c r="T20" s="233" t="str">
        <f>MID($AH19,33,1)</f>
        <v/>
      </c>
      <c r="U20" s="233" t="str">
        <f>MID($AH19,34,1)</f>
        <v/>
      </c>
      <c r="V20" s="233" t="str">
        <f>MID($AH19,35,1)</f>
        <v/>
      </c>
      <c r="W20" s="233" t="str">
        <f>MID($AH19,36,1)</f>
        <v/>
      </c>
      <c r="X20" s="233" t="str">
        <f>MID($AH19,37,1)</f>
        <v/>
      </c>
      <c r="Y20" s="233" t="str">
        <f>MID($AH19,38,1)</f>
        <v/>
      </c>
      <c r="Z20" s="233" t="str">
        <f>MID($AH19,39,1)</f>
        <v/>
      </c>
      <c r="AA20" s="411" t="str">
        <f>MID($AH19,40,1)</f>
        <v/>
      </c>
      <c r="AB20" s="31"/>
      <c r="AC20" s="31"/>
      <c r="AD20" s="31"/>
      <c r="AF20" s="825"/>
      <c r="AG20" s="867"/>
      <c r="AH20" s="876"/>
      <c r="AI20" s="877"/>
      <c r="AJ20" s="877"/>
      <c r="AK20" s="877"/>
      <c r="AL20" s="877"/>
      <c r="AM20" s="877"/>
      <c r="AN20" s="877"/>
      <c r="AO20" s="877"/>
      <c r="AP20" s="877"/>
      <c r="AQ20" s="877"/>
      <c r="AR20" s="877"/>
      <c r="AS20" s="877"/>
      <c r="AT20" s="877"/>
      <c r="AU20" s="877"/>
      <c r="AV20" s="877"/>
      <c r="AW20" s="877"/>
      <c r="AX20" s="877"/>
      <c r="AY20" s="878"/>
      <c r="AZ20" s="276" t="s">
        <v>4669</v>
      </c>
      <c r="BA20" s="114"/>
      <c r="BB20" s="114"/>
      <c r="BC20" s="114"/>
      <c r="BD20" s="114"/>
      <c r="BE20" s="114"/>
      <c r="BF20" s="114"/>
      <c r="BG20" s="114"/>
      <c r="BH20" s="114"/>
      <c r="BI20" s="114"/>
      <c r="BJ20" s="114"/>
      <c r="BK20" s="114"/>
      <c r="BL20" s="114"/>
      <c r="BM20" s="114"/>
      <c r="BN20" s="114"/>
      <c r="BO20" s="114"/>
      <c r="BP20" s="114"/>
      <c r="BQ20" s="114"/>
      <c r="BR20" s="114"/>
      <c r="BS20" s="114"/>
      <c r="BT20" s="114"/>
      <c r="BU20" s="114"/>
      <c r="BV20" s="114"/>
      <c r="BW20" s="114"/>
      <c r="BX20" s="114"/>
      <c r="BY20" s="114"/>
      <c r="BZ20" s="114"/>
      <c r="CA20" s="114"/>
      <c r="CB20" s="114"/>
      <c r="CC20" s="114"/>
      <c r="CD20" s="114"/>
      <c r="CE20" s="114"/>
      <c r="CF20" s="114"/>
      <c r="CG20" s="114"/>
      <c r="CH20" s="114"/>
      <c r="CI20" s="114"/>
      <c r="CJ20" s="114"/>
      <c r="CK20" s="114"/>
      <c r="CL20" s="114"/>
      <c r="CM20" s="114"/>
      <c r="CN20" s="114"/>
      <c r="CO20" s="114"/>
      <c r="CP20" s="114"/>
    </row>
    <row r="21" spans="1:94" ht="21.75" customHeight="1" thickBot="1" x14ac:dyDescent="0.2">
      <c r="A21" s="47"/>
      <c r="B21" s="35"/>
      <c r="C21" s="871"/>
      <c r="D21" s="793" t="s">
        <v>9</v>
      </c>
      <c r="E21" s="794"/>
      <c r="F21" s="794"/>
      <c r="G21" s="795"/>
      <c r="H21" s="231" t="str">
        <f>LEFT(AH21)</f>
        <v/>
      </c>
      <c r="I21" s="235" t="str">
        <f>MID($AH21,2,1)</f>
        <v/>
      </c>
      <c r="J21" s="235" t="str">
        <f>MID($AH21,3,1)</f>
        <v/>
      </c>
      <c r="K21" s="235" t="str">
        <f>MID($AH21,4,1)</f>
        <v/>
      </c>
      <c r="L21" s="235" t="str">
        <f>MID($AH21,5,1)</f>
        <v/>
      </c>
      <c r="M21" s="235" t="str">
        <f>MID($AH21,6,1)</f>
        <v/>
      </c>
      <c r="N21" s="235" t="str">
        <f>MID($AH21,7,1)</f>
        <v/>
      </c>
      <c r="O21" s="235" t="str">
        <f>MID($AH21,8,1)</f>
        <v/>
      </c>
      <c r="P21" s="235" t="str">
        <f>MID($AH21,9,1)</f>
        <v/>
      </c>
      <c r="Q21" s="235" t="str">
        <f>MID($AH21,10,1)</f>
        <v/>
      </c>
      <c r="R21" s="235" t="str">
        <f>MID($AH21,11,1)</f>
        <v/>
      </c>
      <c r="S21" s="235" t="str">
        <f>MID($AH21,12,1)</f>
        <v/>
      </c>
      <c r="T21" s="226" t="str">
        <f>MID($AH21,13,1)</f>
        <v/>
      </c>
      <c r="U21" s="42"/>
      <c r="V21" s="42"/>
      <c r="W21" s="42"/>
      <c r="X21" s="42"/>
      <c r="Y21" s="42"/>
      <c r="Z21" s="35"/>
      <c r="AA21" s="35"/>
      <c r="AB21" s="31"/>
      <c r="AC21" s="31"/>
      <c r="AD21" s="31"/>
      <c r="AF21" s="825"/>
      <c r="AG21" s="113" t="s">
        <v>9</v>
      </c>
      <c r="AH21" s="879"/>
      <c r="AI21" s="880"/>
      <c r="AJ21" s="880"/>
      <c r="AK21" s="880"/>
      <c r="AL21" s="880"/>
      <c r="AM21" s="880"/>
      <c r="AN21" s="880"/>
      <c r="AO21" s="880"/>
      <c r="AP21" s="881"/>
      <c r="AQ21" s="100" t="s">
        <v>4653</v>
      </c>
      <c r="AR21" s="100"/>
      <c r="AS21" s="100"/>
      <c r="AT21" s="100"/>
      <c r="AU21" s="100"/>
      <c r="AV21" s="100"/>
      <c r="AW21" s="100"/>
      <c r="AX21" s="100"/>
      <c r="AY21" s="100"/>
      <c r="AZ21" s="157"/>
      <c r="BA21" s="114"/>
      <c r="BB21" s="114"/>
      <c r="BC21" s="114"/>
      <c r="BD21" s="114"/>
      <c r="BE21" s="114"/>
      <c r="BF21" s="114"/>
      <c r="BG21" s="114"/>
      <c r="BH21" s="114"/>
      <c r="BI21" s="114"/>
      <c r="BJ21" s="114"/>
      <c r="BK21" s="114"/>
      <c r="BL21" s="114"/>
      <c r="BM21" s="114"/>
      <c r="BN21" s="114"/>
      <c r="BO21" s="114"/>
      <c r="BP21" s="114"/>
      <c r="BQ21" s="114"/>
      <c r="BR21" s="114"/>
      <c r="BS21" s="114"/>
      <c r="BT21" s="114"/>
      <c r="BU21" s="114"/>
      <c r="BV21" s="114"/>
      <c r="BW21" s="114"/>
      <c r="BX21" s="114"/>
      <c r="BY21" s="114"/>
      <c r="BZ21" s="114"/>
      <c r="CA21" s="114"/>
      <c r="CB21" s="114"/>
      <c r="CC21" s="114"/>
      <c r="CD21" s="114"/>
      <c r="CE21" s="114"/>
      <c r="CF21" s="114"/>
      <c r="CG21" s="114"/>
      <c r="CH21" s="114"/>
      <c r="CI21" s="114"/>
      <c r="CJ21" s="114"/>
      <c r="CK21" s="114"/>
      <c r="CL21" s="114"/>
      <c r="CM21" s="114"/>
      <c r="CN21" s="114"/>
      <c r="CO21" s="114"/>
      <c r="CP21" s="114"/>
    </row>
    <row r="22" spans="1:94" ht="21.75" customHeight="1" thickBot="1" x14ac:dyDescent="0.2">
      <c r="A22" s="47"/>
      <c r="B22" s="35"/>
      <c r="C22" s="872"/>
      <c r="D22" s="818" t="s">
        <v>4280</v>
      </c>
      <c r="E22" s="819"/>
      <c r="F22" s="819"/>
      <c r="G22" s="820"/>
      <c r="H22" s="227" t="str">
        <f>IF($AH$22="","",IF($AH$22&gt;=1000,MID($AK$22,1,1),"0"))</f>
        <v/>
      </c>
      <c r="I22" s="227" t="str">
        <f>IF($AH$22="","",IF($AH$22&gt;=100,MID($AK$22,2,1),"0"))</f>
        <v/>
      </c>
      <c r="J22" s="227" t="str">
        <f>IF($AH$22="","",IF($AH$22&gt;=10,MID($AK$22,3,1),"0"))</f>
        <v/>
      </c>
      <c r="K22" s="226" t="str">
        <f>IF($AH$22&gt;=1,RIGHT(AK22),"")</f>
        <v/>
      </c>
      <c r="L22" s="53"/>
      <c r="M22" s="53"/>
      <c r="N22" s="53"/>
      <c r="O22" s="53"/>
      <c r="P22" s="67"/>
      <c r="Q22" s="67"/>
      <c r="R22" s="53"/>
      <c r="S22" s="42"/>
      <c r="T22" s="42"/>
      <c r="U22" s="42"/>
      <c r="V22" s="42"/>
      <c r="W22" s="42"/>
      <c r="X22" s="42"/>
      <c r="Y22" s="42"/>
      <c r="Z22" s="35"/>
      <c r="AA22" s="35"/>
      <c r="AB22" s="35"/>
      <c r="AC22" s="33"/>
      <c r="AD22" s="31"/>
      <c r="AF22" s="826"/>
      <c r="AG22" s="113" t="s">
        <v>4285</v>
      </c>
      <c r="AH22" s="844"/>
      <c r="AI22" s="845"/>
      <c r="AJ22" s="846"/>
      <c r="AK22" s="118" t="str">
        <f>RIGHT("000"&amp;$AH22,4)</f>
        <v>000</v>
      </c>
      <c r="AL22" s="117"/>
      <c r="AM22" s="126"/>
      <c r="AN22" s="117"/>
      <c r="AO22" s="126"/>
      <c r="AP22" s="117"/>
      <c r="AQ22" s="117"/>
      <c r="AR22" s="117"/>
      <c r="AS22" s="117"/>
      <c r="AT22" s="117"/>
      <c r="AU22" s="117"/>
      <c r="AV22" s="117"/>
      <c r="AW22" s="117"/>
      <c r="AX22" s="117"/>
      <c r="AY22" s="117"/>
      <c r="AZ22" s="157"/>
      <c r="BA22" s="114"/>
      <c r="BB22" s="114"/>
      <c r="BC22" s="114"/>
      <c r="BD22" s="114"/>
      <c r="BE22" s="114"/>
      <c r="BF22" s="114"/>
      <c r="BG22" s="114"/>
      <c r="BH22" s="114"/>
      <c r="BI22" s="114"/>
      <c r="BJ22" s="114"/>
      <c r="BK22" s="114"/>
      <c r="BL22" s="114"/>
      <c r="BM22" s="114"/>
      <c r="BN22" s="114"/>
      <c r="BO22" s="114"/>
      <c r="BP22" s="114"/>
      <c r="BQ22" s="114"/>
      <c r="BR22" s="114"/>
      <c r="BS22" s="114"/>
      <c r="BT22" s="114"/>
      <c r="BU22" s="114"/>
      <c r="BV22" s="114"/>
      <c r="BW22" s="114"/>
      <c r="BX22" s="114"/>
      <c r="BY22" s="114"/>
      <c r="BZ22" s="114"/>
      <c r="CA22" s="114"/>
      <c r="CB22" s="114"/>
      <c r="CC22" s="114"/>
      <c r="CD22" s="114"/>
      <c r="CE22" s="114"/>
      <c r="CF22" s="114"/>
      <c r="CG22" s="114"/>
      <c r="CH22" s="114"/>
      <c r="CI22" s="114"/>
      <c r="CJ22" s="114"/>
      <c r="CK22" s="114"/>
      <c r="CL22" s="114"/>
      <c r="CM22" s="114"/>
      <c r="CN22" s="114"/>
      <c r="CO22" s="114"/>
      <c r="CP22" s="114"/>
    </row>
    <row r="23" spans="1:94" ht="30" customHeight="1" thickBot="1" x14ac:dyDescent="0.2">
      <c r="A23" s="47"/>
      <c r="B23" s="35"/>
      <c r="C23" s="250"/>
      <c r="D23" s="53"/>
      <c r="E23" s="53"/>
      <c r="F23" s="53"/>
      <c r="G23" s="53"/>
      <c r="H23" s="67"/>
      <c r="I23" s="67"/>
      <c r="J23" s="67"/>
      <c r="K23" s="67"/>
      <c r="L23" s="52"/>
      <c r="M23" s="67"/>
      <c r="N23" s="67"/>
      <c r="O23" s="53"/>
      <c r="P23" s="67"/>
      <c r="Q23" s="67"/>
      <c r="R23" s="53"/>
      <c r="S23" s="42"/>
      <c r="T23" s="42"/>
      <c r="U23" s="42"/>
      <c r="V23" s="42"/>
      <c r="W23" s="42"/>
      <c r="X23" s="42"/>
      <c r="Y23" s="42"/>
      <c r="Z23" s="35"/>
      <c r="AA23" s="35"/>
      <c r="AB23" s="35"/>
      <c r="AC23" s="33"/>
      <c r="AD23" s="31"/>
      <c r="AF23" s="114"/>
      <c r="AG23" s="113"/>
      <c r="AH23" s="120"/>
      <c r="AI23" s="120"/>
      <c r="AJ23" s="120"/>
      <c r="AK23" s="126"/>
      <c r="AL23" s="109" t="str">
        <f>IF($AH24="","",TEXT($AH24,"ggg"))</f>
        <v/>
      </c>
      <c r="AM23" s="109" t="str">
        <f>IF($AH24="","",TEXT($AH24,"ee"))</f>
        <v/>
      </c>
      <c r="AN23" s="109" t="str">
        <f>IF($AH24="","",TEXT($AH24,"mm"))</f>
        <v/>
      </c>
      <c r="AO23" s="109" t="str">
        <f>IF($AH24="","",TEXT($AH24,"dd"))</f>
        <v/>
      </c>
      <c r="AP23" s="117"/>
      <c r="AQ23" s="117"/>
      <c r="AR23" s="117"/>
      <c r="AS23" s="117"/>
      <c r="AT23" s="117"/>
      <c r="AU23" s="117"/>
      <c r="AV23" s="117"/>
      <c r="BO23" s="114"/>
      <c r="BP23" s="114"/>
      <c r="BQ23" s="114"/>
      <c r="BR23" s="114"/>
      <c r="BS23" s="114"/>
      <c r="BT23" s="114"/>
      <c r="BU23" s="114"/>
      <c r="BV23" s="114"/>
      <c r="BW23" s="114"/>
      <c r="BX23" s="114"/>
      <c r="BY23" s="114"/>
      <c r="BZ23" s="114"/>
      <c r="CA23" s="114"/>
      <c r="CB23" s="114"/>
      <c r="CC23" s="114"/>
      <c r="CD23" s="114"/>
      <c r="CE23" s="114"/>
      <c r="CF23" s="114"/>
      <c r="CG23" s="114"/>
      <c r="CH23" s="114"/>
      <c r="CI23" s="114"/>
      <c r="CJ23" s="114"/>
      <c r="CK23" s="114"/>
      <c r="CL23" s="114"/>
      <c r="CM23" s="114"/>
      <c r="CN23" s="114"/>
      <c r="CO23" s="114"/>
      <c r="CP23" s="114"/>
    </row>
    <row r="24" spans="1:94" ht="21.75" customHeight="1" thickBot="1" x14ac:dyDescent="0.2">
      <c r="A24" s="214"/>
      <c r="B24" s="35"/>
      <c r="C24" s="35"/>
      <c r="D24" s="885" t="s">
        <v>4601</v>
      </c>
      <c r="E24" s="886"/>
      <c r="F24" s="886"/>
      <c r="G24" s="887"/>
      <c r="H24" s="401" t="str">
        <f>IF($AL23="令和","R",IF($AL23="平成","H",IF($AL23="昭和","S",IF($AL23="大正","T",""))))</f>
        <v/>
      </c>
      <c r="I24" s="46" t="s">
        <v>4266</v>
      </c>
      <c r="J24" s="412" t="str">
        <f>LEFT($AM23,1)</f>
        <v/>
      </c>
      <c r="K24" s="413" t="str">
        <f>RIGHT($AM23,1)</f>
        <v/>
      </c>
      <c r="L24" s="52" t="s">
        <v>0</v>
      </c>
      <c r="M24" s="414" t="str">
        <f>LEFT($AN23,1)</f>
        <v/>
      </c>
      <c r="N24" s="415" t="str">
        <f>RIGHT($AN23,1)</f>
        <v/>
      </c>
      <c r="O24" s="53" t="s">
        <v>1</v>
      </c>
      <c r="P24" s="416" t="str">
        <f>LEFT($AO23,1)</f>
        <v/>
      </c>
      <c r="Q24" s="415" t="str">
        <f>RIGHT($AO23,1)</f>
        <v/>
      </c>
      <c r="R24" s="53" t="s">
        <v>4655</v>
      </c>
      <c r="S24" s="35"/>
      <c r="T24" s="35"/>
      <c r="U24" s="35"/>
      <c r="V24" s="35"/>
      <c r="W24" s="35"/>
      <c r="X24" s="35"/>
      <c r="Y24" s="35"/>
      <c r="Z24" s="35"/>
      <c r="AA24" s="35"/>
      <c r="AB24" s="35"/>
      <c r="AC24" s="33"/>
      <c r="AD24" s="33"/>
      <c r="AE24" s="87"/>
      <c r="AF24" s="827" t="s">
        <v>4652</v>
      </c>
      <c r="AG24" s="113" t="s">
        <v>4601</v>
      </c>
      <c r="AH24" s="815"/>
      <c r="AI24" s="781"/>
      <c r="AJ24" s="781"/>
      <c r="AK24" s="781"/>
      <c r="AL24" s="782"/>
      <c r="AM24" s="259" t="s">
        <v>4714</v>
      </c>
      <c r="AN24" s="334"/>
      <c r="AP24" s="117"/>
      <c r="AV24" s="117"/>
      <c r="AW24" s="117"/>
      <c r="AX24" s="117"/>
      <c r="AY24" s="117"/>
      <c r="AZ24" s="157"/>
      <c r="BA24" s="114"/>
      <c r="BB24" s="114"/>
      <c r="BC24" s="114"/>
      <c r="BD24" s="114"/>
      <c r="BE24" s="114"/>
      <c r="BF24" s="114"/>
      <c r="BG24" s="114"/>
      <c r="BH24" s="114"/>
      <c r="BI24" s="114"/>
      <c r="BJ24" s="114"/>
      <c r="BK24" s="114"/>
      <c r="BL24" s="114"/>
      <c r="BM24" s="114"/>
      <c r="BN24" s="114"/>
      <c r="BO24" s="114"/>
      <c r="BP24" s="114"/>
      <c r="BQ24" s="114"/>
      <c r="BR24" s="114"/>
      <c r="BS24" s="114"/>
      <c r="BT24" s="114"/>
      <c r="BU24" s="114"/>
      <c r="BV24" s="114"/>
      <c r="BW24" s="114"/>
      <c r="BX24" s="114"/>
      <c r="BY24" s="114"/>
      <c r="BZ24" s="114"/>
      <c r="CA24" s="114"/>
      <c r="CB24" s="114"/>
      <c r="CC24" s="114"/>
      <c r="CD24" s="114"/>
      <c r="CE24" s="114"/>
      <c r="CF24" s="114"/>
      <c r="CG24" s="114"/>
      <c r="CH24" s="114"/>
      <c r="CI24" s="114"/>
      <c r="CJ24" s="114"/>
      <c r="CK24" s="114"/>
      <c r="CL24" s="114"/>
      <c r="CM24" s="114"/>
      <c r="CN24" s="114"/>
      <c r="CO24" s="114"/>
      <c r="CP24" s="114"/>
    </row>
    <row r="25" spans="1:94" ht="21.75" customHeight="1" thickBot="1" x14ac:dyDescent="0.2">
      <c r="A25" s="214"/>
      <c r="B25" s="35"/>
      <c r="C25" s="35"/>
      <c r="D25" s="888" t="s">
        <v>4648</v>
      </c>
      <c r="E25" s="818" t="s">
        <v>4282</v>
      </c>
      <c r="F25" s="819"/>
      <c r="G25" s="820"/>
      <c r="H25" s="675" t="str">
        <f>IF(AH25="","",AH25)</f>
        <v/>
      </c>
      <c r="I25" s="675"/>
      <c r="J25" s="675"/>
      <c r="K25" s="675"/>
      <c r="L25" s="675"/>
      <c r="M25" s="675"/>
      <c r="N25" s="675"/>
      <c r="O25" s="675"/>
      <c r="P25" s="675"/>
      <c r="Q25" s="675"/>
      <c r="R25" s="675"/>
      <c r="S25" s="675"/>
      <c r="T25" s="675"/>
      <c r="U25" s="675"/>
      <c r="V25" s="675"/>
      <c r="W25" s="675"/>
      <c r="X25" s="675"/>
      <c r="Y25" s="675"/>
      <c r="Z25" s="675"/>
      <c r="AA25" s="675"/>
      <c r="AB25" s="33"/>
      <c r="AC25" s="156" t="s">
        <v>4268</v>
      </c>
      <c r="AD25" s="33"/>
      <c r="AE25" s="87"/>
      <c r="AF25" s="828"/>
      <c r="AG25" s="113" t="s">
        <v>4649</v>
      </c>
      <c r="AH25" s="780"/>
      <c r="AI25" s="781"/>
      <c r="AJ25" s="781"/>
      <c r="AK25" s="781"/>
      <c r="AL25" s="781"/>
      <c r="AM25" s="781"/>
      <c r="AN25" s="781"/>
      <c r="AO25" s="781"/>
      <c r="AP25" s="781"/>
      <c r="AQ25" s="781"/>
      <c r="AR25" s="781"/>
      <c r="AS25" s="781"/>
      <c r="AT25" s="781"/>
      <c r="AU25" s="781"/>
      <c r="AV25" s="781"/>
      <c r="AW25" s="781"/>
      <c r="AX25" s="781"/>
      <c r="AY25" s="782"/>
      <c r="BM25" s="114"/>
      <c r="BN25" s="114"/>
      <c r="BO25" s="114"/>
      <c r="BP25" s="114"/>
      <c r="BQ25" s="114"/>
      <c r="BR25" s="114"/>
      <c r="BS25" s="114"/>
      <c r="BT25" s="114"/>
      <c r="BU25" s="114"/>
      <c r="BV25" s="114"/>
      <c r="BW25" s="114"/>
      <c r="BX25" s="114"/>
      <c r="BY25" s="114"/>
      <c r="BZ25" s="114"/>
      <c r="CA25" s="114"/>
      <c r="CB25" s="114"/>
      <c r="CC25" s="114"/>
      <c r="CD25" s="114"/>
      <c r="CE25" s="114"/>
      <c r="CF25" s="114"/>
      <c r="CG25" s="114"/>
      <c r="CH25" s="114"/>
      <c r="CI25" s="114"/>
      <c r="CJ25" s="114"/>
      <c r="CK25" s="114"/>
      <c r="CL25" s="114"/>
      <c r="CM25" s="114"/>
      <c r="CN25" s="114"/>
      <c r="CO25" s="114"/>
      <c r="CP25" s="114"/>
    </row>
    <row r="26" spans="1:94" ht="21.75" customHeight="1" thickBot="1" x14ac:dyDescent="0.2">
      <c r="A26" s="214"/>
      <c r="B26" s="35"/>
      <c r="C26" s="35"/>
      <c r="D26" s="888"/>
      <c r="E26" s="818" t="s">
        <v>8</v>
      </c>
      <c r="F26" s="819"/>
      <c r="G26" s="820"/>
      <c r="H26" s="675" t="str">
        <f>IF(AH26="","",AH26)</f>
        <v/>
      </c>
      <c r="I26" s="675"/>
      <c r="J26" s="675"/>
      <c r="K26" s="675"/>
      <c r="L26" s="675"/>
      <c r="M26" s="675"/>
      <c r="N26" s="675"/>
      <c r="O26" s="675"/>
      <c r="P26" s="675"/>
      <c r="Q26" s="675"/>
      <c r="R26" s="675"/>
      <c r="S26" s="675"/>
      <c r="T26" s="675"/>
      <c r="U26" s="675"/>
      <c r="V26" s="675"/>
      <c r="W26" s="675"/>
      <c r="X26" s="675"/>
      <c r="Y26" s="675"/>
      <c r="Z26" s="675"/>
      <c r="AA26" s="675"/>
      <c r="AB26" s="33"/>
      <c r="AC26" s="45"/>
      <c r="AD26" s="33"/>
      <c r="AE26" s="87"/>
      <c r="AF26" s="829"/>
      <c r="AG26" s="113" t="s">
        <v>4650</v>
      </c>
      <c r="AH26" s="889"/>
      <c r="AI26" s="890"/>
      <c r="AJ26" s="890"/>
      <c r="AK26" s="890"/>
      <c r="AL26" s="890"/>
      <c r="AM26" s="890"/>
      <c r="AN26" s="890"/>
      <c r="AO26" s="890"/>
      <c r="AP26" s="890"/>
      <c r="AQ26" s="890"/>
      <c r="AR26" s="890"/>
      <c r="AS26" s="890"/>
      <c r="AT26" s="890"/>
      <c r="AU26" s="890"/>
      <c r="AV26" s="890"/>
      <c r="AW26" s="890"/>
      <c r="AX26" s="890"/>
      <c r="AY26" s="891"/>
      <c r="AZ26" s="276" t="s">
        <v>4668</v>
      </c>
      <c r="BM26" s="114"/>
      <c r="BN26" s="114"/>
      <c r="BO26" s="114"/>
      <c r="BP26" s="114"/>
      <c r="BQ26" s="114"/>
      <c r="BR26" s="114"/>
      <c r="BS26" s="114"/>
      <c r="BT26" s="114"/>
      <c r="BU26" s="114"/>
      <c r="BV26" s="114"/>
      <c r="BW26" s="114"/>
      <c r="BX26" s="114"/>
      <c r="BY26" s="114"/>
      <c r="BZ26" s="114"/>
      <c r="CA26" s="114"/>
      <c r="CB26" s="114"/>
      <c r="CC26" s="114"/>
      <c r="CD26" s="114"/>
      <c r="CE26" s="114"/>
      <c r="CF26" s="114"/>
      <c r="CG26" s="114"/>
      <c r="CH26" s="114"/>
      <c r="CI26" s="114"/>
      <c r="CJ26" s="114"/>
      <c r="CK26" s="114"/>
      <c r="CL26" s="114"/>
      <c r="CM26" s="114"/>
      <c r="CN26" s="114"/>
      <c r="CO26" s="114"/>
      <c r="CP26" s="114"/>
    </row>
    <row r="27" spans="1:94" ht="21.75" customHeight="1" x14ac:dyDescent="0.15">
      <c r="A27" s="214"/>
      <c r="B27" s="35"/>
      <c r="C27" s="35"/>
      <c r="D27" s="53"/>
      <c r="E27" s="251"/>
      <c r="F27" s="251"/>
      <c r="G27" s="251"/>
      <c r="H27" s="67"/>
      <c r="I27" s="67"/>
      <c r="J27" s="35"/>
      <c r="K27" s="35"/>
      <c r="L27" s="35"/>
      <c r="M27" s="35"/>
      <c r="N27" s="154"/>
      <c r="O27" s="154"/>
      <c r="P27" s="154"/>
      <c r="Q27" s="35"/>
      <c r="R27" s="35"/>
      <c r="S27" s="35"/>
      <c r="T27" s="35"/>
      <c r="U27" s="35"/>
      <c r="V27" s="35"/>
      <c r="W27" s="35"/>
      <c r="X27" s="35"/>
      <c r="Y27" s="35"/>
      <c r="Z27" s="35"/>
      <c r="AA27" s="35"/>
      <c r="AB27" s="33"/>
      <c r="AC27" s="33"/>
      <c r="AD27" s="33"/>
      <c r="AE27" s="87"/>
      <c r="AF27" s="87"/>
      <c r="AG27" s="113"/>
      <c r="AH27" s="335"/>
      <c r="AI27" s="335"/>
      <c r="AJ27" s="335"/>
      <c r="AK27" s="335"/>
      <c r="AL27" s="109"/>
      <c r="AM27" s="109"/>
      <c r="AN27" s="109"/>
      <c r="AO27" s="109"/>
      <c r="AZ27" s="276" t="s">
        <v>4669</v>
      </c>
      <c r="BM27" s="114"/>
      <c r="BN27" s="114"/>
      <c r="BO27" s="114"/>
      <c r="BP27" s="114"/>
      <c r="BQ27" s="114"/>
      <c r="BR27" s="114"/>
      <c r="BS27" s="114"/>
      <c r="BT27" s="114"/>
      <c r="BU27" s="114"/>
      <c r="BV27" s="114"/>
      <c r="BW27" s="114"/>
      <c r="BX27" s="114"/>
      <c r="BY27" s="114"/>
      <c r="BZ27" s="114"/>
      <c r="CA27" s="114"/>
      <c r="CB27" s="114"/>
      <c r="CC27" s="114"/>
      <c r="CD27" s="114"/>
      <c r="CE27" s="114"/>
      <c r="CF27" s="114"/>
      <c r="CG27" s="114"/>
      <c r="CH27" s="114"/>
      <c r="CI27" s="114"/>
      <c r="CJ27" s="114"/>
      <c r="CK27" s="114"/>
      <c r="CL27" s="114"/>
      <c r="CM27" s="114"/>
      <c r="CN27" s="114"/>
      <c r="CO27" s="114"/>
      <c r="CP27" s="114"/>
    </row>
    <row r="28" spans="1:94" ht="21.75" customHeight="1" x14ac:dyDescent="0.15">
      <c r="A28" s="214"/>
      <c r="B28" s="35"/>
      <c r="C28" s="35"/>
      <c r="D28" s="53"/>
      <c r="E28" s="251"/>
      <c r="F28" s="251"/>
      <c r="G28" s="251"/>
      <c r="H28" s="67"/>
      <c r="I28" s="67"/>
      <c r="J28" s="35"/>
      <c r="K28" s="35"/>
      <c r="L28" s="35"/>
      <c r="M28" s="35"/>
      <c r="N28" s="154"/>
      <c r="O28" s="154"/>
      <c r="P28" s="154"/>
      <c r="Q28" s="35"/>
      <c r="R28" s="35"/>
      <c r="S28" s="35"/>
      <c r="T28" s="35"/>
      <c r="U28" s="35"/>
      <c r="V28" s="35"/>
      <c r="W28" s="35"/>
      <c r="X28" s="35"/>
      <c r="Y28" s="35"/>
      <c r="Z28" s="35"/>
      <c r="AA28" s="35"/>
      <c r="AB28" s="33"/>
      <c r="AC28" s="33"/>
      <c r="AD28" s="33"/>
      <c r="AE28" s="87"/>
      <c r="AF28" s="87"/>
      <c r="AG28" s="113"/>
      <c r="AH28" s="335"/>
      <c r="AI28" s="335"/>
      <c r="AJ28" s="335"/>
      <c r="AK28" s="335"/>
      <c r="AL28" s="109"/>
      <c r="AM28" s="109"/>
      <c r="AN28" s="109"/>
      <c r="AO28" s="109"/>
      <c r="BM28" s="114"/>
      <c r="BN28" s="114"/>
      <c r="BO28" s="114"/>
      <c r="BP28" s="114"/>
      <c r="BQ28" s="114"/>
      <c r="BR28" s="114"/>
      <c r="BS28" s="114"/>
      <c r="BT28" s="114"/>
      <c r="BU28" s="114"/>
      <c r="BV28" s="114"/>
      <c r="BW28" s="114"/>
      <c r="BX28" s="114"/>
      <c r="BY28" s="114"/>
      <c r="BZ28" s="114"/>
      <c r="CA28" s="114"/>
      <c r="CB28" s="114"/>
      <c r="CC28" s="114"/>
      <c r="CD28" s="114"/>
      <c r="CE28" s="114"/>
      <c r="CF28" s="114"/>
      <c r="CG28" s="114"/>
      <c r="CH28" s="114"/>
      <c r="CI28" s="114"/>
      <c r="CJ28" s="114"/>
      <c r="CK28" s="114"/>
      <c r="CL28" s="114"/>
      <c r="CM28" s="114"/>
      <c r="CN28" s="114"/>
      <c r="CO28" s="114"/>
      <c r="CP28" s="114"/>
    </row>
    <row r="29" spans="1:94" ht="21.75" customHeight="1" x14ac:dyDescent="0.15">
      <c r="A29" s="214"/>
      <c r="B29" s="35"/>
      <c r="C29" s="35"/>
      <c r="D29" s="53"/>
      <c r="E29" s="251"/>
      <c r="F29" s="251"/>
      <c r="G29" s="251"/>
      <c r="H29" s="67"/>
      <c r="I29" s="67"/>
      <c r="J29" s="35"/>
      <c r="K29" s="35"/>
      <c r="L29" s="35"/>
      <c r="M29" s="35"/>
      <c r="N29" s="154"/>
      <c r="O29" s="154"/>
      <c r="P29" s="154"/>
      <c r="Q29" s="35"/>
      <c r="R29" s="35"/>
      <c r="S29" s="35"/>
      <c r="T29" s="35"/>
      <c r="U29" s="35"/>
      <c r="V29" s="35"/>
      <c r="W29" s="35"/>
      <c r="X29" s="35"/>
      <c r="Y29" s="35"/>
      <c r="Z29" s="35"/>
      <c r="AA29" s="35"/>
      <c r="AB29" s="33"/>
      <c r="AC29" s="33"/>
      <c r="AD29" s="33"/>
      <c r="AE29" s="87"/>
      <c r="AF29" s="87"/>
      <c r="AG29" s="113"/>
      <c r="AH29" s="335"/>
      <c r="AI29" s="335"/>
      <c r="AJ29" s="335"/>
      <c r="AK29" s="335"/>
      <c r="AL29" s="109"/>
      <c r="AM29" s="109"/>
      <c r="AN29" s="109"/>
      <c r="AO29" s="109"/>
      <c r="BM29" s="114"/>
      <c r="BN29" s="114"/>
      <c r="BO29" s="114"/>
      <c r="BP29" s="114"/>
      <c r="BQ29" s="114"/>
      <c r="BR29" s="114"/>
      <c r="BS29" s="114"/>
      <c r="BT29" s="114"/>
      <c r="BU29" s="114"/>
      <c r="BV29" s="114"/>
      <c r="BW29" s="114"/>
      <c r="BX29" s="114"/>
      <c r="BY29" s="114"/>
      <c r="BZ29" s="114"/>
      <c r="CA29" s="114"/>
      <c r="CB29" s="114"/>
      <c r="CC29" s="114"/>
      <c r="CD29" s="114"/>
      <c r="CE29" s="114"/>
      <c r="CF29" s="114"/>
      <c r="CG29" s="114"/>
      <c r="CH29" s="114"/>
      <c r="CI29" s="114"/>
      <c r="CJ29" s="114"/>
      <c r="CK29" s="114"/>
      <c r="CL29" s="114"/>
      <c r="CM29" s="114"/>
      <c r="CN29" s="114"/>
      <c r="CO29" s="114"/>
      <c r="CP29" s="114"/>
    </row>
    <row r="30" spans="1:94" ht="21.75" customHeight="1" x14ac:dyDescent="0.15">
      <c r="A30" s="47"/>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F30" s="114"/>
      <c r="AG30" s="118" t="str">
        <f>LEFT($AH18)</f>
        <v/>
      </c>
      <c r="AH30" s="109" t="str">
        <f>LEFT(AH32)</f>
        <v/>
      </c>
      <c r="AI30" s="109" t="str">
        <f>MID(AH32,2,1)</f>
        <v/>
      </c>
      <c r="AJ30" s="114"/>
      <c r="AK30" s="114"/>
      <c r="AL30" s="119" t="str">
        <f>RIGHT("000000"&amp;$AL32,6)</f>
        <v>000000</v>
      </c>
      <c r="AM30" s="114"/>
      <c r="AN30" s="114"/>
      <c r="AO30" s="114"/>
      <c r="AP30" s="114"/>
      <c r="AQ30" s="114"/>
      <c r="AR30" s="114"/>
      <c r="AS30" s="114"/>
      <c r="AT30" s="114"/>
      <c r="AU30" s="114"/>
      <c r="AV30" s="114"/>
      <c r="AW30" s="114"/>
      <c r="AX30" s="114"/>
      <c r="AY30" s="114"/>
      <c r="AZ30" s="114"/>
      <c r="BA30" s="114"/>
      <c r="BB30" s="114"/>
      <c r="BC30" s="114"/>
      <c r="BD30" s="114"/>
      <c r="BE30" s="114"/>
      <c r="BF30" s="114"/>
      <c r="BG30" s="114"/>
      <c r="BH30" s="114"/>
      <c r="BI30" s="114"/>
      <c r="BJ30" s="114"/>
      <c r="BK30" s="114"/>
      <c r="BL30" s="114"/>
      <c r="BM30" s="114"/>
      <c r="BN30" s="114"/>
      <c r="BO30" s="114"/>
      <c r="BP30" s="114"/>
      <c r="BQ30" s="114"/>
      <c r="BR30" s="114"/>
      <c r="BS30" s="114"/>
      <c r="BT30" s="114"/>
      <c r="BU30" s="114"/>
      <c r="BV30" s="114"/>
      <c r="BW30" s="114"/>
      <c r="BX30" s="114"/>
      <c r="BY30" s="114"/>
      <c r="BZ30" s="114"/>
      <c r="CA30" s="114"/>
      <c r="CB30" s="114"/>
      <c r="CC30" s="114"/>
      <c r="CD30" s="114"/>
      <c r="CE30" s="114"/>
      <c r="CF30" s="114"/>
      <c r="CG30" s="114"/>
      <c r="CH30" s="114"/>
      <c r="CI30" s="114"/>
      <c r="CJ30" s="114"/>
      <c r="CK30" s="114"/>
      <c r="CL30" s="114"/>
      <c r="CM30" s="114"/>
      <c r="CN30" s="114"/>
      <c r="CO30" s="114"/>
      <c r="CP30" s="114"/>
    </row>
    <row r="31" spans="1:94" ht="21.75" customHeight="1" thickBot="1" x14ac:dyDescent="0.2">
      <c r="A31" s="43" t="s">
        <v>14</v>
      </c>
      <c r="B31" s="35"/>
      <c r="C31" s="252" t="s">
        <v>4654</v>
      </c>
      <c r="D31" s="35"/>
      <c r="E31" s="35"/>
      <c r="F31" s="35"/>
      <c r="G31" s="35"/>
      <c r="H31" s="35"/>
      <c r="I31" s="35"/>
      <c r="J31" s="35"/>
      <c r="K31" s="35"/>
      <c r="L31" s="35"/>
      <c r="M31" s="35"/>
      <c r="N31" s="35"/>
      <c r="O31" s="35"/>
      <c r="P31" s="35"/>
      <c r="Q31" s="35"/>
      <c r="R31" s="35"/>
      <c r="S31" s="35"/>
      <c r="T31" s="35"/>
      <c r="U31" s="35"/>
      <c r="V31" s="35"/>
      <c r="W31" s="156" t="s">
        <v>4619</v>
      </c>
      <c r="X31" s="35"/>
      <c r="Y31" s="35"/>
      <c r="Z31" s="35"/>
      <c r="AA31" s="35"/>
      <c r="AB31" s="35"/>
      <c r="AC31" s="33"/>
      <c r="AD31" s="33"/>
      <c r="AE31" s="87"/>
      <c r="AF31" s="260" t="s">
        <v>4654</v>
      </c>
      <c r="AG31" s="117"/>
      <c r="AH31" s="117"/>
      <c r="AI31" s="117"/>
      <c r="AJ31" s="109"/>
      <c r="AN31" s="118"/>
      <c r="AO31" s="118"/>
      <c r="AP31" s="109" t="str">
        <f>LEFT(AH33)</f>
        <v/>
      </c>
      <c r="AQ31" s="109" t="str">
        <f>MID(AH33,2,1)</f>
        <v/>
      </c>
      <c r="AR31" s="119" t="str">
        <f>RIGHT("000000"&amp;$AM33,6)</f>
        <v>000000</v>
      </c>
      <c r="AS31" s="117"/>
      <c r="AT31" s="117"/>
      <c r="AU31" s="117"/>
      <c r="AV31" s="117"/>
      <c r="AW31" s="117"/>
      <c r="AX31" s="117"/>
      <c r="AY31" s="114"/>
      <c r="AZ31" s="114"/>
      <c r="BA31" s="114"/>
      <c r="BB31" s="114"/>
      <c r="BC31" s="114"/>
      <c r="BD31" s="114"/>
      <c r="BE31" s="114"/>
      <c r="BF31" s="114"/>
      <c r="BG31" s="114"/>
      <c r="BH31" s="114"/>
      <c r="BI31" s="114"/>
      <c r="BJ31" s="114"/>
      <c r="BK31" s="114"/>
      <c r="BL31" s="114"/>
      <c r="BM31" s="114"/>
      <c r="BN31" s="114"/>
      <c r="BO31" s="114"/>
      <c r="BP31" s="114"/>
      <c r="BQ31" s="114"/>
      <c r="BR31" s="114"/>
      <c r="BS31" s="114"/>
      <c r="BT31" s="114"/>
      <c r="BU31" s="114"/>
      <c r="BV31" s="114"/>
      <c r="BW31" s="114"/>
      <c r="BX31" s="114"/>
      <c r="BY31" s="114"/>
      <c r="BZ31" s="114"/>
      <c r="CA31" s="114"/>
      <c r="CB31" s="114"/>
      <c r="CC31" s="114"/>
      <c r="CD31" s="114"/>
      <c r="CE31" s="114"/>
      <c r="CF31" s="114"/>
      <c r="CG31" s="114"/>
      <c r="CH31" s="114"/>
      <c r="CI31" s="114"/>
      <c r="CJ31" s="114"/>
      <c r="CK31" s="114"/>
      <c r="CL31" s="114"/>
      <c r="CM31" s="114"/>
      <c r="CN31" s="114"/>
      <c r="CO31" s="114"/>
    </row>
    <row r="32" spans="1:94" ht="21.75" customHeight="1" thickBot="1" x14ac:dyDescent="0.2">
      <c r="A32" s="44">
        <v>32</v>
      </c>
      <c r="B32" s="35"/>
      <c r="C32" s="793" t="s">
        <v>4601</v>
      </c>
      <c r="D32" s="794"/>
      <c r="E32" s="794"/>
      <c r="F32" s="794"/>
      <c r="G32" s="795"/>
      <c r="H32" s="228" t="str">
        <f>IF($AT33="令和","R",IF($AT33="平成","H",IF($AT33="昭和","S",IF($AT33="大正","T",""))))</f>
        <v/>
      </c>
      <c r="I32" s="46" t="s">
        <v>4266</v>
      </c>
      <c r="J32" s="229" t="str">
        <f>LEFT($AU33,1)</f>
        <v/>
      </c>
      <c r="K32" s="230" t="str">
        <f>RIGHT($AU33,1)</f>
        <v/>
      </c>
      <c r="L32" s="52" t="s">
        <v>0</v>
      </c>
      <c r="M32" s="231" t="str">
        <f>LEFT($AV33,1)</f>
        <v/>
      </c>
      <c r="N32" s="226" t="str">
        <f>RIGHT($AV33,1)</f>
        <v/>
      </c>
      <c r="O32" s="53" t="s">
        <v>1</v>
      </c>
      <c r="P32" s="237" t="str">
        <f>LEFT($AW33,1)</f>
        <v/>
      </c>
      <c r="Q32" s="226" t="str">
        <f>RIGHT($AW33,1)</f>
        <v/>
      </c>
      <c r="R32" s="53" t="s">
        <v>4655</v>
      </c>
      <c r="S32" s="35"/>
      <c r="T32" s="35"/>
      <c r="U32" s="35"/>
      <c r="V32" s="35"/>
      <c r="W32" s="228" t="str">
        <f>IF(AT32="1.就退任","1",IF(AT32="2.氏名","2",""))</f>
        <v/>
      </c>
      <c r="X32" s="35"/>
      <c r="Y32" s="35"/>
      <c r="Z32" s="35"/>
      <c r="AA32" s="35"/>
      <c r="AB32" s="35"/>
      <c r="AC32" s="33"/>
      <c r="AD32" s="33"/>
      <c r="AE32" s="87"/>
      <c r="AF32" s="783" t="s">
        <v>4624</v>
      </c>
      <c r="AG32" s="113" t="s">
        <v>4601</v>
      </c>
      <c r="AH32" s="815"/>
      <c r="AI32" s="781"/>
      <c r="AJ32" s="781"/>
      <c r="AK32" s="781"/>
      <c r="AL32" s="782"/>
      <c r="AM32" s="334"/>
      <c r="AN32" s="334"/>
      <c r="AO32" s="259"/>
      <c r="AP32" s="98"/>
      <c r="AQ32" s="796" t="s">
        <v>4620</v>
      </c>
      <c r="AR32" s="796"/>
      <c r="AS32" s="797"/>
      <c r="AT32" s="719"/>
      <c r="AU32" s="721"/>
      <c r="AV32" s="117"/>
      <c r="AW32" s="117"/>
      <c r="AX32" s="117"/>
      <c r="AY32" s="114"/>
      <c r="AZ32" s="114"/>
      <c r="BA32" s="114"/>
      <c r="BB32" s="114"/>
      <c r="BC32" s="114"/>
      <c r="BD32" s="114"/>
      <c r="BE32" s="114"/>
      <c r="BF32" s="114"/>
      <c r="BG32" s="114"/>
      <c r="BH32" s="114"/>
      <c r="BI32" s="114"/>
      <c r="BJ32" s="114"/>
      <c r="BK32" s="114"/>
      <c r="BL32" s="114"/>
      <c r="BM32" s="114"/>
      <c r="BN32" s="114"/>
      <c r="BO32" s="114"/>
      <c r="BP32" s="114"/>
      <c r="BQ32" s="114"/>
      <c r="BR32" s="114"/>
      <c r="BS32" s="114"/>
      <c r="BT32" s="114"/>
      <c r="BU32" s="114"/>
      <c r="BV32" s="114"/>
      <c r="BW32" s="114"/>
      <c r="BX32" s="114"/>
      <c r="BY32" s="114"/>
      <c r="BZ32" s="114"/>
      <c r="CA32" s="114"/>
      <c r="CB32" s="114"/>
      <c r="CC32" s="114"/>
      <c r="CD32" s="114"/>
      <c r="CE32" s="114"/>
      <c r="CF32" s="114"/>
      <c r="CG32" s="114"/>
      <c r="CH32" s="114"/>
      <c r="CI32" s="114"/>
      <c r="CJ32" s="114"/>
      <c r="CK32" s="114"/>
      <c r="CL32" s="114"/>
      <c r="CM32" s="114"/>
      <c r="CN32" s="114"/>
      <c r="CO32" s="114"/>
    </row>
    <row r="33" spans="1:99" ht="21.75" customHeight="1" thickBot="1" x14ac:dyDescent="0.2">
      <c r="A33" s="214"/>
      <c r="B33" s="35"/>
      <c r="C33" s="882" t="s">
        <v>4624</v>
      </c>
      <c r="D33" s="794" t="s">
        <v>4626</v>
      </c>
      <c r="E33" s="794"/>
      <c r="F33" s="794"/>
      <c r="G33" s="795"/>
      <c r="H33" s="234" t="str">
        <f>AP31</f>
        <v/>
      </c>
      <c r="I33" s="226" t="str">
        <f>AQ31</f>
        <v/>
      </c>
      <c r="J33" s="50" t="s">
        <v>4266</v>
      </c>
      <c r="K33" s="237" t="str">
        <f>IF(AM33="","",IF(AM33&gt;=100000,LEFT($AR31,1),"0"))</f>
        <v/>
      </c>
      <c r="L33" s="227" t="str">
        <f>IF(AM33="","",IF($AM33&gt;=10000,MID($AR31,2,1),"0"))</f>
        <v/>
      </c>
      <c r="M33" s="235" t="str">
        <f>IF(AM33="","",IF($AM33&gt;=1000,MID($AR31,3,1),"0"))</f>
        <v/>
      </c>
      <c r="N33" s="235" t="str">
        <f>IF(AM33="","",IF($AM33&gt;=100,MID($AR31,4,1),"0"))</f>
        <v/>
      </c>
      <c r="O33" s="235" t="str">
        <f>IF(AM33="","",IF($AM33&gt;=10,MID($AR31,5,1),"0"))</f>
        <v/>
      </c>
      <c r="P33" s="235" t="str">
        <f>IF($AM33&gt;=1,RIGHT($AR31),"")</f>
        <v/>
      </c>
      <c r="Q33" s="51" t="s">
        <v>4266</v>
      </c>
      <c r="R33" s="228" t="str">
        <f>IF($AS33="","",$AS33)</f>
        <v/>
      </c>
      <c r="S33" s="50"/>
      <c r="T33" s="155"/>
      <c r="U33" s="155"/>
      <c r="V33" s="155"/>
      <c r="W33" s="155"/>
      <c r="X33" s="155"/>
      <c r="Y33" s="155"/>
      <c r="Z33" s="215"/>
      <c r="AA33" s="212"/>
      <c r="AB33" s="33"/>
      <c r="AC33" s="33"/>
      <c r="AD33" s="33"/>
      <c r="AE33" s="87"/>
      <c r="AF33" s="784"/>
      <c r="AG33" s="113" t="s">
        <v>4626</v>
      </c>
      <c r="AH33" s="729"/>
      <c r="AI33" s="622"/>
      <c r="AJ33" s="622"/>
      <c r="AK33" s="623"/>
      <c r="AL33" s="120" t="s">
        <v>4271</v>
      </c>
      <c r="AM33" s="649"/>
      <c r="AN33" s="650"/>
      <c r="AO33" s="650"/>
      <c r="AP33" s="650"/>
      <c r="AQ33" s="651"/>
      <c r="AR33" s="140" t="s">
        <v>39</v>
      </c>
      <c r="AS33" s="174"/>
      <c r="AT33" s="109" t="str">
        <f>IF($AH32="","",TEXT($AH32,"ggg"))</f>
        <v/>
      </c>
      <c r="AU33" s="109" t="str">
        <f>IF($AH32="","",TEXT($AH32,"ee"))</f>
        <v/>
      </c>
      <c r="AV33" s="109" t="str">
        <f>IF($AH32="","",TEXT($AH32,"mm"))</f>
        <v/>
      </c>
      <c r="AW33" s="109" t="str">
        <f>IF($AH32="","",TEXT($AH32,"dd"))</f>
        <v/>
      </c>
      <c r="BB33" s="114"/>
      <c r="BC33" s="114"/>
      <c r="BD33" s="114"/>
      <c r="BE33" s="114"/>
      <c r="BF33" s="114"/>
      <c r="BG33" s="114"/>
      <c r="BH33" s="114"/>
      <c r="BI33" s="114"/>
      <c r="BJ33" s="114"/>
      <c r="BK33" s="114"/>
      <c r="BL33" s="114"/>
      <c r="BM33" s="114"/>
      <c r="BN33" s="114"/>
      <c r="BO33" s="114"/>
      <c r="BP33" s="114"/>
      <c r="BQ33" s="114"/>
      <c r="BR33" s="114"/>
      <c r="BS33" s="114"/>
      <c r="BT33" s="114"/>
      <c r="BU33" s="114"/>
      <c r="BV33" s="114"/>
      <c r="BW33" s="114"/>
      <c r="BX33" s="114"/>
      <c r="BY33" s="114"/>
      <c r="BZ33" s="114"/>
      <c r="CA33" s="114"/>
      <c r="CB33" s="114"/>
      <c r="CC33" s="114"/>
      <c r="CD33" s="114"/>
      <c r="CE33" s="114"/>
      <c r="CF33" s="114"/>
      <c r="CG33" s="114"/>
      <c r="CH33" s="114"/>
      <c r="CI33" s="114"/>
      <c r="CJ33" s="114"/>
      <c r="CK33" s="114"/>
      <c r="CL33" s="114"/>
      <c r="CM33" s="114"/>
      <c r="CN33" s="114"/>
      <c r="CO33" s="114"/>
    </row>
    <row r="34" spans="1:99" ht="21.75" customHeight="1" thickBot="1" x14ac:dyDescent="0.2">
      <c r="A34" s="53"/>
      <c r="B34" s="35"/>
      <c r="C34" s="883"/>
      <c r="D34" s="794" t="s">
        <v>15</v>
      </c>
      <c r="E34" s="794"/>
      <c r="F34" s="794"/>
      <c r="G34" s="795"/>
      <c r="H34" s="231" t="str">
        <f>$BB34</f>
        <v/>
      </c>
      <c r="I34" s="235" t="str">
        <f>$BC34</f>
        <v/>
      </c>
      <c r="J34" s="235" t="str">
        <f>$BD34</f>
        <v/>
      </c>
      <c r="K34" s="235" t="str">
        <f>$BE34</f>
        <v/>
      </c>
      <c r="L34" s="235" t="str">
        <f>$BF34</f>
        <v/>
      </c>
      <c r="M34" s="235" t="str">
        <f>$BG34</f>
        <v/>
      </c>
      <c r="N34" s="235" t="str">
        <f>$BH34</f>
        <v/>
      </c>
      <c r="O34" s="235" t="str">
        <f>$BI34</f>
        <v/>
      </c>
      <c r="P34" s="235" t="str">
        <f>$BJ34</f>
        <v/>
      </c>
      <c r="Q34" s="235" t="str">
        <f>$BK34</f>
        <v/>
      </c>
      <c r="R34" s="235" t="str">
        <f>$BL34</f>
        <v/>
      </c>
      <c r="S34" s="235" t="str">
        <f>$BM34</f>
        <v/>
      </c>
      <c r="T34" s="235" t="str">
        <f>$BN34</f>
        <v/>
      </c>
      <c r="U34" s="235" t="str">
        <f>$BO34</f>
        <v/>
      </c>
      <c r="V34" s="235" t="str">
        <f>$BP34</f>
        <v/>
      </c>
      <c r="W34" s="235" t="str">
        <f>$BQ34</f>
        <v/>
      </c>
      <c r="X34" s="235" t="str">
        <f>$BR34</f>
        <v/>
      </c>
      <c r="Y34" s="235" t="str">
        <f>$BS34</f>
        <v/>
      </c>
      <c r="Z34" s="235" t="str">
        <f>$BT34</f>
        <v/>
      </c>
      <c r="AA34" s="226" t="str">
        <f>$BU34</f>
        <v/>
      </c>
      <c r="AB34" s="33"/>
      <c r="AC34" s="33"/>
      <c r="AD34" s="33"/>
      <c r="AE34" s="87"/>
      <c r="AF34" s="784"/>
      <c r="AG34" s="113" t="s">
        <v>4272</v>
      </c>
      <c r="AH34" s="777"/>
      <c r="AI34" s="778"/>
      <c r="AJ34" s="778"/>
      <c r="AK34" s="778"/>
      <c r="AL34" s="778"/>
      <c r="AM34" s="778"/>
      <c r="AN34" s="778"/>
      <c r="AO34" s="778"/>
      <c r="AP34" s="778"/>
      <c r="AQ34" s="778"/>
      <c r="AR34" s="778"/>
      <c r="AS34" s="778"/>
      <c r="AT34" s="778"/>
      <c r="AU34" s="778"/>
      <c r="AV34" s="778"/>
      <c r="AW34" s="778"/>
      <c r="AX34" s="779"/>
      <c r="AY34" s="121"/>
      <c r="AZ34" s="122" t="str">
        <f>ASC(AH34)</f>
        <v/>
      </c>
      <c r="BA34" s="122" t="str">
        <f>SUBSTITUTE(SUBSTITUTE(SUBSTITUTE(SUBSTITUTE(SUBSTITUTE(SUBSTITUTE(SUBSTITUTE(SUBSTITUTE(SUBSTITUTE(SUBSTITUTE(SUBSTITUTE(SUBSTITUTE(SUBSTITUTE(SUBSTITUTE(SUBSTITUTE(SUBSTITUTE(SUBSTITUTE(SUBSTITUTE(SUBSTITUTE(SUBSTITUTE(SUBSTITUTE(SUBSTITUTE(SUBSTITUTE(SUBSTITUTE(SUBSTITUTE(SUBSTITUTE(AZ34,"が","か゛"),"ぎ","き゛"),"ぐ","く゛"),"げ","け゛"),"ご","こ゛"),"ざ","さ゛"),"じ","し゛"),"ず","す゛"),"ぜ","せ゛"),"ぞ","そ゛"),"だ","た゛"),"ぢ","ち゛"),"づ","つ゛"),"で","て゛"),"ど","と゛"),"ば","は゛"),"び","ひ゛"),"ぶ","ふ゛"),"べ","へ゛"),"ぼ","ほ゛"),"ぱ","は゜"),"ぴ","ひ゜"),"ぷ","ふ゜"),"ぺ","へ゜"),"ぽ","ほ゜"),"ヴ","ウ゛")</f>
        <v/>
      </c>
      <c r="BB34" s="122" t="str">
        <f>DBCS(MID($BA34,COLUMNS($BC34:$BC34),1))</f>
        <v/>
      </c>
      <c r="BC34" s="122" t="str">
        <f>DBCS(MID($BA34,COLUMNS($BC34:BD34),1))</f>
        <v/>
      </c>
      <c r="BD34" s="122" t="str">
        <f>DBCS(MID($BA34,COLUMNS($BC34:$BE34),1))</f>
        <v/>
      </c>
      <c r="BE34" s="122" t="str">
        <f>DBCS(MID($BA34,COLUMNS($BC34:$BF34),1))</f>
        <v/>
      </c>
      <c r="BF34" s="122" t="str">
        <f>DBCS(MID($BA34,COLUMNS($BC34:$BG34),1))</f>
        <v/>
      </c>
      <c r="BG34" s="122" t="str">
        <f>DBCS(MID($BA34,COLUMNS($BC34:$BH34),1))</f>
        <v/>
      </c>
      <c r="BH34" s="122" t="str">
        <f>DBCS(MID($BA34,COLUMNS($BC34:$BI34),1))</f>
        <v/>
      </c>
      <c r="BI34" s="122" t="str">
        <f>DBCS(MID($BA34,COLUMNS($BC34:$BJ34),1))</f>
        <v/>
      </c>
      <c r="BJ34" s="122" t="str">
        <f>DBCS(MID($BA34,COLUMNS($BC34:$BK34),1))</f>
        <v/>
      </c>
      <c r="BK34" s="122" t="str">
        <f>DBCS(MID($BA34,COLUMNS($BC34:$BL34),1))</f>
        <v/>
      </c>
      <c r="BL34" s="122" t="str">
        <f>DBCS(MID($BA34,COLUMNS($BC34:$BM34),1))</f>
        <v/>
      </c>
      <c r="BM34" s="122" t="str">
        <f>DBCS(MID($BA34,COLUMNS($BC34:$BN34),1))</f>
        <v/>
      </c>
      <c r="BN34" s="122" t="str">
        <f>DBCS(MID($BA34,COLUMNS($BC34:$BO34),1))</f>
        <v/>
      </c>
      <c r="BO34" s="122" t="str">
        <f>DBCS(MID($BA34,COLUMNS($BC34:$BP34),1))</f>
        <v/>
      </c>
      <c r="BP34" s="122" t="str">
        <f>DBCS(MID($BA34,COLUMNS($BC34:$BQ34),1))</f>
        <v/>
      </c>
      <c r="BQ34" s="122" t="str">
        <f>DBCS(MID($BA34,COLUMNS($BC34:$BR34),1))</f>
        <v/>
      </c>
      <c r="BR34" s="122" t="str">
        <f>DBCS(MID($BA34,COLUMNS($BC34:$BS34),1))</f>
        <v/>
      </c>
      <c r="BS34" s="122" t="str">
        <f>DBCS(MID($BA34,COLUMNS($BC34:$BT34),1))</f>
        <v/>
      </c>
      <c r="BT34" s="122" t="str">
        <f>DBCS(MID($BA34,COLUMNS($BC34:$BU34),1))</f>
        <v/>
      </c>
      <c r="BU34" s="122" t="str">
        <f>DBCS(MID($BA34,COLUMNS($BC34:$BV34),1))</f>
        <v/>
      </c>
      <c r="BV34" s="122" t="str">
        <f>DBCS(MID($BA34,COLUMNS($BC34:$BW34),1))</f>
        <v/>
      </c>
      <c r="BW34" s="122" t="str">
        <f>DBCS(MID($BA34,COLUMNS($BC34:$BX34),1))</f>
        <v/>
      </c>
      <c r="BX34" s="122" t="str">
        <f>DBCS(MID($BA34,COLUMNS($BC34:$BY34),1))</f>
        <v/>
      </c>
      <c r="BY34" s="122" t="str">
        <f>DBCS(MID($BA34,COLUMNS($BC34:$BZ34),1))</f>
        <v/>
      </c>
      <c r="BZ34" s="122" t="str">
        <f>DBCS(MID($BA34,COLUMNS($BC34:$CA34),1))</f>
        <v/>
      </c>
      <c r="CA34" s="122" t="str">
        <f>DBCS(MID($BA34,COLUMNS($BC34:$CB34),1))</f>
        <v/>
      </c>
      <c r="CB34" s="122" t="str">
        <f>DBCS(MID($BA34,COLUMNS($BC34:$CC34),1))</f>
        <v/>
      </c>
      <c r="CC34" s="122" t="str">
        <f>DBCS(MID($BA34,COLUMNS($BC34:$CD34),1))</f>
        <v/>
      </c>
      <c r="CD34" s="122" t="str">
        <f>DBCS(MID($BA34,COLUMNS($BC34:$CE34),1))</f>
        <v/>
      </c>
      <c r="CE34" s="122" t="str">
        <f>DBCS(MID($BA34,COLUMNS($BC34:$CF34),1))</f>
        <v/>
      </c>
      <c r="CF34" s="122" t="str">
        <f>DBCS(MID($BA$12,COLUMNS($BC$12:CG$12),1))</f>
        <v/>
      </c>
      <c r="CG34" s="122" t="str">
        <f>DBCS(MID($BA34,COLUMNS($BC34:$CH34),1))</f>
        <v/>
      </c>
      <c r="CH34" s="122" t="str">
        <f>DBCS(MID($BA34,COLUMNS($BC34:$CI34),1))</f>
        <v/>
      </c>
      <c r="CI34" s="122" t="str">
        <f>DBCS(MID($BA34,COLUMNS($BC34:$CJ34),1))</f>
        <v/>
      </c>
      <c r="CJ34" s="122" t="str">
        <f>DBCS(MID($BA34,COLUMNS($BC34:$CK34),1))</f>
        <v/>
      </c>
      <c r="CK34" s="122" t="str">
        <f>DBCS(MID($BA34,COLUMNS($BC34:$CL34),1))</f>
        <v/>
      </c>
      <c r="CL34" s="122" t="str">
        <f>DBCS(MID($BA34,COLUMNS($BC34:$CM34),1))</f>
        <v/>
      </c>
      <c r="CM34" s="122" t="str">
        <f>DBCS(MID($BA34,COLUMNS($BC34:$CN34),1))</f>
        <v/>
      </c>
      <c r="CN34" s="122" t="str">
        <f>DBCS(MID($BA34,COLUMNS($BC34:$CO34),1))</f>
        <v/>
      </c>
      <c r="CO34" s="122" t="str">
        <f>DBCS(MID($BA34,COLUMNS($BC34:$CP34),1))</f>
        <v/>
      </c>
      <c r="CP34" s="122" t="str">
        <f>DBCS(MID($BA34,COLUMNS($BC34:$CQ34),1))</f>
        <v/>
      </c>
      <c r="CQ34" s="122" t="str">
        <f>DBCS(MID($BA34,COLUMNS($BC34:$CR34),1))</f>
        <v/>
      </c>
      <c r="CR34" s="122" t="str">
        <f>DBCS(MID($BA34,COLUMNS($BC34:$CS34),1))</f>
        <v/>
      </c>
      <c r="CS34" s="122" t="str">
        <f>DBCS(MID($BA34,COLUMNS($BC34:$CT34),1))</f>
        <v/>
      </c>
      <c r="CT34" s="122" t="str">
        <f>DBCS(MID($BA34,COLUMNS($BC34:$CU34),1))</f>
        <v/>
      </c>
      <c r="CU34" s="122" t="str">
        <f>DBCS(MID($BA34,COLUMNS($BC34:$CV34),1))</f>
        <v/>
      </c>
    </row>
    <row r="35" spans="1:99" ht="21.75" customHeight="1" thickBot="1" x14ac:dyDescent="0.2">
      <c r="A35" s="53"/>
      <c r="B35" s="35"/>
      <c r="C35" s="883"/>
      <c r="D35" s="794" t="s">
        <v>4617</v>
      </c>
      <c r="E35" s="794"/>
      <c r="F35" s="794"/>
      <c r="G35" s="795"/>
      <c r="H35" s="229" t="str">
        <f>LEFT(AH35)</f>
        <v/>
      </c>
      <c r="I35" s="236" t="str">
        <f>MID($AH35,2,1)</f>
        <v/>
      </c>
      <c r="J35" s="236" t="str">
        <f>MID($AH35,3,1)</f>
        <v/>
      </c>
      <c r="K35" s="236" t="str">
        <f>MID($AH35,4,1)</f>
        <v/>
      </c>
      <c r="L35" s="236" t="str">
        <f>MID($AH35,5,1)</f>
        <v/>
      </c>
      <c r="M35" s="236" t="str">
        <f>MID($AH35,6,1)</f>
        <v/>
      </c>
      <c r="N35" s="236" t="str">
        <f>MID($AH35,7,1)</f>
        <v/>
      </c>
      <c r="O35" s="236" t="str">
        <f>MID($AH35,8,1)</f>
        <v/>
      </c>
      <c r="P35" s="236" t="str">
        <f>MID($AH35,9,1)</f>
        <v/>
      </c>
      <c r="Q35" s="236" t="str">
        <f>MID($AH35,10,1)</f>
        <v/>
      </c>
      <c r="R35" s="236" t="str">
        <f>MID($AH35,11,1)</f>
        <v/>
      </c>
      <c r="S35" s="236" t="str">
        <f>MID($AH35,12,1)</f>
        <v/>
      </c>
      <c r="T35" s="236" t="str">
        <f>MID($AH35,13,1)</f>
        <v/>
      </c>
      <c r="U35" s="236" t="str">
        <f>MID($AH35,14,1)</f>
        <v/>
      </c>
      <c r="V35" s="236" t="str">
        <f>MID($AH35,15,1)</f>
        <v/>
      </c>
      <c r="W35" s="236" t="str">
        <f>MID($AH35,16,1)</f>
        <v/>
      </c>
      <c r="X35" s="236" t="str">
        <f>MID($AH35,17,1)</f>
        <v/>
      </c>
      <c r="Y35" s="236" t="str">
        <f>MID($AH35,18,1)</f>
        <v/>
      </c>
      <c r="Z35" s="236" t="str">
        <f>MID($AH35,19,1)</f>
        <v/>
      </c>
      <c r="AA35" s="230" t="str">
        <f>MID($AH35,20,1)</f>
        <v/>
      </c>
      <c r="AB35" s="33"/>
      <c r="AC35" s="156"/>
      <c r="AD35" s="31"/>
      <c r="AF35" s="784"/>
      <c r="AG35" s="113" t="s">
        <v>32</v>
      </c>
      <c r="AH35" s="777"/>
      <c r="AI35" s="778"/>
      <c r="AJ35" s="778"/>
      <c r="AK35" s="778"/>
      <c r="AL35" s="778"/>
      <c r="AM35" s="778"/>
      <c r="AN35" s="778"/>
      <c r="AO35" s="778"/>
      <c r="AP35" s="778"/>
      <c r="AQ35" s="778"/>
      <c r="AR35" s="778"/>
      <c r="AS35" s="778"/>
      <c r="AT35" s="778"/>
      <c r="AU35" s="778"/>
      <c r="AV35" s="778"/>
      <c r="AW35" s="778"/>
      <c r="AX35" s="779"/>
      <c r="AY35" s="121"/>
      <c r="AZ35" s="114"/>
      <c r="BA35" s="114"/>
      <c r="BB35" s="114"/>
      <c r="BC35" s="114"/>
      <c r="BD35" s="114"/>
      <c r="BE35" s="114"/>
      <c r="BF35" s="114"/>
      <c r="BG35" s="114"/>
      <c r="BH35" s="114"/>
      <c r="BI35" s="114"/>
      <c r="BJ35" s="114"/>
      <c r="BK35" s="114"/>
      <c r="BL35" s="114"/>
      <c r="BM35" s="114"/>
      <c r="BN35" s="114"/>
      <c r="BO35" s="114"/>
      <c r="BP35" s="114"/>
      <c r="BQ35" s="114"/>
      <c r="BR35" s="114"/>
      <c r="BS35" s="114"/>
      <c r="BT35" s="114"/>
      <c r="BU35" s="114"/>
      <c r="BV35" s="114"/>
      <c r="BW35" s="114"/>
      <c r="BX35" s="114"/>
      <c r="BY35" s="114"/>
      <c r="BZ35" s="114"/>
      <c r="CA35" s="114"/>
      <c r="CB35" s="114"/>
      <c r="CC35" s="114"/>
      <c r="CD35" s="114"/>
      <c r="CE35" s="114"/>
      <c r="CF35" s="114"/>
      <c r="CG35" s="114"/>
      <c r="CH35" s="114"/>
      <c r="CI35" s="114"/>
      <c r="CJ35" s="114"/>
      <c r="CK35" s="114"/>
      <c r="CL35" s="114"/>
      <c r="CM35" s="114"/>
      <c r="CN35" s="114"/>
      <c r="CO35" s="114"/>
    </row>
    <row r="36" spans="1:99" ht="21.75" customHeight="1" thickBot="1" x14ac:dyDescent="0.2">
      <c r="A36" s="53"/>
      <c r="B36" s="35"/>
      <c r="C36" s="884"/>
      <c r="D36" s="794" t="s">
        <v>21</v>
      </c>
      <c r="E36" s="794"/>
      <c r="F36" s="794"/>
      <c r="G36" s="795"/>
      <c r="H36" s="228" t="str">
        <f>IF($AH37="令和","R",IF($AH37="平成","H",IF($AH37="昭和","S",IF($AH37="大正","T",""))))</f>
        <v/>
      </c>
      <c r="I36" s="46" t="s">
        <v>4266</v>
      </c>
      <c r="J36" s="229" t="str">
        <f>LEFT($AI37,1)</f>
        <v/>
      </c>
      <c r="K36" s="230" t="str">
        <f>RIGHT($AI37,1)</f>
        <v/>
      </c>
      <c r="L36" s="52" t="s">
        <v>0</v>
      </c>
      <c r="M36" s="231" t="str">
        <f>LEFT($AJ37,1)</f>
        <v/>
      </c>
      <c r="N36" s="226" t="str">
        <f>RIGHT($AJ37,1)</f>
        <v/>
      </c>
      <c r="O36" s="53" t="s">
        <v>1</v>
      </c>
      <c r="P36" s="238" t="str">
        <f>LEFT($AK37,1)</f>
        <v/>
      </c>
      <c r="Q36" s="226" t="str">
        <f>RIGHT($AK37,1)</f>
        <v/>
      </c>
      <c r="R36" s="53" t="s">
        <v>2</v>
      </c>
      <c r="S36" s="42"/>
      <c r="T36" s="42"/>
      <c r="U36" s="42"/>
      <c r="V36" s="42"/>
      <c r="W36" s="42"/>
      <c r="X36" s="42"/>
      <c r="Y36" s="42"/>
      <c r="Z36" s="54"/>
      <c r="AA36" s="35"/>
      <c r="AB36" s="35"/>
      <c r="AC36" s="33"/>
      <c r="AD36" s="31"/>
      <c r="AF36" s="785"/>
      <c r="AG36" s="113" t="s">
        <v>33</v>
      </c>
      <c r="AH36" s="768"/>
      <c r="AI36" s="617"/>
      <c r="AJ36" s="617"/>
      <c r="AK36" s="617"/>
      <c r="AL36" s="617"/>
      <c r="AM36" s="161" t="s">
        <v>4714</v>
      </c>
      <c r="AN36" s="423"/>
      <c r="AP36" s="160"/>
      <c r="AU36" s="171"/>
      <c r="AV36" s="171"/>
      <c r="AW36" s="171"/>
      <c r="AX36" s="103"/>
      <c r="AY36" s="114"/>
      <c r="AZ36" s="114"/>
      <c r="BA36" s="114"/>
      <c r="BB36" s="114"/>
      <c r="BC36" s="114"/>
      <c r="BD36" s="114"/>
      <c r="BE36" s="114"/>
      <c r="BF36" s="114"/>
      <c r="BG36" s="114"/>
      <c r="BH36" s="114"/>
      <c r="BI36" s="114"/>
      <c r="BJ36" s="114"/>
      <c r="BK36" s="114"/>
      <c r="BL36" s="114"/>
      <c r="BM36" s="114"/>
      <c r="BN36" s="114"/>
      <c r="BO36" s="114"/>
      <c r="BP36" s="114"/>
      <c r="BQ36" s="114"/>
      <c r="BR36" s="114"/>
      <c r="BS36" s="114"/>
      <c r="BT36" s="114"/>
      <c r="BU36" s="114"/>
      <c r="BV36" s="114"/>
      <c r="BW36" s="114"/>
      <c r="BX36" s="114"/>
      <c r="BY36" s="114"/>
      <c r="BZ36" s="114"/>
      <c r="CA36" s="114"/>
      <c r="CB36" s="114"/>
      <c r="CC36" s="114"/>
      <c r="CD36" s="114"/>
      <c r="CE36" s="114"/>
      <c r="CF36" s="114"/>
      <c r="CG36" s="114"/>
      <c r="CH36" s="114"/>
      <c r="CI36" s="114"/>
      <c r="CJ36" s="114"/>
      <c r="CK36" s="114"/>
      <c r="CL36" s="114"/>
      <c r="CM36" s="114"/>
      <c r="CN36" s="114"/>
      <c r="CO36" s="114"/>
    </row>
    <row r="37" spans="1:99" ht="27.75" customHeight="1" x14ac:dyDescent="0.15">
      <c r="A37" s="47"/>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F37" s="114"/>
      <c r="AG37" s="118"/>
      <c r="AH37" s="109" t="str">
        <f>IF($AH36="","",TEXT($AH36,"ggg"))</f>
        <v/>
      </c>
      <c r="AI37" s="109" t="str">
        <f>IF($AH36="","",TEXT($AH36,"ee"))</f>
        <v/>
      </c>
      <c r="AJ37" s="109" t="str">
        <f>IF($AH36="","",TEXT($AH36,"mm"))</f>
        <v/>
      </c>
      <c r="AK37" s="109" t="str">
        <f>IF($AH36="","",TEXT($AH36,"dd"))</f>
        <v/>
      </c>
      <c r="AL37" s="123"/>
      <c r="AM37" s="114"/>
      <c r="AN37" s="118"/>
      <c r="AO37" s="118"/>
      <c r="AP37" s="109" t="str">
        <f>LEFT(AH40)</f>
        <v/>
      </c>
      <c r="AQ37" s="109" t="str">
        <f>MID(AH40,2,1)</f>
        <v/>
      </c>
      <c r="AR37" s="119" t="str">
        <f>RIGHT("000000"&amp;$AM40,6)</f>
        <v>000000</v>
      </c>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c r="BQ37" s="114"/>
      <c r="BR37" s="114"/>
      <c r="BS37" s="114"/>
      <c r="BT37" s="114"/>
      <c r="BU37" s="114"/>
      <c r="BV37" s="114"/>
      <c r="BW37" s="114"/>
      <c r="BX37" s="114"/>
      <c r="BY37" s="114"/>
      <c r="BZ37" s="114"/>
      <c r="CA37" s="114"/>
      <c r="CB37" s="114"/>
      <c r="CC37" s="114"/>
      <c r="CD37" s="114"/>
      <c r="CE37" s="114"/>
      <c r="CF37" s="114"/>
      <c r="CG37" s="114"/>
      <c r="CH37" s="114"/>
      <c r="CI37" s="114"/>
      <c r="CJ37" s="114"/>
      <c r="CK37" s="114"/>
      <c r="CL37" s="114"/>
      <c r="CM37" s="114"/>
      <c r="CN37" s="114"/>
      <c r="CO37" s="114"/>
    </row>
    <row r="38" spans="1:99" ht="27.75" customHeight="1" thickBot="1" x14ac:dyDescent="0.2">
      <c r="A38" s="47"/>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F38" s="114"/>
      <c r="AG38" s="118"/>
      <c r="AH38" s="109"/>
      <c r="AI38" s="109"/>
      <c r="AJ38" s="109"/>
      <c r="AK38" s="109"/>
      <c r="AL38" s="123"/>
      <c r="AM38" s="114"/>
      <c r="AN38" s="118"/>
      <c r="AO38" s="118"/>
      <c r="AP38" s="109"/>
      <c r="AQ38" s="109"/>
      <c r="AR38" s="119"/>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4"/>
      <c r="BQ38" s="114"/>
      <c r="BR38" s="114"/>
      <c r="BS38" s="114"/>
      <c r="BT38" s="114"/>
      <c r="BU38" s="114"/>
      <c r="BV38" s="114"/>
      <c r="BW38" s="114"/>
      <c r="BX38" s="114"/>
      <c r="BY38" s="114"/>
      <c r="BZ38" s="114"/>
      <c r="CA38" s="114"/>
      <c r="CB38" s="114"/>
      <c r="CC38" s="114"/>
      <c r="CD38" s="114"/>
      <c r="CE38" s="114"/>
      <c r="CF38" s="114"/>
      <c r="CG38" s="114"/>
      <c r="CH38" s="114"/>
      <c r="CI38" s="114"/>
      <c r="CJ38" s="114"/>
      <c r="CK38" s="114"/>
      <c r="CL38" s="114"/>
      <c r="CM38" s="114"/>
      <c r="CN38" s="114"/>
      <c r="CO38" s="114"/>
    </row>
    <row r="39" spans="1:99" ht="21.75" customHeight="1" thickBot="1" x14ac:dyDescent="0.2">
      <c r="A39" s="214"/>
      <c r="B39" s="35"/>
      <c r="C39" s="35"/>
      <c r="D39" s="885" t="s">
        <v>4601</v>
      </c>
      <c r="E39" s="886"/>
      <c r="F39" s="886"/>
      <c r="G39" s="887"/>
      <c r="H39" s="228" t="str">
        <f>IF($AT40="令和","R",IF($AT40="平成","H",IF($AT40="昭和","S",IF($AT40="大正","T",""))))</f>
        <v/>
      </c>
      <c r="I39" s="46" t="s">
        <v>4266</v>
      </c>
      <c r="J39" s="229" t="str">
        <f>LEFT($AU40,1)</f>
        <v/>
      </c>
      <c r="K39" s="230" t="str">
        <f>RIGHT($AU40,1)</f>
        <v/>
      </c>
      <c r="L39" s="52" t="s">
        <v>0</v>
      </c>
      <c r="M39" s="231" t="str">
        <f>LEFT($AV40,1)</f>
        <v/>
      </c>
      <c r="N39" s="226" t="str">
        <f>RIGHT($AV40,1)</f>
        <v/>
      </c>
      <c r="O39" s="53" t="s">
        <v>1</v>
      </c>
      <c r="P39" s="237" t="str">
        <f>LEFT($AW40,1)</f>
        <v/>
      </c>
      <c r="Q39" s="226" t="str">
        <f>RIGHT($AW40,1)</f>
        <v/>
      </c>
      <c r="R39" s="53" t="s">
        <v>4655</v>
      </c>
      <c r="S39" s="35"/>
      <c r="T39" s="35"/>
      <c r="U39" s="35"/>
      <c r="V39" s="35"/>
      <c r="W39" s="35"/>
      <c r="X39" s="35"/>
      <c r="Y39" s="35"/>
      <c r="Z39" s="35"/>
      <c r="AA39" s="35"/>
      <c r="AB39" s="35"/>
      <c r="AC39" s="33"/>
      <c r="AD39" s="33"/>
      <c r="AE39" s="87"/>
      <c r="AF39" s="783" t="s">
        <v>4603</v>
      </c>
      <c r="AG39" s="113" t="s">
        <v>4601</v>
      </c>
      <c r="AH39" s="815"/>
      <c r="AI39" s="781"/>
      <c r="AJ39" s="781"/>
      <c r="AK39" s="781"/>
      <c r="AL39" s="782"/>
      <c r="AM39" s="259" t="s">
        <v>4714</v>
      </c>
      <c r="AN39" s="334"/>
      <c r="AP39" s="117"/>
      <c r="AQ39" s="117"/>
      <c r="AR39" s="119"/>
      <c r="AS39" s="117"/>
      <c r="AT39" s="117"/>
      <c r="AU39" s="117"/>
      <c r="AV39" s="117"/>
      <c r="AW39" s="117"/>
      <c r="AX39" s="117"/>
      <c r="AY39" s="114"/>
      <c r="AZ39" s="114"/>
      <c r="BA39" s="114"/>
      <c r="BB39" s="114"/>
      <c r="BC39" s="114"/>
      <c r="BD39" s="114"/>
      <c r="BE39" s="114"/>
      <c r="BF39" s="114"/>
      <c r="BG39" s="114"/>
      <c r="BH39" s="114"/>
      <c r="BI39" s="114"/>
      <c r="BJ39" s="114"/>
      <c r="BK39" s="114"/>
      <c r="BL39" s="114"/>
      <c r="BM39" s="114"/>
      <c r="BN39" s="114"/>
      <c r="BO39" s="114"/>
      <c r="BP39" s="114"/>
      <c r="BQ39" s="114"/>
      <c r="BR39" s="114"/>
      <c r="BS39" s="114"/>
      <c r="BT39" s="114"/>
      <c r="BU39" s="114"/>
      <c r="BV39" s="114"/>
      <c r="BW39" s="114"/>
      <c r="BX39" s="114"/>
      <c r="BY39" s="114"/>
      <c r="BZ39" s="114"/>
      <c r="CA39" s="114"/>
      <c r="CB39" s="114"/>
      <c r="CC39" s="114"/>
      <c r="CD39" s="114"/>
      <c r="CE39" s="114"/>
      <c r="CF39" s="114"/>
      <c r="CG39" s="114"/>
      <c r="CH39" s="114"/>
      <c r="CI39" s="114"/>
      <c r="CJ39" s="114"/>
      <c r="CK39" s="114"/>
      <c r="CL39" s="114"/>
      <c r="CM39" s="114"/>
      <c r="CN39" s="114"/>
      <c r="CO39" s="114"/>
    </row>
    <row r="40" spans="1:99" ht="21.75" customHeight="1" thickBot="1" x14ac:dyDescent="0.2">
      <c r="A40" s="214"/>
      <c r="B40" s="35"/>
      <c r="C40" s="35"/>
      <c r="D40" s="882" t="s">
        <v>4603</v>
      </c>
      <c r="E40" s="818" t="s">
        <v>4626</v>
      </c>
      <c r="F40" s="819"/>
      <c r="G40" s="820"/>
      <c r="H40" s="234" t="str">
        <f>AP37</f>
        <v/>
      </c>
      <c r="I40" s="226" t="str">
        <f>AQ37</f>
        <v/>
      </c>
      <c r="J40" s="50" t="s">
        <v>4266</v>
      </c>
      <c r="K40" s="237" t="str">
        <f>IF(AM40="","",IF(AM40&gt;=100000,LEFT($AR37,1),"0"))</f>
        <v/>
      </c>
      <c r="L40" s="227" t="str">
        <f>IF(AM40="","",IF($AM40&gt;=10000,MID($AR37,2,1),"0"))</f>
        <v/>
      </c>
      <c r="M40" s="235" t="str">
        <f>IF(AM40="","",IF($AM40&gt;=1000,MID($AR37,3,1),"0"))</f>
        <v/>
      </c>
      <c r="N40" s="235" t="str">
        <f>IF(AM40="","",IF($AM40&gt;=100,MID($AR37,4,1),"0"))</f>
        <v/>
      </c>
      <c r="O40" s="235" t="str">
        <f>IF(AM40="","",IF($AM40&gt;=10,MID($AR37,5,1),"0"))</f>
        <v/>
      </c>
      <c r="P40" s="235" t="str">
        <f>IF($AM40&gt;=1,RIGHT($AR37),"")</f>
        <v/>
      </c>
      <c r="Q40" s="51" t="s">
        <v>4266</v>
      </c>
      <c r="R40" s="228" t="str">
        <f>IF($AS40="","",$AS40)</f>
        <v/>
      </c>
      <c r="S40" s="50"/>
      <c r="T40" s="155"/>
      <c r="U40" s="155"/>
      <c r="V40" s="155"/>
      <c r="W40" s="155"/>
      <c r="X40" s="155"/>
      <c r="Y40" s="155"/>
      <c r="Z40" s="215"/>
      <c r="AA40" s="212"/>
      <c r="AB40" s="33"/>
      <c r="AC40" s="33"/>
      <c r="AD40" s="33"/>
      <c r="AE40" s="87"/>
      <c r="AF40" s="784"/>
      <c r="AG40" s="113" t="s">
        <v>4626</v>
      </c>
      <c r="AH40" s="729"/>
      <c r="AI40" s="622"/>
      <c r="AJ40" s="622"/>
      <c r="AK40" s="623"/>
      <c r="AL40" s="120" t="s">
        <v>4271</v>
      </c>
      <c r="AM40" s="649"/>
      <c r="AN40" s="650"/>
      <c r="AO40" s="650"/>
      <c r="AP40" s="650"/>
      <c r="AQ40" s="651"/>
      <c r="AR40" s="140" t="s">
        <v>39</v>
      </c>
      <c r="AS40" s="174"/>
      <c r="AT40" s="109" t="str">
        <f>IF($AH39="","",TEXT($AH39,"ggg"))</f>
        <v/>
      </c>
      <c r="AU40" s="109" t="str">
        <f>IF($AH39="","",TEXT($AH39,"ee"))</f>
        <v/>
      </c>
      <c r="AV40" s="109" t="str">
        <f>IF($AH39="","",TEXT($AH39,"mm"))</f>
        <v/>
      </c>
      <c r="AW40" s="109" t="str">
        <f>IF($AH39="","",TEXT($AH39,"dd"))</f>
        <v/>
      </c>
      <c r="BB40" s="114"/>
      <c r="BC40" s="114"/>
      <c r="BD40" s="114"/>
      <c r="BE40" s="114"/>
      <c r="BF40" s="114"/>
      <c r="BG40" s="114"/>
      <c r="BH40" s="114"/>
      <c r="BI40" s="114"/>
      <c r="BJ40" s="114"/>
      <c r="BK40" s="114"/>
      <c r="BL40" s="114"/>
      <c r="BM40" s="114"/>
      <c r="BN40" s="114"/>
      <c r="BO40" s="114"/>
      <c r="BP40" s="114"/>
      <c r="BQ40" s="114"/>
      <c r="BR40" s="114"/>
      <c r="BS40" s="114"/>
      <c r="BT40" s="114"/>
      <c r="BU40" s="114"/>
      <c r="BV40" s="114"/>
      <c r="BW40" s="114"/>
      <c r="BX40" s="114"/>
      <c r="BY40" s="114"/>
      <c r="BZ40" s="114"/>
      <c r="CA40" s="114"/>
      <c r="CB40" s="114"/>
      <c r="CC40" s="114"/>
      <c r="CD40" s="114"/>
      <c r="CE40" s="114"/>
      <c r="CF40" s="114"/>
      <c r="CG40" s="114"/>
      <c r="CH40" s="114"/>
      <c r="CI40" s="114"/>
      <c r="CJ40" s="114"/>
      <c r="CK40" s="114"/>
      <c r="CL40" s="114"/>
      <c r="CM40" s="114"/>
      <c r="CN40" s="114"/>
      <c r="CO40" s="114"/>
    </row>
    <row r="41" spans="1:99" ht="21.75" customHeight="1" thickBot="1" x14ac:dyDescent="0.2">
      <c r="A41" s="53"/>
      <c r="B41" s="35"/>
      <c r="C41" s="35"/>
      <c r="D41" s="883"/>
      <c r="E41" s="818" t="s">
        <v>15</v>
      </c>
      <c r="F41" s="819"/>
      <c r="G41" s="820"/>
      <c r="H41" s="659" t="str">
        <f>IF(AH41="","",AH41)</f>
        <v/>
      </c>
      <c r="I41" s="660"/>
      <c r="J41" s="660"/>
      <c r="K41" s="660"/>
      <c r="L41" s="660"/>
      <c r="M41" s="660"/>
      <c r="N41" s="660"/>
      <c r="O41" s="660"/>
      <c r="P41" s="660"/>
      <c r="Q41" s="660"/>
      <c r="R41" s="660"/>
      <c r="S41" s="660"/>
      <c r="T41" s="660"/>
      <c r="U41" s="660"/>
      <c r="V41" s="660"/>
      <c r="W41" s="660"/>
      <c r="X41" s="660"/>
      <c r="Y41" s="660"/>
      <c r="Z41" s="660"/>
      <c r="AA41" s="661"/>
      <c r="AB41" s="33"/>
      <c r="AC41" s="33"/>
      <c r="AD41" s="33"/>
      <c r="AE41" s="87"/>
      <c r="AF41" s="784"/>
      <c r="AG41" s="113" t="s">
        <v>4272</v>
      </c>
      <c r="AH41" s="777"/>
      <c r="AI41" s="778"/>
      <c r="AJ41" s="778"/>
      <c r="AK41" s="778"/>
      <c r="AL41" s="778"/>
      <c r="AM41" s="778"/>
      <c r="AN41" s="778"/>
      <c r="AO41" s="778"/>
      <c r="AP41" s="778"/>
      <c r="AQ41" s="778"/>
      <c r="AR41" s="778"/>
      <c r="AS41" s="778"/>
      <c r="AT41" s="778"/>
      <c r="AU41" s="778"/>
      <c r="AV41" s="778"/>
      <c r="AW41" s="778"/>
      <c r="AX41" s="779"/>
      <c r="AY41" s="121"/>
      <c r="AZ41" s="122"/>
      <c r="BA41" s="122"/>
      <c r="BB41" s="122"/>
      <c r="BC41" s="122"/>
      <c r="BD41" s="122"/>
      <c r="BE41" s="122"/>
      <c r="BF41" s="122"/>
      <c r="BG41" s="122"/>
      <c r="BH41" s="122"/>
      <c r="BI41" s="122"/>
      <c r="BJ41" s="122"/>
      <c r="BK41" s="122"/>
      <c r="BL41" s="122"/>
      <c r="BM41" s="122"/>
      <c r="BN41" s="122"/>
      <c r="BO41" s="122"/>
      <c r="BP41" s="122"/>
      <c r="BQ41" s="122"/>
      <c r="BR41" s="122"/>
      <c r="BS41" s="122"/>
      <c r="BT41" s="122"/>
      <c r="BU41" s="122"/>
      <c r="BV41" s="122"/>
      <c r="BW41" s="122"/>
      <c r="BX41" s="122"/>
      <c r="BY41" s="122"/>
      <c r="BZ41" s="122"/>
      <c r="CA41" s="122"/>
      <c r="CB41" s="122"/>
      <c r="CC41" s="122"/>
      <c r="CD41" s="122"/>
      <c r="CE41" s="122"/>
      <c r="CF41" s="122"/>
      <c r="CG41" s="122"/>
      <c r="CH41" s="122"/>
      <c r="CI41" s="122"/>
      <c r="CJ41" s="122"/>
      <c r="CK41" s="122"/>
      <c r="CL41" s="122"/>
      <c r="CM41" s="122"/>
      <c r="CN41" s="122"/>
      <c r="CO41" s="122"/>
      <c r="CP41" s="122"/>
      <c r="CQ41" s="122"/>
      <c r="CR41" s="122"/>
      <c r="CS41" s="122"/>
      <c r="CT41" s="122"/>
      <c r="CU41" s="122"/>
    </row>
    <row r="42" spans="1:99" ht="21.75" customHeight="1" thickBot="1" x14ac:dyDescent="0.2">
      <c r="A42" s="53"/>
      <c r="B42" s="35"/>
      <c r="C42" s="35"/>
      <c r="D42" s="883"/>
      <c r="E42" s="818" t="s">
        <v>22</v>
      </c>
      <c r="F42" s="819"/>
      <c r="G42" s="820"/>
      <c r="H42" s="662" t="str">
        <f>IF(AH42="","",AH42)</f>
        <v/>
      </c>
      <c r="I42" s="663"/>
      <c r="J42" s="663"/>
      <c r="K42" s="663"/>
      <c r="L42" s="663"/>
      <c r="M42" s="663"/>
      <c r="N42" s="663"/>
      <c r="O42" s="663"/>
      <c r="P42" s="663"/>
      <c r="Q42" s="663"/>
      <c r="R42" s="663"/>
      <c r="S42" s="663"/>
      <c r="T42" s="663"/>
      <c r="U42" s="663"/>
      <c r="V42" s="663"/>
      <c r="W42" s="663"/>
      <c r="X42" s="663"/>
      <c r="Y42" s="663"/>
      <c r="Z42" s="663"/>
      <c r="AA42" s="664"/>
      <c r="AB42" s="33"/>
      <c r="AC42" s="156" t="s">
        <v>4268</v>
      </c>
      <c r="AD42" s="31"/>
      <c r="AF42" s="784"/>
      <c r="AG42" s="113" t="s">
        <v>32</v>
      </c>
      <c r="AH42" s="777"/>
      <c r="AI42" s="778"/>
      <c r="AJ42" s="778"/>
      <c r="AK42" s="778"/>
      <c r="AL42" s="778"/>
      <c r="AM42" s="778"/>
      <c r="AN42" s="778"/>
      <c r="AO42" s="778"/>
      <c r="AP42" s="778"/>
      <c r="AQ42" s="778"/>
      <c r="AR42" s="778"/>
      <c r="AS42" s="778"/>
      <c r="AT42" s="778"/>
      <c r="AU42" s="778"/>
      <c r="AV42" s="778"/>
      <c r="AW42" s="778"/>
      <c r="AX42" s="779"/>
      <c r="AY42" s="121"/>
      <c r="AZ42" s="114"/>
      <c r="BA42" s="114"/>
      <c r="BB42" s="114"/>
      <c r="BC42" s="114"/>
      <c r="BD42" s="114"/>
      <c r="BE42" s="114"/>
      <c r="BF42" s="114"/>
      <c r="BG42" s="114"/>
      <c r="BH42" s="114"/>
      <c r="BI42" s="114"/>
      <c r="BJ42" s="114"/>
      <c r="BK42" s="114"/>
      <c r="BL42" s="114"/>
      <c r="BM42" s="114"/>
      <c r="BN42" s="114"/>
      <c r="BO42" s="114"/>
      <c r="BP42" s="114"/>
      <c r="BQ42" s="114"/>
      <c r="BR42" s="114"/>
      <c r="BS42" s="114"/>
      <c r="BT42" s="114"/>
      <c r="BU42" s="114"/>
      <c r="BV42" s="114"/>
      <c r="BW42" s="114"/>
      <c r="BX42" s="114"/>
      <c r="BY42" s="114"/>
      <c r="BZ42" s="114"/>
      <c r="CA42" s="114"/>
      <c r="CB42" s="114"/>
      <c r="CC42" s="114"/>
      <c r="CD42" s="114"/>
      <c r="CE42" s="114"/>
      <c r="CF42" s="114"/>
      <c r="CG42" s="114"/>
      <c r="CH42" s="114"/>
      <c r="CI42" s="114"/>
      <c r="CJ42" s="114"/>
      <c r="CK42" s="114"/>
      <c r="CL42" s="114"/>
      <c r="CM42" s="114"/>
      <c r="CN42" s="114"/>
      <c r="CO42" s="114"/>
    </row>
    <row r="43" spans="1:99" ht="21.75" customHeight="1" thickBot="1" x14ac:dyDescent="0.2">
      <c r="A43" s="53"/>
      <c r="B43" s="35"/>
      <c r="C43" s="35"/>
      <c r="D43" s="884"/>
      <c r="E43" s="818" t="s">
        <v>21</v>
      </c>
      <c r="F43" s="819"/>
      <c r="G43" s="820"/>
      <c r="H43" s="228" t="str">
        <f>IF($AH44="令和","R",IF($AH44="平成","H",IF($AH44="昭和","S",IF($AH44="大正","T",""))))</f>
        <v/>
      </c>
      <c r="I43" s="46" t="s">
        <v>4266</v>
      </c>
      <c r="J43" s="229" t="str">
        <f>LEFT($AI44,1)</f>
        <v/>
      </c>
      <c r="K43" s="230" t="str">
        <f>RIGHT($AI44,1)</f>
        <v/>
      </c>
      <c r="L43" s="52" t="s">
        <v>0</v>
      </c>
      <c r="M43" s="231" t="str">
        <f>LEFT($AJ44,1)</f>
        <v/>
      </c>
      <c r="N43" s="226" t="str">
        <f>RIGHT($AJ44,1)</f>
        <v/>
      </c>
      <c r="O43" s="53" t="s">
        <v>1</v>
      </c>
      <c r="P43" s="238" t="str">
        <f>LEFT($AK44,1)</f>
        <v/>
      </c>
      <c r="Q43" s="226" t="str">
        <f>RIGHT($AK44,1)</f>
        <v/>
      </c>
      <c r="R43" s="53" t="s">
        <v>2</v>
      </c>
      <c r="S43" s="42"/>
      <c r="T43" s="42"/>
      <c r="U43" s="42"/>
      <c r="V43" s="42"/>
      <c r="W43" s="42"/>
      <c r="X43" s="42"/>
      <c r="Y43" s="42"/>
      <c r="Z43" s="54"/>
      <c r="AA43" s="35"/>
      <c r="AB43" s="35"/>
      <c r="AC43" s="45"/>
      <c r="AD43" s="31"/>
      <c r="AF43" s="785"/>
      <c r="AG43" s="113" t="s">
        <v>33</v>
      </c>
      <c r="AH43" s="815"/>
      <c r="AI43" s="816"/>
      <c r="AJ43" s="816"/>
      <c r="AK43" s="816"/>
      <c r="AL43" s="817"/>
      <c r="AM43" s="259" t="s">
        <v>4714</v>
      </c>
      <c r="AN43" s="399"/>
      <c r="AP43" s="160"/>
      <c r="AU43" s="171"/>
      <c r="AV43" s="171"/>
      <c r="AW43" s="171"/>
      <c r="AX43" s="103"/>
      <c r="AY43" s="114"/>
      <c r="AZ43" s="114"/>
      <c r="BA43" s="114"/>
      <c r="BB43" s="114"/>
      <c r="BC43" s="114"/>
      <c r="BD43" s="114"/>
      <c r="BE43" s="114"/>
      <c r="BF43" s="114"/>
      <c r="BG43" s="114"/>
      <c r="BH43" s="114"/>
      <c r="BI43" s="114"/>
      <c r="BJ43" s="114"/>
      <c r="BK43" s="114"/>
      <c r="BL43" s="114"/>
      <c r="BM43" s="114"/>
      <c r="BN43" s="114"/>
      <c r="BO43" s="114"/>
      <c r="BP43" s="114"/>
      <c r="BQ43" s="114"/>
      <c r="BR43" s="114"/>
      <c r="BS43" s="114"/>
      <c r="BT43" s="114"/>
      <c r="BU43" s="114"/>
      <c r="BV43" s="114"/>
      <c r="BW43" s="114"/>
      <c r="BX43" s="114"/>
      <c r="BY43" s="114"/>
      <c r="BZ43" s="114"/>
      <c r="CA43" s="114"/>
      <c r="CB43" s="114"/>
      <c r="CC43" s="114"/>
      <c r="CD43" s="114"/>
      <c r="CE43" s="114"/>
      <c r="CF43" s="114"/>
      <c r="CG43" s="114"/>
      <c r="CH43" s="114"/>
      <c r="CI43" s="114"/>
      <c r="CJ43" s="114"/>
      <c r="CK43" s="114"/>
      <c r="CL43" s="114"/>
      <c r="CM43" s="114"/>
      <c r="CN43" s="114"/>
      <c r="CO43" s="114"/>
    </row>
    <row r="44" spans="1:99" ht="21.75" customHeight="1" x14ac:dyDescent="0.15">
      <c r="A44" s="47"/>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F44" s="114"/>
      <c r="AG44" s="118"/>
      <c r="AH44" s="109" t="str">
        <f>IF($AH43="","",TEXT($AH43,"ggg"))</f>
        <v/>
      </c>
      <c r="AI44" s="109" t="str">
        <f>IF($AH43="","",TEXT($AH43,"ee"))</f>
        <v/>
      </c>
      <c r="AJ44" s="109" t="str">
        <f>IF($AH43="","",TEXT($AH43,"mm"))</f>
        <v/>
      </c>
      <c r="AK44" s="109" t="str">
        <f>IF($AH43="","",TEXT($AH43,"dd"))</f>
        <v/>
      </c>
      <c r="AL44" s="123"/>
      <c r="AM44" s="114"/>
      <c r="AN44" s="114"/>
      <c r="AO44" s="114"/>
      <c r="AP44" s="114"/>
      <c r="AQ44" s="114"/>
      <c r="AR44" s="114"/>
      <c r="AS44" s="114"/>
      <c r="AT44" s="114"/>
      <c r="AU44" s="114"/>
      <c r="AV44" s="114"/>
      <c r="AW44" s="114"/>
      <c r="AX44" s="114"/>
      <c r="AY44" s="114"/>
      <c r="AZ44" s="114"/>
      <c r="BA44" s="114"/>
      <c r="BB44" s="114"/>
      <c r="BC44" s="114"/>
      <c r="BD44" s="114"/>
      <c r="BE44" s="114"/>
      <c r="BF44" s="114"/>
      <c r="BG44" s="114"/>
      <c r="BH44" s="114"/>
      <c r="BI44" s="114"/>
      <c r="BJ44" s="114"/>
      <c r="BK44" s="114"/>
      <c r="BL44" s="114"/>
      <c r="BM44" s="114"/>
      <c r="BN44" s="114"/>
      <c r="BO44" s="114"/>
      <c r="BP44" s="114"/>
      <c r="BQ44" s="114"/>
      <c r="BR44" s="114"/>
      <c r="BS44" s="114"/>
      <c r="BT44" s="114"/>
      <c r="BU44" s="114"/>
      <c r="BV44" s="114"/>
      <c r="BW44" s="114"/>
      <c r="BX44" s="114"/>
      <c r="BY44" s="114"/>
      <c r="BZ44" s="114"/>
      <c r="CA44" s="114"/>
      <c r="CB44" s="114"/>
      <c r="CC44" s="114"/>
      <c r="CD44" s="114"/>
      <c r="CE44" s="114"/>
      <c r="CF44" s="114"/>
      <c r="CG44" s="114"/>
      <c r="CH44" s="114"/>
      <c r="CI44" s="114"/>
      <c r="CJ44" s="114"/>
      <c r="CK44" s="114"/>
      <c r="CL44" s="114"/>
      <c r="CM44" s="114"/>
      <c r="CN44" s="114"/>
      <c r="CO44" s="114"/>
    </row>
    <row r="45" spans="1:99" ht="21.75" customHeight="1" x14ac:dyDescent="0.15">
      <c r="H45" s="124"/>
      <c r="I45" s="124"/>
      <c r="J45" s="124"/>
      <c r="K45" s="124"/>
      <c r="L45" s="124"/>
      <c r="M45" s="125"/>
      <c r="N45" s="125"/>
      <c r="O45" s="125"/>
      <c r="P45" s="125"/>
      <c r="Q45" s="125"/>
      <c r="R45" s="125"/>
      <c r="S45" s="125"/>
      <c r="T45" s="125"/>
      <c r="U45" s="125"/>
      <c r="V45" s="125"/>
      <c r="W45" s="125"/>
      <c r="X45" s="125"/>
    </row>
    <row r="46" spans="1:99" ht="21.75" customHeight="1" x14ac:dyDescent="0.15">
      <c r="H46" s="124"/>
      <c r="I46" s="124"/>
      <c r="J46" s="124"/>
      <c r="K46" s="124"/>
      <c r="L46" s="124"/>
      <c r="M46" s="125"/>
      <c r="N46" s="125"/>
      <c r="O46" s="125"/>
      <c r="P46" s="125"/>
      <c r="Q46" s="125"/>
      <c r="R46" s="125"/>
      <c r="S46" s="125"/>
      <c r="T46" s="125"/>
      <c r="U46" s="125"/>
      <c r="V46" s="125"/>
      <c r="W46" s="125"/>
      <c r="X46" s="125"/>
    </row>
    <row r="47" spans="1:99" ht="21.75" customHeight="1" x14ac:dyDescent="0.15">
      <c r="AF47" s="114"/>
      <c r="AG47" s="114"/>
      <c r="AH47" s="117"/>
      <c r="AI47" s="117"/>
      <c r="AJ47" s="117"/>
      <c r="AK47" s="118"/>
      <c r="AL47" s="118"/>
      <c r="AM47" s="117"/>
      <c r="AN47" s="118"/>
      <c r="AO47" s="118"/>
      <c r="AP47" s="117"/>
      <c r="AQ47" s="117"/>
      <c r="AR47" s="123"/>
      <c r="AS47" s="117"/>
      <c r="AT47" s="117"/>
      <c r="AU47" s="117"/>
      <c r="AV47" s="117"/>
      <c r="AW47" s="117"/>
      <c r="AX47" s="117"/>
      <c r="AY47" s="117"/>
      <c r="AZ47" s="114"/>
      <c r="BA47" s="114"/>
      <c r="BB47" s="114"/>
      <c r="BC47" s="114"/>
      <c r="BD47" s="114"/>
      <c r="BE47" s="114"/>
      <c r="BF47" s="114"/>
      <c r="BG47" s="114"/>
      <c r="BH47" s="114"/>
      <c r="BI47" s="114"/>
      <c r="BJ47" s="114"/>
      <c r="BK47" s="114"/>
      <c r="BL47" s="114"/>
      <c r="BM47" s="114"/>
      <c r="BN47" s="114"/>
      <c r="BO47" s="114"/>
      <c r="BP47" s="114"/>
      <c r="BQ47" s="114"/>
      <c r="BR47" s="114"/>
      <c r="BS47" s="114"/>
      <c r="BT47" s="114"/>
      <c r="BU47" s="114"/>
      <c r="BV47" s="114"/>
      <c r="BW47" s="114"/>
      <c r="BX47" s="114"/>
      <c r="BY47" s="114"/>
      <c r="BZ47" s="114"/>
      <c r="CA47" s="114"/>
      <c r="CB47" s="114"/>
      <c r="CC47" s="114"/>
      <c r="CD47" s="114"/>
      <c r="CE47" s="114"/>
      <c r="CF47" s="114"/>
      <c r="CG47" s="114"/>
      <c r="CH47" s="114"/>
      <c r="CI47" s="114"/>
      <c r="CJ47" s="114"/>
      <c r="CK47" s="114"/>
      <c r="CL47" s="114"/>
      <c r="CM47" s="114"/>
      <c r="CN47" s="114"/>
      <c r="CO47" s="114"/>
      <c r="CP47" s="114"/>
    </row>
    <row r="48" spans="1:99" ht="21.75" customHeight="1" x14ac:dyDescent="0.15">
      <c r="AF48" s="114"/>
      <c r="AG48" s="113"/>
      <c r="AH48" s="117"/>
      <c r="AI48" s="117"/>
      <c r="AJ48" s="117"/>
      <c r="AK48" s="117"/>
      <c r="AL48" s="113"/>
      <c r="AM48" s="117"/>
      <c r="AN48" s="117"/>
      <c r="AO48" s="117"/>
      <c r="AP48" s="117"/>
      <c r="AQ48" s="120"/>
      <c r="AR48" s="126"/>
      <c r="AS48" s="126"/>
      <c r="AT48" s="126"/>
      <c r="AU48" s="126"/>
      <c r="AV48" s="126"/>
      <c r="AW48" s="120"/>
      <c r="AX48" s="120"/>
      <c r="AY48" s="120"/>
      <c r="AZ48" s="114"/>
      <c r="BA48" s="114"/>
      <c r="BB48" s="114"/>
      <c r="BC48" s="114"/>
      <c r="BD48" s="114"/>
      <c r="BE48" s="114"/>
      <c r="BF48" s="114"/>
      <c r="BG48" s="114"/>
      <c r="BH48" s="114"/>
      <c r="BI48" s="114"/>
      <c r="BJ48" s="114"/>
      <c r="BK48" s="114"/>
      <c r="BL48" s="114"/>
      <c r="BM48" s="114"/>
      <c r="BN48" s="114"/>
      <c r="BO48" s="114"/>
      <c r="BP48" s="114"/>
      <c r="BQ48" s="114"/>
      <c r="BR48" s="114"/>
      <c r="BS48" s="114"/>
      <c r="BT48" s="114"/>
      <c r="BU48" s="114"/>
      <c r="BV48" s="114"/>
      <c r="BW48" s="114"/>
      <c r="BX48" s="114"/>
      <c r="BY48" s="114"/>
      <c r="BZ48" s="114"/>
      <c r="CA48" s="114"/>
      <c r="CB48" s="114"/>
      <c r="CC48" s="114"/>
      <c r="CD48" s="114"/>
      <c r="CE48" s="114"/>
      <c r="CF48" s="114"/>
      <c r="CG48" s="114"/>
      <c r="CH48" s="114"/>
      <c r="CI48" s="114"/>
      <c r="CJ48" s="114"/>
      <c r="CK48" s="114"/>
      <c r="CL48" s="114"/>
      <c r="CM48" s="114"/>
      <c r="CN48" s="114"/>
      <c r="CO48" s="114"/>
      <c r="CP48" s="114"/>
    </row>
    <row r="49" spans="16:94" ht="21.75" customHeight="1" x14ac:dyDescent="0.15">
      <c r="AF49" s="114"/>
      <c r="AG49" s="113"/>
      <c r="AH49" s="117"/>
      <c r="AI49" s="117"/>
      <c r="AJ49" s="117"/>
      <c r="AK49" s="117"/>
      <c r="AL49" s="117"/>
      <c r="AM49" s="117"/>
      <c r="AN49" s="117"/>
      <c r="AO49" s="117"/>
      <c r="AP49" s="117"/>
      <c r="AQ49" s="117"/>
      <c r="AR49" s="117"/>
      <c r="AS49" s="117"/>
      <c r="AT49" s="117"/>
      <c r="AU49" s="117"/>
      <c r="AV49" s="117"/>
      <c r="AW49" s="117"/>
      <c r="AX49" s="117"/>
      <c r="AY49" s="117"/>
      <c r="AZ49" s="121"/>
      <c r="BA49" s="122"/>
      <c r="BB49" s="122"/>
      <c r="BC49" s="122"/>
      <c r="BD49" s="122"/>
      <c r="BE49" s="122"/>
      <c r="BF49" s="122"/>
      <c r="BG49" s="122"/>
      <c r="BH49" s="122"/>
      <c r="BI49" s="122"/>
      <c r="BJ49" s="122"/>
      <c r="BK49" s="122"/>
      <c r="BL49" s="122"/>
      <c r="BM49" s="122"/>
      <c r="BN49" s="122"/>
      <c r="BO49" s="122"/>
      <c r="BP49" s="122"/>
      <c r="BQ49" s="122"/>
      <c r="BR49" s="122"/>
      <c r="BS49" s="122"/>
      <c r="BT49" s="122"/>
      <c r="BU49" s="122"/>
      <c r="BV49" s="122"/>
      <c r="BW49" s="122"/>
      <c r="BX49" s="122"/>
      <c r="BY49" s="122"/>
      <c r="BZ49" s="122"/>
      <c r="CA49" s="122"/>
      <c r="CB49" s="122"/>
      <c r="CC49" s="122"/>
      <c r="CD49" s="122"/>
      <c r="CE49" s="122"/>
      <c r="CF49" s="122"/>
      <c r="CG49" s="122"/>
      <c r="CH49" s="122"/>
      <c r="CI49" s="122"/>
      <c r="CJ49" s="122"/>
      <c r="CK49" s="122"/>
      <c r="CL49" s="122"/>
      <c r="CM49" s="122"/>
      <c r="CN49" s="122"/>
      <c r="CO49" s="122"/>
      <c r="CP49" s="122"/>
    </row>
    <row r="50" spans="16:94" ht="21.6" customHeight="1" x14ac:dyDescent="0.15">
      <c r="AF50" s="114"/>
      <c r="AG50" s="113"/>
      <c r="AH50" s="117"/>
      <c r="AI50" s="117"/>
      <c r="AJ50" s="117"/>
      <c r="AK50" s="117"/>
      <c r="AL50" s="117"/>
      <c r="AM50" s="117"/>
      <c r="AN50" s="117"/>
      <c r="AO50" s="117"/>
      <c r="AP50" s="117"/>
      <c r="AQ50" s="117"/>
      <c r="AR50" s="117"/>
      <c r="AS50" s="117"/>
      <c r="AT50" s="117"/>
      <c r="AU50" s="117"/>
      <c r="AV50" s="117"/>
      <c r="AW50" s="117"/>
      <c r="AX50" s="117"/>
      <c r="AY50" s="117"/>
      <c r="AZ50" s="121"/>
      <c r="BA50" s="114"/>
      <c r="BB50" s="114"/>
      <c r="BC50" s="114"/>
      <c r="BD50" s="114"/>
      <c r="BE50" s="114"/>
      <c r="BF50" s="114"/>
      <c r="BG50" s="114"/>
      <c r="BH50" s="114"/>
      <c r="BI50" s="114"/>
      <c r="BJ50" s="114"/>
      <c r="BK50" s="114"/>
      <c r="BL50" s="114"/>
      <c r="BM50" s="114"/>
      <c r="BN50" s="114"/>
      <c r="BO50" s="114"/>
      <c r="BP50" s="114"/>
      <c r="BQ50" s="114"/>
      <c r="BR50" s="114"/>
      <c r="BS50" s="114"/>
      <c r="BT50" s="114"/>
      <c r="BU50" s="114"/>
      <c r="BV50" s="114"/>
      <c r="BW50" s="114"/>
      <c r="BX50" s="114"/>
      <c r="BY50" s="114"/>
      <c r="BZ50" s="114"/>
      <c r="CA50" s="114"/>
      <c r="CB50" s="114"/>
      <c r="CC50" s="114"/>
      <c r="CD50" s="114"/>
      <c r="CE50" s="114"/>
      <c r="CF50" s="114"/>
      <c r="CG50" s="114"/>
      <c r="CH50" s="114"/>
      <c r="CI50" s="114"/>
      <c r="CJ50" s="114"/>
      <c r="CK50" s="114"/>
      <c r="CL50" s="114"/>
      <c r="CM50" s="114"/>
      <c r="CN50" s="114"/>
      <c r="CO50" s="114"/>
      <c r="CP50" s="114"/>
    </row>
    <row r="51" spans="16:94" ht="21.6" customHeight="1" x14ac:dyDescent="0.15">
      <c r="AF51" s="114"/>
      <c r="AG51" s="113"/>
      <c r="AH51" s="117"/>
      <c r="AI51" s="117"/>
      <c r="AJ51" s="120"/>
      <c r="AK51" s="126"/>
      <c r="AL51" s="117"/>
      <c r="AM51" s="126"/>
      <c r="AN51" s="117"/>
      <c r="AO51" s="126"/>
      <c r="AP51" s="117"/>
      <c r="AQ51" s="117"/>
      <c r="AR51" s="117"/>
      <c r="AS51" s="117"/>
      <c r="AT51" s="117"/>
      <c r="AU51" s="117"/>
      <c r="AV51" s="117"/>
      <c r="AW51" s="117"/>
      <c r="AX51" s="117"/>
      <c r="AY51" s="117"/>
      <c r="AZ51" s="114"/>
      <c r="BA51" s="114"/>
      <c r="BB51" s="114"/>
      <c r="BC51" s="114"/>
      <c r="BD51" s="114"/>
      <c r="BE51" s="114"/>
      <c r="BF51" s="114"/>
      <c r="BG51" s="114"/>
      <c r="BH51" s="114"/>
      <c r="BI51" s="114"/>
      <c r="BJ51" s="114"/>
      <c r="BK51" s="114"/>
      <c r="BL51" s="114"/>
      <c r="BM51" s="114"/>
      <c r="BN51" s="114"/>
      <c r="BO51" s="114"/>
      <c r="BP51" s="114"/>
      <c r="BQ51" s="114"/>
      <c r="BR51" s="114"/>
      <c r="BS51" s="114"/>
      <c r="BT51" s="114"/>
      <c r="BU51" s="114"/>
      <c r="BV51" s="114"/>
      <c r="BW51" s="114"/>
      <c r="BX51" s="114"/>
      <c r="BY51" s="114"/>
      <c r="BZ51" s="114"/>
      <c r="CA51" s="114"/>
      <c r="CB51" s="114"/>
      <c r="CC51" s="114"/>
      <c r="CD51" s="114"/>
      <c r="CE51" s="114"/>
      <c r="CF51" s="114"/>
      <c r="CG51" s="114"/>
      <c r="CH51" s="114"/>
      <c r="CI51" s="114"/>
      <c r="CJ51" s="114"/>
      <c r="CK51" s="114"/>
      <c r="CL51" s="114"/>
      <c r="CM51" s="114"/>
      <c r="CN51" s="114"/>
      <c r="CO51" s="114"/>
      <c r="CP51" s="114"/>
    </row>
    <row r="52" spans="16:94" ht="21.6" customHeight="1" x14ac:dyDescent="0.15">
      <c r="AG52" s="118"/>
      <c r="AH52" s="127"/>
      <c r="AI52" s="114"/>
      <c r="AJ52" s="114"/>
      <c r="AK52" s="114"/>
      <c r="AL52" s="123"/>
    </row>
    <row r="53" spans="16:94" ht="21.6" customHeight="1" x14ac:dyDescent="0.15"/>
    <row r="59" spans="16:94" ht="17.100000000000001" customHeight="1" x14ac:dyDescent="0.15">
      <c r="P59" s="87"/>
      <c r="Q59" s="87"/>
      <c r="R59" s="87"/>
      <c r="S59" s="87"/>
      <c r="T59" s="87"/>
      <c r="U59" s="87"/>
      <c r="V59" s="87"/>
      <c r="W59" s="87"/>
      <c r="X59" s="87"/>
      <c r="Y59" s="87"/>
      <c r="Z59" s="87"/>
    </row>
    <row r="60" spans="16:94" ht="17.100000000000001" customHeight="1" x14ac:dyDescent="0.15">
      <c r="P60" s="87"/>
      <c r="Q60" s="87"/>
      <c r="R60" s="87"/>
      <c r="S60" s="87"/>
      <c r="T60" s="87"/>
      <c r="U60" s="87"/>
      <c r="V60" s="87"/>
      <c r="W60" s="87"/>
      <c r="X60" s="87"/>
      <c r="Y60" s="87"/>
      <c r="Z60" s="87"/>
    </row>
  </sheetData>
  <sheetProtection sheet="1" objects="1" scenarios="1"/>
  <dataConsolidate link="1"/>
  <mergeCells count="85">
    <mergeCell ref="C33:C36"/>
    <mergeCell ref="D39:G39"/>
    <mergeCell ref="AF39:AF43"/>
    <mergeCell ref="AH25:AY25"/>
    <mergeCell ref="D24:G24"/>
    <mergeCell ref="E25:G25"/>
    <mergeCell ref="D25:D26"/>
    <mergeCell ref="H25:AA25"/>
    <mergeCell ref="H26:AA26"/>
    <mergeCell ref="AH26:AY26"/>
    <mergeCell ref="E26:G26"/>
    <mergeCell ref="D40:D43"/>
    <mergeCell ref="D33:G33"/>
    <mergeCell ref="AM33:AQ33"/>
    <mergeCell ref="D34:G34"/>
    <mergeCell ref="AH34:AX34"/>
    <mergeCell ref="D21:G21"/>
    <mergeCell ref="D22:G22"/>
    <mergeCell ref="C9:G10"/>
    <mergeCell ref="H9:AA10"/>
    <mergeCell ref="AH9:AY10"/>
    <mergeCell ref="AG9:AG10"/>
    <mergeCell ref="C14:G14"/>
    <mergeCell ref="AH14:AL14"/>
    <mergeCell ref="AQ14:AS14"/>
    <mergeCell ref="AT14:AU14"/>
    <mergeCell ref="I15:S15"/>
    <mergeCell ref="C15:C22"/>
    <mergeCell ref="AG19:AG20"/>
    <mergeCell ref="AH19:AY20"/>
    <mergeCell ref="D18:G18"/>
    <mergeCell ref="AH21:AP21"/>
    <mergeCell ref="A1:AD1"/>
    <mergeCell ref="D4:F4"/>
    <mergeCell ref="L4:R4"/>
    <mergeCell ref="L5:N5"/>
    <mergeCell ref="C8:G8"/>
    <mergeCell ref="I8:S8"/>
    <mergeCell ref="U8:X8"/>
    <mergeCell ref="AH8:AL8"/>
    <mergeCell ref="AF14:AF22"/>
    <mergeCell ref="AF24:AF26"/>
    <mergeCell ref="AF32:AF36"/>
    <mergeCell ref="AH17:AI17"/>
    <mergeCell ref="AK17:AM17"/>
    <mergeCell ref="AH16:AY16"/>
    <mergeCell ref="AH15:AL15"/>
    <mergeCell ref="AH18:AJ18"/>
    <mergeCell ref="AP18:AR18"/>
    <mergeCell ref="AS18:AT18"/>
    <mergeCell ref="AU18:AW18"/>
    <mergeCell ref="AH24:AL24"/>
    <mergeCell ref="AH32:AL32"/>
    <mergeCell ref="AH22:AJ22"/>
    <mergeCell ref="AH33:AK33"/>
    <mergeCell ref="D35:G35"/>
    <mergeCell ref="AH35:AX35"/>
    <mergeCell ref="D36:G36"/>
    <mergeCell ref="AH39:AL39"/>
    <mergeCell ref="AH36:AL36"/>
    <mergeCell ref="AH43:AL43"/>
    <mergeCell ref="H42:AA42"/>
    <mergeCell ref="AM40:AQ40"/>
    <mergeCell ref="E41:G41"/>
    <mergeCell ref="E42:G42"/>
    <mergeCell ref="AH42:AX42"/>
    <mergeCell ref="E40:G40"/>
    <mergeCell ref="AH40:AK40"/>
    <mergeCell ref="E43:G43"/>
    <mergeCell ref="C32:G32"/>
    <mergeCell ref="AT32:AU32"/>
    <mergeCell ref="AQ32:AS32"/>
    <mergeCell ref="H41:AA41"/>
    <mergeCell ref="U15:X15"/>
    <mergeCell ref="D15:G15"/>
    <mergeCell ref="D16:G16"/>
    <mergeCell ref="D17:G17"/>
    <mergeCell ref="AA18:AB18"/>
    <mergeCell ref="N18:P18"/>
    <mergeCell ref="Q18:R18"/>
    <mergeCell ref="S18:U18"/>
    <mergeCell ref="V18:W18"/>
    <mergeCell ref="X18:Z18"/>
    <mergeCell ref="D19:G20"/>
    <mergeCell ref="AH41:AX41"/>
  </mergeCells>
  <phoneticPr fontId="16"/>
  <conditionalFormatting sqref="AH18:AJ18">
    <cfRule type="containsText" dxfId="2" priority="3" operator="containsText" text="エラー">
      <formula>NOT(ISERROR(SEARCH("エラー",AH18)))</formula>
    </cfRule>
  </conditionalFormatting>
  <dataValidations count="16">
    <dataValidation allowBlank="1" showInputMessage="1" showErrorMessage="1" prompt="入力例：　中区_x000a_所在地市区町村コードがエラーになる場合は入力しないこと" sqref="AZ18" xr:uid="{00000000-0002-0000-0300-000000000000}"/>
    <dataValidation type="whole" imeMode="halfAlpha" allowBlank="1" showInputMessage="1" showErrorMessage="1" error="1～999999までの数字を入力してください_x000a_" prompt="宅建士資格登録をしている場合のみ入力" sqref="AM40:AQ40 AM33:AQ33" xr:uid="{00000000-0002-0000-0300-000001000000}">
      <formula1>1</formula1>
      <formula2>999999</formula2>
    </dataValidation>
    <dataValidation type="list" operator="equal" allowBlank="1" showInputMessage="1" showErrorMessage="1" error="1桁で入力ください。" prompt="登録番号に_x000a_「選考」とある_x000a_場合にのみ　１　を入力" sqref="AS40 AS33" xr:uid="{00000000-0002-0000-0300-000002000000}">
      <formula1>"1"</formula1>
    </dataValidation>
    <dataValidation type="whole" imeMode="fullAlpha" operator="greaterThan" allowBlank="1" showInputMessage="1" showErrorMessage="1" sqref="AH23:AJ23" xr:uid="{00000000-0002-0000-0300-000003000000}">
      <formula1>0</formula1>
    </dataValidation>
    <dataValidation type="textLength" operator="equal" allowBlank="1" showInputMessage="1" showErrorMessage="1" error="4桁で入力してください" sqref="AK17" xr:uid="{00000000-0002-0000-0300-000004000000}">
      <formula1>4</formula1>
    </dataValidation>
    <dataValidation allowBlank="1" showInputMessage="1" showErrorMessage="1" prompt="主たる事務所の場合は　本店　としてください" sqref="AH9" xr:uid="{00000000-0002-0000-0300-000005000000}"/>
    <dataValidation imeMode="fullKatakana" allowBlank="1" showInputMessage="1" showErrorMessage="1" sqref="AP11:AY11 AM15:AO15 AK11:AK12 AL11:AO13 AH11:AJ13" xr:uid="{00000000-0002-0000-0300-000006000000}"/>
    <dataValidation type="textLength" imeMode="halfAlpha" operator="equal" showInputMessage="1" showErrorMessage="1" error="3桁で入力してください" sqref="AH17:AI17" xr:uid="{00000000-0002-0000-0300-000007000000}">
      <formula1>3</formula1>
    </dataValidation>
    <dataValidation type="whole" imeMode="fullAlpha" allowBlank="1" showInputMessage="1" showErrorMessage="1" error="０～9999の間の数を入力してください" sqref="AH22:AJ22" xr:uid="{00000000-0002-0000-0300-000008000000}">
      <formula1>0</formula1>
      <formula2>9999</formula2>
    </dataValidation>
    <dataValidation allowBlank="1" showInputMessage="1" showErrorMessage="1" prompt="会社名・商号ではありません。本店、○○支店等" sqref="AH16:AY16 AH25:AY25" xr:uid="{00000000-0002-0000-0300-000009000000}"/>
    <dataValidation allowBlank="1" showInputMessage="1" showErrorMessage="1" prompt="姓と名の間に1文字分空けること_x000a_" sqref="AH35:AX35 AH42:AX42" xr:uid="{00000000-0002-0000-0300-00000A000000}"/>
    <dataValidation imeMode="fullKatakana" allowBlank="1" showInputMessage="1" showErrorMessage="1" prompt="姓と名の間に1文字分空けること_x000a_" sqref="AH34:AX34 AH41:AX41" xr:uid="{00000000-0002-0000-0300-00000B000000}"/>
    <dataValidation type="custom" allowBlank="1" showInputMessage="1" showErrorMessage="1" error="丁目や番地等は–(ダッシュ)に書き換えてください" prompt="丁目や番地等は–(ダッシュ)に書き換えてください" sqref="AH19:AY20" xr:uid="{00000000-0002-0000-0300-00000C000000}">
      <formula1>NOT(OR(COUNTIF($AH$19,"*丁目*"),COUNTIF($AH$19,"*番地")))</formula1>
    </dataValidation>
    <dataValidation allowBlank="1" showInputMessage="1" showErrorMessage="1" prompt="記載例：令和４年１月1日，2022/4/1，R4.4.1" sqref="AN43 AN36" xr:uid="{00000000-0002-0000-0300-00000D000000}"/>
    <dataValidation type="custom" allowBlank="1" showInputMessage="1" showErrorMessage="1" error="丁目や番地等は–(ダッシュ)に書き換えてください" prompt="丁目や番地等は–(ダッシュ)に書き換えてください" sqref="AH26:AY26" xr:uid="{00000000-0002-0000-0300-00000F000000}">
      <formula1>NOT(OR(COUNTIF($AH$26,"*丁目*"),COUNTIF($AH$26,"*番地")))</formula1>
    </dataValidation>
    <dataValidation allowBlank="1" showInputMessage="1" showErrorMessage="1" prompt="記載例：令和４年１月1日、2022/4/1、R4.4.1" sqref="AH14:AL14 AH24:AL24 AH32:AL32 AH36:AL36 AH39:AL39 AH43:AL43" xr:uid="{4DC1C61B-67DD-434A-A2D6-C4496E18718D}"/>
  </dataValidations>
  <pageMargins left="0.78740157480314965" right="0.78740157480314965" top="0.78740157480314965" bottom="0.78740157480314965" header="0.31496062992125984" footer="0.31496062992125984"/>
  <pageSetup paperSize="9" scale="83" orientation="portrait" blackAndWhite="1" r:id="rId1"/>
  <ignoredErrors>
    <ignoredError sqref="H20:T20" formula="1"/>
  </ignoredError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300-000010000000}">
          <x14:formula1>
            <xm:f>コード１!$L$2:$L$3</xm:f>
          </x14:formula1>
          <xm:sqref>AH8 AH15</xm:sqref>
        </x14:dataValidation>
        <x14:dataValidation type="list" allowBlank="1" showInputMessage="1" showErrorMessage="1" xr:uid="{00000000-0002-0000-0300-000011000000}">
          <x14:formula1>
            <xm:f>コード１!$L$39:$L$40</xm:f>
          </x14:formula1>
          <xm:sqref>AT32</xm:sqref>
        </x14:dataValidation>
        <x14:dataValidation type="list" allowBlank="1" showInputMessage="1" showErrorMessage="1" xr:uid="{00000000-0002-0000-0300-000012000000}">
          <x14:formula1>
            <xm:f>OFFSET(コード２!$F$1,MATCH($AP18,コード２!$C$2:$C$1897,0),,COUNTIF(コード２!$C$2:$C$1897,$AP18))</xm:f>
          </x14:formula1>
          <xm:sqref>AU18:AW18</xm:sqref>
        </x14:dataValidation>
        <x14:dataValidation type="list" allowBlank="1" showInputMessage="1" showErrorMessage="1" prompt="都道府県を選択してください" xr:uid="{00000000-0002-0000-0300-000013000000}">
          <x14:formula1>
            <xm:f>コード１!$F$13:$F$59</xm:f>
          </x14:formula1>
          <xm:sqref>AP18:AR18</xm:sqref>
        </x14:dataValidation>
        <x14:dataValidation type="list" allowBlank="1" showInputMessage="1" showErrorMessage="1" prompt="宅建士資格登録をしている場合のみ入力_x000a_" xr:uid="{00000000-0002-0000-0300-000014000000}">
          <x14:formula1>
            <xm:f>コード１!$D$13:$D$72</xm:f>
          </x14:formula1>
          <xm:sqref>AH33 AH40</xm:sqref>
        </x14:dataValidation>
        <x14:dataValidation type="list" allowBlank="1" showInputMessage="1" showErrorMessage="1" xr:uid="{00000000-0002-0000-0300-000015000000}">
          <x14:formula1>
            <xm:f>コード１!$L$35:$L$36</xm:f>
          </x14:formula1>
          <xm:sqref>AT14:AU14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5CCA0-EC9F-4C32-982B-55068EA50EBC}">
  <sheetPr>
    <pageSetUpPr fitToPage="1"/>
  </sheetPr>
  <dimension ref="A1:CV60"/>
  <sheetViews>
    <sheetView topLeftCell="A30" zoomScaleNormal="100" zoomScaleSheetLayoutView="100" zoomScalePageLayoutView="90" workbookViewId="0">
      <selection activeCell="AH8" sqref="AH8:AL8"/>
    </sheetView>
  </sheetViews>
  <sheetFormatPr defaultColWidth="0.25" defaultRowHeight="17.100000000000001" customHeight="1" x14ac:dyDescent="0.15"/>
  <cols>
    <col min="1" max="1" width="3.75" style="116" customWidth="1"/>
    <col min="2" max="2" width="1.5" style="86" customWidth="1"/>
    <col min="3" max="29" width="3.625" style="86" customWidth="1"/>
    <col min="30" max="31" width="1.25" style="86" customWidth="1"/>
    <col min="32" max="32" width="4.5" style="86" customWidth="1"/>
    <col min="33" max="33" width="13.125" style="86" customWidth="1"/>
    <col min="34" max="46" width="3.625" style="86" customWidth="1"/>
    <col min="47" max="47" width="9" style="86" bestFit="1" customWidth="1"/>
    <col min="48" max="51" width="3.625" style="86" customWidth="1"/>
    <col min="52" max="52" width="12.625" style="86" customWidth="1"/>
    <col min="53" max="100" width="3.25" style="86" customWidth="1"/>
    <col min="101" max="16384" width="0.25" style="86"/>
  </cols>
  <sheetData>
    <row r="1" spans="1:100" ht="21.75" customHeight="1" x14ac:dyDescent="0.15">
      <c r="A1" s="760" t="s">
        <v>4657</v>
      </c>
      <c r="B1" s="760"/>
      <c r="C1" s="760"/>
      <c r="D1" s="760"/>
      <c r="E1" s="760"/>
      <c r="F1" s="760"/>
      <c r="G1" s="760"/>
      <c r="H1" s="760"/>
      <c r="I1" s="760"/>
      <c r="J1" s="760"/>
      <c r="K1" s="760"/>
      <c r="L1" s="760"/>
      <c r="M1" s="760"/>
      <c r="N1" s="760"/>
      <c r="O1" s="760"/>
      <c r="P1" s="760"/>
      <c r="Q1" s="760"/>
      <c r="R1" s="760"/>
      <c r="S1" s="760"/>
      <c r="T1" s="760"/>
      <c r="U1" s="760"/>
      <c r="V1" s="760"/>
      <c r="W1" s="760"/>
      <c r="X1" s="760"/>
      <c r="Y1" s="760"/>
      <c r="Z1" s="760"/>
      <c r="AA1" s="760"/>
      <c r="AB1" s="760"/>
      <c r="AC1" s="760"/>
      <c r="AD1" s="760"/>
      <c r="AE1" s="224"/>
      <c r="AF1" s="113"/>
      <c r="AG1" s="114"/>
      <c r="AH1" s="114"/>
      <c r="AI1" s="114"/>
      <c r="AJ1" s="114"/>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4"/>
      <c r="BO1" s="114"/>
      <c r="BP1" s="114"/>
      <c r="BQ1" s="114"/>
      <c r="BR1" s="114"/>
      <c r="BS1" s="114"/>
      <c r="BT1" s="114"/>
      <c r="BU1" s="114"/>
      <c r="BV1" s="114"/>
      <c r="BW1" s="114"/>
      <c r="BX1" s="114"/>
      <c r="BY1" s="114"/>
      <c r="BZ1" s="114"/>
      <c r="CA1" s="114"/>
      <c r="CB1" s="114"/>
      <c r="CC1" s="114"/>
      <c r="CD1" s="114"/>
      <c r="CE1" s="114"/>
      <c r="CF1" s="114"/>
      <c r="CG1" s="114"/>
      <c r="CH1" s="114"/>
      <c r="CI1" s="114"/>
      <c r="CJ1" s="114"/>
      <c r="CK1" s="114"/>
      <c r="CL1" s="114"/>
      <c r="CM1" s="114"/>
      <c r="CN1" s="114"/>
      <c r="CO1" s="114"/>
      <c r="CP1" s="114"/>
    </row>
    <row r="2" spans="1:100" ht="21.75" customHeight="1" x14ac:dyDescent="0.15">
      <c r="A2" s="46"/>
      <c r="B2" s="32"/>
      <c r="C2" s="31"/>
      <c r="D2" s="31"/>
      <c r="E2" s="31"/>
      <c r="F2" s="31"/>
      <c r="G2" s="31"/>
      <c r="H2" s="31"/>
      <c r="I2" s="31"/>
      <c r="J2" s="32"/>
      <c r="K2" s="32"/>
      <c r="L2" s="32"/>
      <c r="M2" s="32"/>
      <c r="N2" s="32"/>
      <c r="O2" s="32"/>
      <c r="P2" s="32"/>
      <c r="Q2" s="32"/>
      <c r="R2" s="32"/>
      <c r="S2" s="32"/>
      <c r="T2" s="32"/>
      <c r="U2" s="32"/>
      <c r="V2" s="32"/>
      <c r="W2" s="32"/>
      <c r="X2" s="32"/>
      <c r="Y2" s="32"/>
      <c r="Z2" s="32"/>
      <c r="AA2" s="153">
        <v>2</v>
      </c>
      <c r="AB2" s="80">
        <v>6</v>
      </c>
      <c r="AC2" s="152">
        <v>0</v>
      </c>
      <c r="AD2" s="31"/>
      <c r="AF2" s="115"/>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4"/>
      <c r="BP2" s="114"/>
      <c r="BQ2" s="114"/>
      <c r="BR2" s="114"/>
      <c r="BS2" s="114"/>
      <c r="BT2" s="114"/>
      <c r="BU2" s="114"/>
      <c r="BV2" s="114"/>
      <c r="BW2" s="114"/>
      <c r="BX2" s="114"/>
      <c r="BY2" s="114"/>
      <c r="BZ2" s="114"/>
      <c r="CA2" s="114"/>
      <c r="CB2" s="114"/>
      <c r="CC2" s="114"/>
      <c r="CD2" s="114"/>
      <c r="CE2" s="114"/>
      <c r="CF2" s="114"/>
      <c r="CG2" s="114"/>
      <c r="CH2" s="114"/>
      <c r="CI2" s="114"/>
      <c r="CJ2" s="114"/>
      <c r="CK2" s="114"/>
      <c r="CL2" s="114"/>
      <c r="CM2" s="114"/>
      <c r="CN2" s="114"/>
      <c r="CO2" s="114"/>
      <c r="CP2" s="114"/>
    </row>
    <row r="3" spans="1:100" ht="21.75" customHeight="1" x14ac:dyDescent="0.15">
      <c r="A3" s="46"/>
      <c r="B3" s="32"/>
      <c r="C3" s="31"/>
      <c r="D3" s="31"/>
      <c r="E3" s="31"/>
      <c r="F3" s="31"/>
      <c r="G3" s="31"/>
      <c r="H3" s="31"/>
      <c r="I3" s="31"/>
      <c r="J3" s="32"/>
      <c r="K3" s="32"/>
      <c r="L3" s="32"/>
      <c r="M3" s="32"/>
      <c r="N3" s="32"/>
      <c r="O3" s="32"/>
      <c r="P3" s="32"/>
      <c r="Q3" s="32"/>
      <c r="R3" s="32"/>
      <c r="S3" s="32"/>
      <c r="T3" s="32"/>
      <c r="U3" s="32"/>
      <c r="V3" s="32"/>
      <c r="W3" s="32"/>
      <c r="X3" s="32"/>
      <c r="Y3" s="32"/>
      <c r="Z3" s="32"/>
      <c r="AA3" s="253"/>
      <c r="AB3" s="67"/>
      <c r="AC3" s="67"/>
      <c r="AD3" s="31"/>
      <c r="AF3" s="115"/>
      <c r="AG3" s="114"/>
      <c r="AH3" s="114"/>
      <c r="AI3" s="114"/>
      <c r="AJ3" s="114"/>
      <c r="AK3" s="114"/>
      <c r="AL3" s="114"/>
      <c r="AM3" s="114"/>
      <c r="AN3" s="114"/>
      <c r="AO3" s="114"/>
      <c r="AP3" s="114"/>
      <c r="AQ3" s="114"/>
      <c r="AR3" s="114"/>
      <c r="AS3" s="114"/>
      <c r="AT3" s="114"/>
      <c r="AU3" s="114"/>
      <c r="AV3" s="114"/>
      <c r="AW3" s="114"/>
      <c r="AX3" s="114"/>
      <c r="AY3" s="114"/>
      <c r="AZ3" s="114"/>
      <c r="BA3" s="114"/>
      <c r="BB3" s="114"/>
      <c r="BC3" s="114"/>
      <c r="BD3" s="114"/>
      <c r="BE3" s="114"/>
      <c r="BF3" s="114"/>
      <c r="BG3" s="114"/>
      <c r="BH3" s="114"/>
      <c r="BI3" s="114"/>
      <c r="BJ3" s="114"/>
      <c r="BK3" s="114"/>
      <c r="BL3" s="114"/>
      <c r="BM3" s="114"/>
      <c r="BN3" s="114"/>
      <c r="BO3" s="114"/>
      <c r="BP3" s="114"/>
      <c r="BQ3" s="114"/>
      <c r="BR3" s="114"/>
      <c r="BS3" s="114"/>
      <c r="BT3" s="114"/>
      <c r="BU3" s="114"/>
      <c r="BV3" s="114"/>
      <c r="BW3" s="114"/>
      <c r="BX3" s="114"/>
      <c r="BY3" s="114"/>
      <c r="BZ3" s="114"/>
      <c r="CA3" s="114"/>
      <c r="CB3" s="114"/>
      <c r="CC3" s="114"/>
      <c r="CD3" s="114"/>
      <c r="CE3" s="114"/>
      <c r="CF3" s="114"/>
      <c r="CG3" s="114"/>
      <c r="CH3" s="114"/>
      <c r="CI3" s="114"/>
      <c r="CJ3" s="114"/>
      <c r="CK3" s="114"/>
      <c r="CL3" s="114"/>
      <c r="CM3" s="114"/>
      <c r="CN3" s="114"/>
      <c r="CO3" s="114"/>
      <c r="CP3" s="114"/>
    </row>
    <row r="4" spans="1:100" ht="21.75" customHeight="1" x14ac:dyDescent="0.15">
      <c r="A4" s="47"/>
      <c r="B4" s="33"/>
      <c r="C4" s="35"/>
      <c r="D4" s="725" t="s">
        <v>11</v>
      </c>
      <c r="E4" s="725"/>
      <c r="F4" s="725"/>
      <c r="G4" s="33"/>
      <c r="H4" s="35"/>
      <c r="I4" s="31"/>
      <c r="J4" s="31"/>
      <c r="K4" s="31"/>
      <c r="L4" s="847" t="s">
        <v>4647</v>
      </c>
      <c r="M4" s="848"/>
      <c r="N4" s="848"/>
      <c r="O4" s="848"/>
      <c r="P4" s="848"/>
      <c r="Q4" s="848"/>
      <c r="R4" s="848"/>
      <c r="S4" s="31"/>
      <c r="T4" s="31"/>
      <c r="U4" s="31"/>
      <c r="V4" s="31"/>
      <c r="W4" s="31"/>
      <c r="X4" s="31"/>
      <c r="Y4" s="31"/>
      <c r="Z4" s="31"/>
      <c r="AA4" s="31"/>
      <c r="AB4" s="31"/>
      <c r="AC4" s="31"/>
      <c r="AD4" s="31"/>
      <c r="AF4" s="114"/>
      <c r="AG4" s="114"/>
      <c r="AH4" s="114"/>
      <c r="AI4" s="114"/>
      <c r="AJ4" s="114"/>
      <c r="AK4" s="114"/>
      <c r="AL4" s="114"/>
      <c r="AM4" s="114"/>
      <c r="AN4" s="114"/>
      <c r="AO4" s="114"/>
      <c r="AP4" s="114"/>
      <c r="AQ4" s="114"/>
      <c r="AR4" s="114"/>
      <c r="AS4" s="114"/>
      <c r="AT4" s="114"/>
      <c r="AU4" s="114"/>
      <c r="AV4" s="114"/>
      <c r="AW4" s="114"/>
      <c r="AX4" s="114"/>
      <c r="AY4" s="114"/>
      <c r="AZ4" s="114"/>
      <c r="BA4" s="114"/>
      <c r="BB4" s="114"/>
      <c r="BC4" s="114"/>
      <c r="BD4" s="114"/>
      <c r="BE4" s="114"/>
      <c r="BF4" s="114"/>
      <c r="BG4" s="114"/>
      <c r="BH4" s="114"/>
      <c r="BI4" s="114"/>
      <c r="BJ4" s="114"/>
      <c r="BK4" s="114"/>
      <c r="BL4" s="114"/>
      <c r="BM4" s="114"/>
      <c r="BN4" s="114"/>
      <c r="BO4" s="114"/>
      <c r="BP4" s="114"/>
      <c r="BQ4" s="114"/>
      <c r="BR4" s="114"/>
      <c r="BS4" s="114"/>
      <c r="BT4" s="114"/>
      <c r="BU4" s="114"/>
      <c r="BV4" s="114"/>
      <c r="BW4" s="114"/>
      <c r="BX4" s="114"/>
      <c r="BY4" s="114"/>
      <c r="BZ4" s="114"/>
      <c r="CA4" s="114"/>
      <c r="CB4" s="114"/>
      <c r="CC4" s="114"/>
      <c r="CD4" s="114"/>
      <c r="CE4" s="114"/>
      <c r="CF4" s="114"/>
      <c r="CG4" s="114"/>
      <c r="CH4" s="114"/>
      <c r="CI4" s="114"/>
      <c r="CJ4" s="114"/>
      <c r="CK4" s="114"/>
      <c r="CL4" s="114"/>
      <c r="CM4" s="114"/>
      <c r="CN4" s="114"/>
      <c r="CO4" s="114"/>
      <c r="CP4" s="114"/>
    </row>
    <row r="5" spans="1:100" ht="21.75" customHeight="1" x14ac:dyDescent="0.15">
      <c r="A5" s="151"/>
      <c r="B5" s="33"/>
      <c r="C5" s="39"/>
      <c r="D5" s="40"/>
      <c r="E5" s="40"/>
      <c r="F5" s="40"/>
      <c r="G5" s="40"/>
      <c r="H5" s="41"/>
      <c r="I5" s="31"/>
      <c r="J5" s="237" t="str">
        <f>一面!$X$26</f>
        <v>3</v>
      </c>
      <c r="K5" s="226" t="str">
        <f>一面!$Y$26</f>
        <v>4</v>
      </c>
      <c r="L5" s="760" t="str">
        <f>一面!AA26</f>
        <v>(　　）</v>
      </c>
      <c r="M5" s="760"/>
      <c r="N5" s="892"/>
      <c r="O5" s="237" t="str">
        <f>一面!$AC$26</f>
        <v/>
      </c>
      <c r="P5" s="227" t="str">
        <f>一面!$AE$26</f>
        <v/>
      </c>
      <c r="Q5" s="227" t="str">
        <f>一面!$AF$26</f>
        <v/>
      </c>
      <c r="R5" s="227" t="str">
        <f>一面!$AG$26</f>
        <v/>
      </c>
      <c r="S5" s="227" t="str">
        <f>一面!$AI$26</f>
        <v/>
      </c>
      <c r="T5" s="226" t="str">
        <f>一面!$AK$26</f>
        <v/>
      </c>
      <c r="U5" s="33"/>
      <c r="V5" s="33"/>
      <c r="W5" s="33"/>
      <c r="X5" s="33"/>
      <c r="Y5" s="33"/>
      <c r="Z5" s="31"/>
      <c r="AA5" s="31"/>
      <c r="AB5" s="31"/>
      <c r="AC5" s="31"/>
      <c r="AD5" s="31"/>
      <c r="AF5" s="87"/>
    </row>
    <row r="6" spans="1:100" ht="21.75" customHeight="1" x14ac:dyDescent="0.15">
      <c r="A6" s="151"/>
      <c r="B6" s="33"/>
      <c r="C6" s="33"/>
      <c r="D6" s="35"/>
      <c r="E6" s="35"/>
      <c r="F6" s="35"/>
      <c r="G6" s="35"/>
      <c r="H6" s="35"/>
      <c r="I6" s="31"/>
      <c r="J6" s="67"/>
      <c r="K6" s="67"/>
      <c r="L6" s="67"/>
      <c r="M6" s="67"/>
      <c r="N6" s="67"/>
      <c r="O6" s="67"/>
      <c r="P6" s="67"/>
      <c r="Q6" s="67"/>
      <c r="R6" s="67"/>
      <c r="S6" s="67"/>
      <c r="T6" s="67"/>
      <c r="U6" s="33"/>
      <c r="V6" s="33"/>
      <c r="W6" s="33"/>
      <c r="X6" s="33"/>
      <c r="Y6" s="33"/>
      <c r="Z6" s="31"/>
      <c r="AA6" s="31"/>
      <c r="AB6" s="31"/>
      <c r="AC6" s="31"/>
      <c r="AD6" s="31"/>
      <c r="AF6" s="87"/>
    </row>
    <row r="7" spans="1:100" ht="21.75" customHeight="1" thickBot="1" x14ac:dyDescent="0.2">
      <c r="A7" s="43" t="s">
        <v>14</v>
      </c>
      <c r="B7" s="35"/>
      <c r="C7" s="42"/>
      <c r="D7" s="35"/>
      <c r="E7" s="35"/>
      <c r="F7" s="35"/>
      <c r="G7" s="35"/>
      <c r="H7" s="35"/>
      <c r="I7" s="35"/>
      <c r="J7" s="35"/>
      <c r="K7" s="35"/>
      <c r="L7" s="35"/>
      <c r="M7" s="35"/>
      <c r="N7" s="35"/>
      <c r="O7" s="35"/>
      <c r="P7" s="35"/>
      <c r="Q7" s="35"/>
      <c r="R7" s="35"/>
      <c r="S7" s="35"/>
      <c r="T7" s="35"/>
      <c r="U7" s="35"/>
      <c r="V7" s="35"/>
      <c r="W7" s="35"/>
      <c r="X7" s="35"/>
      <c r="Y7" s="35"/>
      <c r="Z7" s="35"/>
      <c r="AA7" s="35"/>
      <c r="AB7" s="35"/>
      <c r="AC7" s="33"/>
      <c r="AD7" s="33"/>
      <c r="AE7" s="87"/>
      <c r="AF7" s="193"/>
      <c r="AG7" s="117"/>
      <c r="AH7" s="117"/>
      <c r="AI7" s="117"/>
      <c r="AJ7" s="109"/>
      <c r="AK7" s="118" t="str">
        <f>LEFT($AH8)</f>
        <v/>
      </c>
      <c r="AL7" s="118"/>
      <c r="AM7" s="117"/>
      <c r="AN7" s="109"/>
      <c r="AO7" s="109"/>
      <c r="AP7" s="117"/>
      <c r="AQ7" s="117"/>
      <c r="AR7" s="123"/>
      <c r="AS7" s="117"/>
      <c r="AT7" s="117"/>
      <c r="AU7" s="117"/>
      <c r="AV7" s="117"/>
      <c r="AW7" s="117"/>
      <c r="AX7" s="117"/>
      <c r="AY7" s="117"/>
      <c r="AZ7" s="114"/>
      <c r="BA7" s="114"/>
      <c r="BB7" s="114"/>
      <c r="BC7" s="114"/>
      <c r="BD7" s="114"/>
      <c r="BE7" s="114"/>
      <c r="BF7" s="114"/>
      <c r="BG7" s="114"/>
      <c r="BH7" s="114"/>
      <c r="BI7" s="114"/>
      <c r="BJ7" s="114"/>
      <c r="BK7" s="114"/>
      <c r="BL7" s="114"/>
      <c r="BM7" s="114"/>
      <c r="BN7" s="114"/>
      <c r="BO7" s="114"/>
      <c r="BP7" s="114"/>
      <c r="BQ7" s="114"/>
      <c r="BR7" s="114"/>
      <c r="BS7" s="114"/>
      <c r="BT7" s="114"/>
      <c r="BU7" s="114"/>
      <c r="BV7" s="114"/>
      <c r="BW7" s="114"/>
      <c r="BX7" s="114"/>
      <c r="BY7" s="114"/>
      <c r="BZ7" s="114"/>
      <c r="CA7" s="114"/>
      <c r="CB7" s="114"/>
      <c r="CC7" s="114"/>
      <c r="CD7" s="114"/>
      <c r="CE7" s="114"/>
      <c r="CF7" s="114"/>
      <c r="CG7" s="114"/>
      <c r="CH7" s="114"/>
      <c r="CI7" s="114"/>
      <c r="CJ7" s="114"/>
      <c r="CK7" s="114"/>
      <c r="CL7" s="114"/>
      <c r="CM7" s="114"/>
      <c r="CN7" s="114"/>
      <c r="CO7" s="114"/>
      <c r="CP7" s="114"/>
    </row>
    <row r="8" spans="1:100" ht="21.75" customHeight="1" thickBot="1" x14ac:dyDescent="0.2">
      <c r="A8" s="44">
        <v>30</v>
      </c>
      <c r="B8" s="35"/>
      <c r="C8" s="849" t="s">
        <v>4273</v>
      </c>
      <c r="D8" s="850"/>
      <c r="E8" s="850"/>
      <c r="F8" s="850"/>
      <c r="G8" s="851"/>
      <c r="H8" s="228" t="str">
        <f>AK7</f>
        <v/>
      </c>
      <c r="I8" s="852" t="s">
        <v>4276</v>
      </c>
      <c r="J8" s="853"/>
      <c r="K8" s="853"/>
      <c r="L8" s="853"/>
      <c r="M8" s="853"/>
      <c r="N8" s="853"/>
      <c r="O8" s="853"/>
      <c r="P8" s="853"/>
      <c r="Q8" s="853"/>
      <c r="R8" s="853"/>
      <c r="S8" s="853"/>
      <c r="T8" s="155"/>
      <c r="U8" s="798" t="s">
        <v>4275</v>
      </c>
      <c r="V8" s="799"/>
      <c r="W8" s="799"/>
      <c r="X8" s="854"/>
      <c r="Y8" s="57"/>
      <c r="Z8" s="58"/>
      <c r="AA8" s="59"/>
      <c r="AB8" s="33"/>
      <c r="AC8" s="33"/>
      <c r="AD8" s="33"/>
      <c r="AE8" s="87"/>
      <c r="AF8" s="114"/>
      <c r="AG8" s="113" t="s">
        <v>4273</v>
      </c>
      <c r="AH8" s="821"/>
      <c r="AI8" s="822"/>
      <c r="AJ8" s="822"/>
      <c r="AK8" s="822"/>
      <c r="AL8" s="823"/>
      <c r="AM8" s="113"/>
      <c r="AN8" s="117"/>
      <c r="AO8" s="117"/>
      <c r="AP8" s="117"/>
      <c r="AQ8" s="120"/>
      <c r="AR8" s="128"/>
      <c r="AS8" s="128"/>
      <c r="AT8" s="128"/>
      <c r="AU8" s="128"/>
      <c r="AV8" s="128"/>
      <c r="AW8" s="120"/>
      <c r="AX8" s="120"/>
      <c r="AY8" s="120"/>
      <c r="AZ8" s="121"/>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4"/>
      <c r="CF8" s="114"/>
      <c r="CG8" s="114"/>
      <c r="CH8" s="114"/>
      <c r="CI8" s="114"/>
      <c r="CJ8" s="114"/>
      <c r="CK8" s="114"/>
      <c r="CL8" s="114"/>
      <c r="CM8" s="114"/>
      <c r="CN8" s="114"/>
      <c r="CO8" s="114"/>
      <c r="CP8" s="114"/>
    </row>
    <row r="9" spans="1:100" ht="20.25" customHeight="1" x14ac:dyDescent="0.15">
      <c r="A9" s="53"/>
      <c r="B9" s="35"/>
      <c r="C9" s="809" t="s">
        <v>4274</v>
      </c>
      <c r="D9" s="810"/>
      <c r="E9" s="810"/>
      <c r="F9" s="810"/>
      <c r="G9" s="811"/>
      <c r="H9" s="855" t="str">
        <f>IF($AH$9="","",$AH$9)</f>
        <v/>
      </c>
      <c r="I9" s="856"/>
      <c r="J9" s="856"/>
      <c r="K9" s="856"/>
      <c r="L9" s="856"/>
      <c r="M9" s="856"/>
      <c r="N9" s="856"/>
      <c r="O9" s="856"/>
      <c r="P9" s="856"/>
      <c r="Q9" s="856"/>
      <c r="R9" s="856"/>
      <c r="S9" s="856"/>
      <c r="T9" s="856"/>
      <c r="U9" s="856"/>
      <c r="V9" s="856"/>
      <c r="W9" s="856"/>
      <c r="X9" s="856"/>
      <c r="Y9" s="856"/>
      <c r="Z9" s="856"/>
      <c r="AA9" s="857"/>
      <c r="AB9" s="33"/>
      <c r="AC9" s="33"/>
      <c r="AD9" s="33"/>
      <c r="AE9" s="87"/>
      <c r="AF9" s="114"/>
      <c r="AG9" s="867" t="s">
        <v>4282</v>
      </c>
      <c r="AH9" s="861"/>
      <c r="AI9" s="862"/>
      <c r="AJ9" s="862"/>
      <c r="AK9" s="862"/>
      <c r="AL9" s="862"/>
      <c r="AM9" s="862"/>
      <c r="AN9" s="862"/>
      <c r="AO9" s="862"/>
      <c r="AP9" s="862"/>
      <c r="AQ9" s="862"/>
      <c r="AR9" s="862"/>
      <c r="AS9" s="862"/>
      <c r="AT9" s="862"/>
      <c r="AU9" s="862"/>
      <c r="AV9" s="862"/>
      <c r="AW9" s="862"/>
      <c r="AX9" s="862"/>
      <c r="AY9" s="863"/>
      <c r="AZ9" s="121"/>
      <c r="BA9" s="122"/>
      <c r="BB9" s="122"/>
      <c r="BC9" s="122"/>
      <c r="BD9" s="122"/>
      <c r="BE9" s="122"/>
      <c r="BF9" s="122"/>
      <c r="BG9" s="122"/>
      <c r="BH9" s="122"/>
      <c r="BI9" s="122"/>
      <c r="BJ9" s="122"/>
      <c r="BK9" s="122"/>
      <c r="BL9" s="122"/>
      <c r="BM9" s="122"/>
      <c r="BN9" s="122"/>
      <c r="BO9" s="122"/>
      <c r="BP9" s="122"/>
      <c r="BQ9" s="122"/>
      <c r="BR9" s="122"/>
      <c r="BS9" s="122"/>
      <c r="BT9" s="122"/>
      <c r="BU9" s="122"/>
      <c r="BV9" s="122"/>
      <c r="BW9" s="122"/>
      <c r="BX9" s="122"/>
      <c r="BY9" s="122"/>
      <c r="BZ9" s="122"/>
      <c r="CA9" s="122"/>
      <c r="CB9" s="122"/>
      <c r="CC9" s="122"/>
      <c r="CD9" s="122"/>
      <c r="CE9" s="122"/>
      <c r="CF9" s="122"/>
      <c r="CG9" s="122"/>
      <c r="CH9" s="122"/>
      <c r="CI9" s="122"/>
      <c r="CJ9" s="122"/>
      <c r="CK9" s="122"/>
      <c r="CL9" s="122"/>
      <c r="CM9" s="122"/>
      <c r="CN9" s="122"/>
      <c r="CO9" s="122"/>
      <c r="CP9" s="122"/>
      <c r="CQ9" s="122"/>
      <c r="CR9" s="122"/>
      <c r="CS9" s="122"/>
      <c r="CT9" s="122"/>
      <c r="CU9" s="122"/>
      <c r="CV9" s="122"/>
    </row>
    <row r="10" spans="1:100" ht="20.25" customHeight="1" thickBot="1" x14ac:dyDescent="0.2">
      <c r="A10" s="53"/>
      <c r="B10" s="35"/>
      <c r="C10" s="812"/>
      <c r="D10" s="813"/>
      <c r="E10" s="813"/>
      <c r="F10" s="813"/>
      <c r="G10" s="814"/>
      <c r="H10" s="858"/>
      <c r="I10" s="859"/>
      <c r="J10" s="859"/>
      <c r="K10" s="859"/>
      <c r="L10" s="859"/>
      <c r="M10" s="859"/>
      <c r="N10" s="859"/>
      <c r="O10" s="859"/>
      <c r="P10" s="859"/>
      <c r="Q10" s="859"/>
      <c r="R10" s="859"/>
      <c r="S10" s="859"/>
      <c r="T10" s="859"/>
      <c r="U10" s="859"/>
      <c r="V10" s="859"/>
      <c r="W10" s="859"/>
      <c r="X10" s="859"/>
      <c r="Y10" s="859"/>
      <c r="Z10" s="859"/>
      <c r="AA10" s="860"/>
      <c r="AB10" s="33"/>
      <c r="AC10" s="33"/>
      <c r="AD10" s="33"/>
      <c r="AE10" s="87"/>
      <c r="AF10" s="114"/>
      <c r="AG10" s="867"/>
      <c r="AH10" s="864"/>
      <c r="AI10" s="865"/>
      <c r="AJ10" s="865"/>
      <c r="AK10" s="865"/>
      <c r="AL10" s="865"/>
      <c r="AM10" s="865"/>
      <c r="AN10" s="865"/>
      <c r="AO10" s="865"/>
      <c r="AP10" s="865"/>
      <c r="AQ10" s="865"/>
      <c r="AR10" s="865"/>
      <c r="AS10" s="865"/>
      <c r="AT10" s="865"/>
      <c r="AU10" s="865"/>
      <c r="AV10" s="865"/>
      <c r="AW10" s="865"/>
      <c r="AX10" s="865"/>
      <c r="AY10" s="866"/>
      <c r="AZ10" s="121"/>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122"/>
      <c r="CA10" s="122"/>
      <c r="CB10" s="122"/>
      <c r="CC10" s="122"/>
      <c r="CD10" s="122"/>
      <c r="CE10" s="122"/>
      <c r="CF10" s="122"/>
      <c r="CG10" s="122"/>
      <c r="CH10" s="122"/>
      <c r="CI10" s="122"/>
      <c r="CJ10" s="122"/>
      <c r="CK10" s="122"/>
      <c r="CL10" s="122"/>
      <c r="CM10" s="122"/>
      <c r="CN10" s="122"/>
      <c r="CO10" s="122"/>
      <c r="CP10" s="122"/>
      <c r="CQ10" s="122"/>
      <c r="CR10" s="122"/>
      <c r="CS10" s="122"/>
      <c r="CT10" s="122"/>
      <c r="CU10" s="122"/>
      <c r="CV10" s="122"/>
    </row>
    <row r="11" spans="1:100" ht="12.75" customHeight="1" x14ac:dyDescent="0.15">
      <c r="A11" s="60"/>
      <c r="B11" s="61"/>
      <c r="C11" s="62"/>
      <c r="D11" s="62"/>
      <c r="E11" s="62"/>
      <c r="F11" s="62"/>
      <c r="G11" s="62"/>
      <c r="H11" s="63"/>
      <c r="I11" s="63"/>
      <c r="J11" s="63"/>
      <c r="K11" s="63"/>
      <c r="L11" s="63"/>
      <c r="M11" s="63"/>
      <c r="N11" s="63"/>
      <c r="O11" s="63"/>
      <c r="P11" s="63"/>
      <c r="Q11" s="63"/>
      <c r="R11" s="63"/>
      <c r="S11" s="63"/>
      <c r="T11" s="63"/>
      <c r="U11" s="63"/>
      <c r="V11" s="63"/>
      <c r="W11" s="63"/>
      <c r="X11" s="63"/>
      <c r="Y11" s="63"/>
      <c r="Z11" s="63"/>
      <c r="AA11" s="63"/>
      <c r="AB11" s="64"/>
      <c r="AC11" s="64"/>
      <c r="AD11" s="33"/>
      <c r="AE11" s="87"/>
      <c r="AF11" s="114"/>
      <c r="AG11" s="113"/>
      <c r="AH11" s="117" t="s">
        <v>4713</v>
      </c>
      <c r="AI11" s="117"/>
      <c r="AJ11" s="117"/>
      <c r="AK11" s="117"/>
      <c r="AL11" s="117"/>
      <c r="AM11" s="117"/>
      <c r="AN11" s="117"/>
      <c r="AO11" s="117"/>
      <c r="AP11" s="117"/>
      <c r="AQ11" s="117"/>
      <c r="AR11" s="117"/>
      <c r="AS11" s="117"/>
      <c r="AT11" s="117"/>
      <c r="AU11" s="117"/>
      <c r="AV11" s="117"/>
      <c r="AW11" s="117"/>
      <c r="AX11" s="117"/>
      <c r="AY11" s="117"/>
      <c r="AZ11" s="121"/>
      <c r="BA11" s="122"/>
      <c r="BB11" s="122"/>
      <c r="BC11" s="122"/>
      <c r="BD11" s="122"/>
      <c r="BE11" s="122"/>
      <c r="BF11" s="122"/>
      <c r="BG11" s="122"/>
      <c r="BH11" s="122"/>
      <c r="BI11" s="122"/>
      <c r="BJ11" s="122"/>
      <c r="BK11" s="122"/>
      <c r="BL11" s="122"/>
      <c r="BM11" s="122"/>
      <c r="BN11" s="122"/>
      <c r="BO11" s="122"/>
      <c r="BP11" s="122"/>
      <c r="BQ11" s="122"/>
      <c r="BR11" s="122"/>
      <c r="BS11" s="122"/>
      <c r="BT11" s="122"/>
      <c r="BU11" s="122"/>
      <c r="BV11" s="122"/>
      <c r="BW11" s="122"/>
      <c r="BX11" s="122"/>
      <c r="BY11" s="122"/>
      <c r="BZ11" s="122"/>
      <c r="CA11" s="122"/>
      <c r="CB11" s="122"/>
      <c r="CC11" s="122"/>
      <c r="CD11" s="122"/>
      <c r="CE11" s="122"/>
      <c r="CF11" s="122"/>
      <c r="CG11" s="122"/>
      <c r="CH11" s="122"/>
      <c r="CI11" s="122"/>
      <c r="CJ11" s="122"/>
      <c r="CK11" s="122"/>
      <c r="CL11" s="122"/>
      <c r="CM11" s="122"/>
      <c r="CN11" s="122"/>
      <c r="CO11" s="122"/>
      <c r="CP11" s="122"/>
      <c r="CQ11" s="122"/>
      <c r="CR11" s="122"/>
      <c r="CS11" s="122"/>
      <c r="CT11" s="122"/>
      <c r="CU11" s="122"/>
      <c r="CV11" s="122"/>
    </row>
    <row r="12" spans="1:100" ht="21.75" customHeight="1" x14ac:dyDescent="0.15">
      <c r="A12" s="53"/>
      <c r="B12" s="35"/>
      <c r="C12" s="154"/>
      <c r="D12" s="154"/>
      <c r="E12" s="154"/>
      <c r="F12" s="154"/>
      <c r="G12" s="154"/>
      <c r="H12" s="65"/>
      <c r="I12" s="65"/>
      <c r="J12" s="65"/>
      <c r="K12" s="65"/>
      <c r="L12" s="65"/>
      <c r="M12" s="65"/>
      <c r="N12" s="65"/>
      <c r="O12" s="65"/>
      <c r="P12" s="65"/>
      <c r="Q12" s="65"/>
      <c r="R12" s="65"/>
      <c r="S12" s="65"/>
      <c r="T12" s="65"/>
      <c r="U12" s="65"/>
      <c r="V12" s="65"/>
      <c r="W12" s="65"/>
      <c r="X12" s="65"/>
      <c r="Y12" s="65"/>
      <c r="Z12" s="65"/>
      <c r="AA12" s="65"/>
      <c r="AB12" s="33"/>
      <c r="AC12" s="33"/>
      <c r="AD12" s="33"/>
      <c r="AE12" s="87"/>
      <c r="AF12" s="114"/>
      <c r="AG12" s="113"/>
      <c r="AH12" s="117"/>
      <c r="AI12" s="117"/>
      <c r="AJ12" s="117"/>
      <c r="AK12" s="117"/>
      <c r="AL12" s="117"/>
      <c r="AM12" s="117"/>
      <c r="AN12" s="117"/>
      <c r="AO12" s="117"/>
      <c r="BE12" s="122"/>
      <c r="BF12" s="122"/>
      <c r="BG12" s="122"/>
      <c r="BH12" s="122"/>
      <c r="BI12" s="122"/>
      <c r="BJ12" s="122"/>
      <c r="BK12" s="122"/>
      <c r="BL12" s="122"/>
      <c r="BM12" s="122"/>
      <c r="BN12" s="122"/>
      <c r="BO12" s="122"/>
      <c r="BP12" s="122"/>
      <c r="BQ12" s="122"/>
      <c r="BR12" s="122"/>
      <c r="BS12" s="122"/>
      <c r="BT12" s="122"/>
      <c r="BU12" s="122"/>
      <c r="BV12" s="122"/>
      <c r="BW12" s="122"/>
      <c r="BX12" s="122"/>
      <c r="BY12" s="122"/>
      <c r="BZ12" s="122"/>
      <c r="CA12" s="122"/>
      <c r="CB12" s="122"/>
      <c r="CC12" s="122"/>
      <c r="CD12" s="122"/>
      <c r="CE12" s="122"/>
      <c r="CF12" s="122"/>
      <c r="CG12" s="122"/>
      <c r="CH12" s="122"/>
      <c r="CI12" s="122"/>
      <c r="CJ12" s="122"/>
      <c r="CK12" s="122"/>
      <c r="CL12" s="122"/>
      <c r="CM12" s="122"/>
      <c r="CN12" s="122"/>
      <c r="CO12" s="122"/>
      <c r="CP12" s="122"/>
      <c r="CQ12" s="122"/>
      <c r="CR12" s="122"/>
      <c r="CS12" s="122"/>
      <c r="CT12" s="122"/>
      <c r="CU12" s="122"/>
      <c r="CV12" s="122"/>
    </row>
    <row r="13" spans="1:100" ht="21.75" customHeight="1" thickBot="1" x14ac:dyDescent="0.2">
      <c r="A13" s="43" t="s">
        <v>14</v>
      </c>
      <c r="B13" s="35"/>
      <c r="C13" s="252" t="s">
        <v>4656</v>
      </c>
      <c r="D13" s="35"/>
      <c r="E13" s="35"/>
      <c r="F13" s="35"/>
      <c r="G13" s="35"/>
      <c r="H13" s="35"/>
      <c r="I13" s="35"/>
      <c r="J13" s="35"/>
      <c r="K13" s="35"/>
      <c r="L13" s="35"/>
      <c r="M13" s="35"/>
      <c r="N13" s="35"/>
      <c r="O13" s="35"/>
      <c r="P13" s="35"/>
      <c r="Q13" s="35"/>
      <c r="R13" s="35"/>
      <c r="S13" s="35"/>
      <c r="T13" s="35"/>
      <c r="U13" s="35"/>
      <c r="V13" s="35"/>
      <c r="W13" s="156" t="s">
        <v>4619</v>
      </c>
      <c r="X13" s="35"/>
      <c r="Y13" s="35"/>
      <c r="Z13" s="35"/>
      <c r="AA13" s="35"/>
      <c r="AB13" s="35"/>
      <c r="AC13" s="33"/>
      <c r="AD13" s="33"/>
      <c r="AE13" s="87"/>
      <c r="AF13" s="260" t="s">
        <v>4656</v>
      </c>
      <c r="AG13" s="117"/>
      <c r="AH13" s="117"/>
      <c r="AI13" s="117"/>
      <c r="AJ13" s="109"/>
      <c r="AN13" s="118"/>
      <c r="AO13" s="118"/>
      <c r="AP13" s="109" t="str">
        <f>LEFT(AH15)</f>
        <v/>
      </c>
      <c r="AQ13" s="109" t="str">
        <f>MID(AH15,2,1)</f>
        <v/>
      </c>
      <c r="AR13" s="119" t="str">
        <f>RIGHT("000000"&amp;$AM15,6)</f>
        <v>000000</v>
      </c>
      <c r="AS13" s="117"/>
      <c r="AT13" s="117"/>
      <c r="AU13" s="117"/>
      <c r="AV13" s="117"/>
      <c r="AW13" s="117"/>
      <c r="AX13" s="117"/>
      <c r="AY13" s="114"/>
      <c r="AZ13" s="114"/>
      <c r="BA13" s="114"/>
      <c r="BB13" s="114"/>
      <c r="BC13" s="114"/>
      <c r="BD13" s="114"/>
      <c r="BE13" s="114"/>
      <c r="BF13" s="114"/>
      <c r="BG13" s="114"/>
      <c r="BH13" s="114"/>
      <c r="BI13" s="114"/>
      <c r="BJ13" s="114"/>
      <c r="BK13" s="114"/>
      <c r="BL13" s="114"/>
      <c r="BM13" s="114"/>
      <c r="BN13" s="114"/>
      <c r="BO13" s="114"/>
      <c r="BP13" s="114"/>
      <c r="BQ13" s="114"/>
      <c r="BR13" s="114"/>
      <c r="BS13" s="114"/>
      <c r="BT13" s="114"/>
      <c r="BU13" s="114"/>
      <c r="BV13" s="114"/>
      <c r="BW13" s="114"/>
      <c r="BX13" s="114"/>
      <c r="BY13" s="114"/>
      <c r="BZ13" s="114"/>
      <c r="CA13" s="114"/>
      <c r="CB13" s="114"/>
      <c r="CC13" s="114"/>
      <c r="CD13" s="114"/>
      <c r="CE13" s="114"/>
      <c r="CF13" s="114"/>
      <c r="CG13" s="114"/>
      <c r="CH13" s="114"/>
      <c r="CI13" s="114"/>
      <c r="CJ13" s="114"/>
      <c r="CK13" s="114"/>
      <c r="CL13" s="114"/>
      <c r="CM13" s="114"/>
      <c r="CN13" s="114"/>
      <c r="CO13" s="114"/>
    </row>
    <row r="14" spans="1:100" ht="21.75" customHeight="1" thickBot="1" x14ac:dyDescent="0.2">
      <c r="A14" s="44">
        <v>41</v>
      </c>
      <c r="B14" s="35"/>
      <c r="C14" s="793" t="s">
        <v>4601</v>
      </c>
      <c r="D14" s="794"/>
      <c r="E14" s="794"/>
      <c r="F14" s="794"/>
      <c r="G14" s="795"/>
      <c r="H14" s="228" t="str">
        <f>IF($AT15="令和","R",IF($AT15="平成","H",IF($AT15="昭和","S",IF($AT15="大正","T",""))))</f>
        <v/>
      </c>
      <c r="I14" s="46" t="s">
        <v>4266</v>
      </c>
      <c r="J14" s="229" t="str">
        <f>LEFT($AU15,1)</f>
        <v/>
      </c>
      <c r="K14" s="230" t="str">
        <f>RIGHT($AU15,1)</f>
        <v/>
      </c>
      <c r="L14" s="52" t="s">
        <v>0</v>
      </c>
      <c r="M14" s="231" t="str">
        <f>LEFT($AV15,1)</f>
        <v/>
      </c>
      <c r="N14" s="226" t="str">
        <f>RIGHT($AV15,1)</f>
        <v/>
      </c>
      <c r="O14" s="53" t="s">
        <v>1</v>
      </c>
      <c r="P14" s="237" t="str">
        <f>LEFT($AW15,1)</f>
        <v/>
      </c>
      <c r="Q14" s="226" t="str">
        <f>RIGHT($AW15,1)</f>
        <v/>
      </c>
      <c r="R14" s="53" t="s">
        <v>36</v>
      </c>
      <c r="S14" s="35"/>
      <c r="T14" s="35"/>
      <c r="U14" s="35"/>
      <c r="V14" s="35"/>
      <c r="W14" s="228" t="str">
        <f>IF(AT14="1.就退任","1",IF(AT14="2.氏名","2",""))</f>
        <v/>
      </c>
      <c r="X14" s="35"/>
      <c r="Y14" s="35"/>
      <c r="Z14" s="35"/>
      <c r="AA14" s="35"/>
      <c r="AB14" s="35"/>
      <c r="AC14" s="33"/>
      <c r="AD14" s="33"/>
      <c r="AE14" s="87"/>
      <c r="AF14" s="783" t="s">
        <v>4624</v>
      </c>
      <c r="AG14" s="113" t="s">
        <v>4601</v>
      </c>
      <c r="AH14" s="815"/>
      <c r="AI14" s="781"/>
      <c r="AJ14" s="781"/>
      <c r="AK14" s="781"/>
      <c r="AL14" s="782"/>
      <c r="AM14" s="334"/>
      <c r="AN14" s="334"/>
      <c r="AO14" s="259"/>
      <c r="AP14" s="98"/>
      <c r="AQ14" s="796" t="s">
        <v>4620</v>
      </c>
      <c r="AR14" s="796"/>
      <c r="AS14" s="797"/>
      <c r="AT14" s="719"/>
      <c r="AU14" s="721"/>
      <c r="AV14" s="117"/>
      <c r="AW14" s="117"/>
      <c r="AX14" s="117"/>
      <c r="AY14" s="114"/>
      <c r="AZ14" s="114"/>
      <c r="BA14" s="114"/>
      <c r="BB14" s="114"/>
      <c r="BC14" s="114"/>
      <c r="BD14" s="114"/>
      <c r="BE14" s="114"/>
      <c r="BF14" s="114"/>
      <c r="BG14" s="114"/>
      <c r="BH14" s="114"/>
      <c r="BI14" s="114"/>
      <c r="BJ14" s="114"/>
      <c r="BK14" s="114"/>
      <c r="BL14" s="114"/>
      <c r="BM14" s="114"/>
      <c r="BN14" s="114"/>
      <c r="BO14" s="114"/>
      <c r="BP14" s="114"/>
      <c r="BQ14" s="114"/>
      <c r="BR14" s="114"/>
      <c r="BS14" s="114"/>
      <c r="BT14" s="114"/>
      <c r="BU14" s="114"/>
      <c r="BV14" s="114"/>
      <c r="BW14" s="114"/>
      <c r="BX14" s="114"/>
      <c r="BY14" s="114"/>
      <c r="BZ14" s="114"/>
      <c r="CA14" s="114"/>
      <c r="CB14" s="114"/>
      <c r="CC14" s="114"/>
      <c r="CD14" s="114"/>
      <c r="CE14" s="114"/>
      <c r="CF14" s="114"/>
      <c r="CG14" s="114"/>
      <c r="CH14" s="114"/>
      <c r="CI14" s="114"/>
      <c r="CJ14" s="114"/>
      <c r="CK14" s="114"/>
      <c r="CL14" s="114"/>
      <c r="CM14" s="114"/>
      <c r="CN14" s="114"/>
      <c r="CO14" s="114"/>
    </row>
    <row r="15" spans="1:100" ht="21.75" customHeight="1" thickBot="1" x14ac:dyDescent="0.2">
      <c r="A15" s="214"/>
      <c r="B15" s="35"/>
      <c r="C15" s="882" t="s">
        <v>4624</v>
      </c>
      <c r="D15" s="794" t="s">
        <v>4626</v>
      </c>
      <c r="E15" s="794"/>
      <c r="F15" s="794"/>
      <c r="G15" s="795"/>
      <c r="H15" s="234" t="str">
        <f>AP13</f>
        <v/>
      </c>
      <c r="I15" s="226" t="str">
        <f>AQ13</f>
        <v/>
      </c>
      <c r="J15" s="50" t="s">
        <v>4266</v>
      </c>
      <c r="K15" s="237" t="str">
        <f>IF(AM15="","",IF(AM15&gt;=100000,LEFT($AR13,1),"0"))</f>
        <v/>
      </c>
      <c r="L15" s="227" t="str">
        <f>IF(AM15="","",IF($AM15&gt;=10000,MID($AR13,2,1),"0"))</f>
        <v/>
      </c>
      <c r="M15" s="235" t="str">
        <f>IF(AM15="","",IF($AM15&gt;=1000,MID($AR13,3,1),"0"))</f>
        <v/>
      </c>
      <c r="N15" s="235" t="str">
        <f>IF(AM15="","",IF($AM15&gt;=100,MID($AR13,4,1),"0"))</f>
        <v/>
      </c>
      <c r="O15" s="235" t="str">
        <f>IF(AM15="","",IF($AM15&gt;=10,MID($AR13,5,1),"0"))</f>
        <v/>
      </c>
      <c r="P15" s="235" t="str">
        <f>IF($AM15&gt;=1,RIGHT($AR13),"")</f>
        <v/>
      </c>
      <c r="Q15" s="51" t="s">
        <v>4266</v>
      </c>
      <c r="R15" s="228" t="str">
        <f>IF($AS15="","",$AS15)</f>
        <v/>
      </c>
      <c r="S15" s="50"/>
      <c r="T15" s="155"/>
      <c r="U15" s="155"/>
      <c r="V15" s="155"/>
      <c r="W15" s="155"/>
      <c r="X15" s="155"/>
      <c r="Y15" s="155"/>
      <c r="Z15" s="215"/>
      <c r="AA15" s="212"/>
      <c r="AB15" s="33"/>
      <c r="AC15" s="33"/>
      <c r="AD15" s="33"/>
      <c r="AE15" s="87"/>
      <c r="AF15" s="784"/>
      <c r="AG15" s="113" t="s">
        <v>4626</v>
      </c>
      <c r="AH15" s="729"/>
      <c r="AI15" s="622"/>
      <c r="AJ15" s="622"/>
      <c r="AK15" s="623"/>
      <c r="AL15" s="120" t="s">
        <v>4271</v>
      </c>
      <c r="AM15" s="649"/>
      <c r="AN15" s="650"/>
      <c r="AO15" s="650"/>
      <c r="AP15" s="650"/>
      <c r="AQ15" s="651"/>
      <c r="AR15" s="140" t="s">
        <v>39</v>
      </c>
      <c r="AS15" s="174"/>
      <c r="AT15" s="109" t="str">
        <f>IF($AH14="","",TEXT($AH14,"ggg"))</f>
        <v/>
      </c>
      <c r="AU15" s="109" t="str">
        <f>IF($AH14="","",TEXT($AH14,"ee"))</f>
        <v/>
      </c>
      <c r="AV15" s="109" t="str">
        <f>IF($AH14="","",TEXT($AH14,"mm"))</f>
        <v/>
      </c>
      <c r="AW15" s="109" t="str">
        <f>IF($AH14="","",TEXT($AH14,"dd"))</f>
        <v/>
      </c>
      <c r="BB15" s="114"/>
      <c r="BC15" s="114"/>
      <c r="BD15" s="114"/>
      <c r="BE15" s="114"/>
      <c r="BF15" s="114"/>
      <c r="BG15" s="114"/>
      <c r="BH15" s="114"/>
      <c r="BI15" s="114"/>
      <c r="BJ15" s="114"/>
      <c r="BK15" s="114"/>
      <c r="BL15" s="114"/>
      <c r="BM15" s="114"/>
      <c r="BN15" s="114"/>
      <c r="BO15" s="114"/>
      <c r="BP15" s="114"/>
      <c r="BQ15" s="114"/>
      <c r="BR15" s="114"/>
      <c r="BS15" s="114"/>
      <c r="BT15" s="114"/>
      <c r="BU15" s="114"/>
      <c r="BV15" s="114"/>
      <c r="BW15" s="114"/>
      <c r="BX15" s="114"/>
      <c r="BY15" s="114"/>
      <c r="BZ15" s="114"/>
      <c r="CA15" s="114"/>
      <c r="CB15" s="114"/>
      <c r="CC15" s="114"/>
      <c r="CD15" s="114"/>
      <c r="CE15" s="114"/>
      <c r="CF15" s="114"/>
      <c r="CG15" s="114"/>
      <c r="CH15" s="114"/>
      <c r="CI15" s="114"/>
      <c r="CJ15" s="114"/>
      <c r="CK15" s="114"/>
      <c r="CL15" s="114"/>
      <c r="CM15" s="114"/>
      <c r="CN15" s="114"/>
      <c r="CO15" s="114"/>
    </row>
    <row r="16" spans="1:100" ht="21.75" customHeight="1" thickBot="1" x14ac:dyDescent="0.2">
      <c r="A16" s="53"/>
      <c r="B16" s="35"/>
      <c r="C16" s="883"/>
      <c r="D16" s="794" t="s">
        <v>15</v>
      </c>
      <c r="E16" s="794"/>
      <c r="F16" s="794"/>
      <c r="G16" s="795"/>
      <c r="H16" s="231" t="str">
        <f>$BB16</f>
        <v/>
      </c>
      <c r="I16" s="235" t="str">
        <f>$BC16</f>
        <v/>
      </c>
      <c r="J16" s="235" t="str">
        <f>$BD16</f>
        <v/>
      </c>
      <c r="K16" s="235" t="str">
        <f>$BE16</f>
        <v/>
      </c>
      <c r="L16" s="235" t="str">
        <f>$BF16</f>
        <v/>
      </c>
      <c r="M16" s="235" t="str">
        <f>$BG16</f>
        <v/>
      </c>
      <c r="N16" s="235" t="str">
        <f>$BH16</f>
        <v/>
      </c>
      <c r="O16" s="235" t="str">
        <f>$BI16</f>
        <v/>
      </c>
      <c r="P16" s="235" t="str">
        <f>$BJ16</f>
        <v/>
      </c>
      <c r="Q16" s="235" t="str">
        <f>$BK16</f>
        <v/>
      </c>
      <c r="R16" s="235" t="str">
        <f>$BL16</f>
        <v/>
      </c>
      <c r="S16" s="235" t="str">
        <f>$BM16</f>
        <v/>
      </c>
      <c r="T16" s="235" t="str">
        <f>$BN16</f>
        <v/>
      </c>
      <c r="U16" s="235" t="str">
        <f>$BO16</f>
        <v/>
      </c>
      <c r="V16" s="235" t="str">
        <f>$BP16</f>
        <v/>
      </c>
      <c r="W16" s="235" t="str">
        <f>$BQ16</f>
        <v/>
      </c>
      <c r="X16" s="235" t="str">
        <f>$BR16</f>
        <v/>
      </c>
      <c r="Y16" s="235" t="str">
        <f>$BS16</f>
        <v/>
      </c>
      <c r="Z16" s="235" t="str">
        <f>$BT16</f>
        <v/>
      </c>
      <c r="AA16" s="226" t="str">
        <f>$BU16</f>
        <v/>
      </c>
      <c r="AB16" s="33"/>
      <c r="AC16" s="33"/>
      <c r="AD16" s="33"/>
      <c r="AE16" s="87"/>
      <c r="AF16" s="784"/>
      <c r="AG16" s="113" t="s">
        <v>4272</v>
      </c>
      <c r="AH16" s="777"/>
      <c r="AI16" s="778"/>
      <c r="AJ16" s="778"/>
      <c r="AK16" s="778"/>
      <c r="AL16" s="778"/>
      <c r="AM16" s="778"/>
      <c r="AN16" s="778"/>
      <c r="AO16" s="778"/>
      <c r="AP16" s="778"/>
      <c r="AQ16" s="778"/>
      <c r="AR16" s="778"/>
      <c r="AS16" s="778"/>
      <c r="AT16" s="778"/>
      <c r="AU16" s="778"/>
      <c r="AV16" s="778"/>
      <c r="AW16" s="778"/>
      <c r="AX16" s="779"/>
      <c r="AY16" s="121"/>
      <c r="AZ16" s="122" t="str">
        <f>ASC(AH16)</f>
        <v/>
      </c>
      <c r="BA16" s="122" t="str">
        <f>SUBSTITUTE(SUBSTITUTE(SUBSTITUTE(SUBSTITUTE(SUBSTITUTE(SUBSTITUTE(SUBSTITUTE(SUBSTITUTE(SUBSTITUTE(SUBSTITUTE(SUBSTITUTE(SUBSTITUTE(SUBSTITUTE(SUBSTITUTE(SUBSTITUTE(SUBSTITUTE(SUBSTITUTE(SUBSTITUTE(SUBSTITUTE(SUBSTITUTE(SUBSTITUTE(SUBSTITUTE(SUBSTITUTE(SUBSTITUTE(SUBSTITUTE(SUBSTITUTE(AZ16,"が","か゛"),"ぎ","き゛"),"ぐ","く゛"),"げ","け゛"),"ご","こ゛"),"ざ","さ゛"),"じ","し゛"),"ず","す゛"),"ぜ","せ゛"),"ぞ","そ゛"),"だ","た゛"),"ぢ","ち゛"),"づ","つ゛"),"で","て゛"),"ど","と゛"),"ば","は゛"),"び","ひ゛"),"ぶ","ふ゛"),"べ","へ゛"),"ぼ","ほ゛"),"ぱ","は゜"),"ぴ","ひ゜"),"ぷ","ふ゜"),"ぺ","へ゜"),"ぽ","ほ゜"),"ヴ","ウ゛")</f>
        <v/>
      </c>
      <c r="BB16" s="122" t="str">
        <f>DBCS(MID($BA16,COLUMNS($BC16:$BC16),1))</f>
        <v/>
      </c>
      <c r="BC16" s="122" t="str">
        <f>DBCS(MID($BA16,COLUMNS($BC16:BD16),1))</f>
        <v/>
      </c>
      <c r="BD16" s="122" t="str">
        <f>DBCS(MID($BA16,COLUMNS($BC16:$BE16),1))</f>
        <v/>
      </c>
      <c r="BE16" s="122" t="str">
        <f>DBCS(MID($BA16,COLUMNS($BC16:$BF16),1))</f>
        <v/>
      </c>
      <c r="BF16" s="122" t="str">
        <f>DBCS(MID($BA16,COLUMNS($BC16:$BG16),1))</f>
        <v/>
      </c>
      <c r="BG16" s="122" t="str">
        <f>DBCS(MID($BA16,COLUMNS($BC16:$BH16),1))</f>
        <v/>
      </c>
      <c r="BH16" s="122" t="str">
        <f>DBCS(MID($BA16,COLUMNS($BC16:$BI16),1))</f>
        <v/>
      </c>
      <c r="BI16" s="122" t="str">
        <f>DBCS(MID($BA16,COLUMNS($BC16:$BJ16),1))</f>
        <v/>
      </c>
      <c r="BJ16" s="122" t="str">
        <f>DBCS(MID($BA16,COLUMNS($BC16:$BK16),1))</f>
        <v/>
      </c>
      <c r="BK16" s="122" t="str">
        <f>DBCS(MID($BA16,COLUMNS($BC16:$BL16),1))</f>
        <v/>
      </c>
      <c r="BL16" s="122" t="str">
        <f>DBCS(MID($BA16,COLUMNS($BC16:$BM16),1))</f>
        <v/>
      </c>
      <c r="BM16" s="122" t="str">
        <f>DBCS(MID($BA16,COLUMNS($BC16:$BN16),1))</f>
        <v/>
      </c>
      <c r="BN16" s="122" t="str">
        <f>DBCS(MID($BA16,COLUMNS($BC16:$BO16),1))</f>
        <v/>
      </c>
      <c r="BO16" s="122" t="str">
        <f>DBCS(MID($BA16,COLUMNS($BC16:$BP16),1))</f>
        <v/>
      </c>
      <c r="BP16" s="122" t="str">
        <f>DBCS(MID($BA16,COLUMNS($BC16:$BQ16),1))</f>
        <v/>
      </c>
      <c r="BQ16" s="122" t="str">
        <f>DBCS(MID($BA16,COLUMNS($BC16:$BR16),1))</f>
        <v/>
      </c>
      <c r="BR16" s="122" t="str">
        <f>DBCS(MID($BA16,COLUMNS($BC16:$BS16),1))</f>
        <v/>
      </c>
      <c r="BS16" s="122" t="str">
        <f>DBCS(MID($BA16,COLUMNS($BC16:$BT16),1))</f>
        <v/>
      </c>
      <c r="BT16" s="122" t="str">
        <f>DBCS(MID($BA16,COLUMNS($BC16:$BU16),1))</f>
        <v/>
      </c>
      <c r="BU16" s="122" t="str">
        <f>DBCS(MID($BA16,COLUMNS($BC16:$BV16),1))</f>
        <v/>
      </c>
      <c r="BV16" s="122" t="str">
        <f>DBCS(MID($BA16,COLUMNS($BC16:$BW16),1))</f>
        <v/>
      </c>
      <c r="BW16" s="122" t="str">
        <f>DBCS(MID($BA16,COLUMNS($BC16:$BX16),1))</f>
        <v/>
      </c>
      <c r="BX16" s="122" t="str">
        <f>DBCS(MID($BA16,COLUMNS($BC16:$BY16),1))</f>
        <v/>
      </c>
      <c r="BY16" s="122" t="str">
        <f>DBCS(MID($BA16,COLUMNS($BC16:$BZ16),1))</f>
        <v/>
      </c>
      <c r="BZ16" s="122" t="str">
        <f>DBCS(MID($BA16,COLUMNS($BC16:$CA16),1))</f>
        <v/>
      </c>
      <c r="CA16" s="122" t="str">
        <f>DBCS(MID($BA16,COLUMNS($BC16:$CB16),1))</f>
        <v/>
      </c>
      <c r="CB16" s="122" t="str">
        <f>DBCS(MID($BA16,COLUMNS($BC16:$CC16),1))</f>
        <v/>
      </c>
      <c r="CC16" s="122" t="str">
        <f>DBCS(MID($BA16,COLUMNS($BC16:$CD16),1))</f>
        <v/>
      </c>
      <c r="CD16" s="122" t="str">
        <f>DBCS(MID($BA16,COLUMNS($BC16:$CE16),1))</f>
        <v/>
      </c>
      <c r="CE16" s="122" t="str">
        <f>DBCS(MID($BA16,COLUMNS($BC16:$CF16),1))</f>
        <v/>
      </c>
      <c r="CF16" s="122" t="str">
        <f>DBCS(MID($BA$12,COLUMNS($BC$12:CG$12),1))</f>
        <v/>
      </c>
      <c r="CG16" s="122" t="str">
        <f>DBCS(MID($BA16,COLUMNS($BC16:$CH16),1))</f>
        <v/>
      </c>
      <c r="CH16" s="122" t="str">
        <f>DBCS(MID($BA16,COLUMNS($BC16:$CI16),1))</f>
        <v/>
      </c>
      <c r="CI16" s="122" t="str">
        <f>DBCS(MID($BA16,COLUMNS($BC16:$CJ16),1))</f>
        <v/>
      </c>
      <c r="CJ16" s="122" t="str">
        <f>DBCS(MID($BA16,COLUMNS($BC16:$CK16),1))</f>
        <v/>
      </c>
      <c r="CK16" s="122" t="str">
        <f>DBCS(MID($BA16,COLUMNS($BC16:$CL16),1))</f>
        <v/>
      </c>
      <c r="CL16" s="122" t="str">
        <f>DBCS(MID($BA16,COLUMNS($BC16:$CM16),1))</f>
        <v/>
      </c>
      <c r="CM16" s="122" t="str">
        <f>DBCS(MID($BA16,COLUMNS($BC16:$CN16),1))</f>
        <v/>
      </c>
      <c r="CN16" s="122" t="str">
        <f>DBCS(MID($BA16,COLUMNS($BC16:$CO16),1))</f>
        <v/>
      </c>
      <c r="CO16" s="122" t="str">
        <f>DBCS(MID($BA16,COLUMNS($BC16:$CP16),1))</f>
        <v/>
      </c>
      <c r="CP16" s="122" t="str">
        <f>DBCS(MID($BA16,COLUMNS($BC16:$CQ16),1))</f>
        <v/>
      </c>
      <c r="CQ16" s="122" t="str">
        <f>DBCS(MID($BA16,COLUMNS($BC16:$CR16),1))</f>
        <v/>
      </c>
      <c r="CR16" s="122" t="str">
        <f>DBCS(MID($BA16,COLUMNS($BC16:$CS16),1))</f>
        <v/>
      </c>
      <c r="CS16" s="122" t="str">
        <f>DBCS(MID($BA16,COLUMNS($BC16:$CT16),1))</f>
        <v/>
      </c>
      <c r="CT16" s="122" t="str">
        <f>DBCS(MID($BA16,COLUMNS($BC16:$CU16),1))</f>
        <v/>
      </c>
      <c r="CU16" s="122" t="str">
        <f>DBCS(MID($BA16,COLUMNS($BC16:$CV16),1))</f>
        <v/>
      </c>
    </row>
    <row r="17" spans="1:99" ht="21.75" customHeight="1" thickBot="1" x14ac:dyDescent="0.2">
      <c r="A17" s="53"/>
      <c r="B17" s="35"/>
      <c r="C17" s="883"/>
      <c r="D17" s="794" t="s">
        <v>4617</v>
      </c>
      <c r="E17" s="794"/>
      <c r="F17" s="794"/>
      <c r="G17" s="795"/>
      <c r="H17" s="229" t="str">
        <f>LEFT(AH17)</f>
        <v/>
      </c>
      <c r="I17" s="236" t="str">
        <f>MID($AH17,2,1)</f>
        <v/>
      </c>
      <c r="J17" s="236" t="str">
        <f>MID($AH17,3,1)</f>
        <v/>
      </c>
      <c r="K17" s="236" t="str">
        <f>MID($AH17,4,1)</f>
        <v/>
      </c>
      <c r="L17" s="236" t="str">
        <f>MID($AH17,5,1)</f>
        <v/>
      </c>
      <c r="M17" s="236" t="str">
        <f>MID($AH17,6,1)</f>
        <v/>
      </c>
      <c r="N17" s="236" t="str">
        <f>MID($AH17,7,1)</f>
        <v/>
      </c>
      <c r="O17" s="236" t="str">
        <f>MID($AH17,8,1)</f>
        <v/>
      </c>
      <c r="P17" s="236" t="str">
        <f>MID($AH17,9,1)</f>
        <v/>
      </c>
      <c r="Q17" s="236" t="str">
        <f>MID($AH17,10,1)</f>
        <v/>
      </c>
      <c r="R17" s="236" t="str">
        <f>MID($AH17,11,1)</f>
        <v/>
      </c>
      <c r="S17" s="236" t="str">
        <f>MID($AH17,12,1)</f>
        <v/>
      </c>
      <c r="T17" s="236" t="str">
        <f>MID($AH17,13,1)</f>
        <v/>
      </c>
      <c r="U17" s="236" t="str">
        <f>MID($AH17,14,1)</f>
        <v/>
      </c>
      <c r="V17" s="236" t="str">
        <f>MID($AH17,15,1)</f>
        <v/>
      </c>
      <c r="W17" s="236" t="str">
        <f>MID($AH17,16,1)</f>
        <v/>
      </c>
      <c r="X17" s="236" t="str">
        <f>MID($AH17,17,1)</f>
        <v/>
      </c>
      <c r="Y17" s="236" t="str">
        <f>MID($AH17,18,1)</f>
        <v/>
      </c>
      <c r="Z17" s="236" t="str">
        <f>MID($AH17,19,1)</f>
        <v/>
      </c>
      <c r="AA17" s="230" t="str">
        <f>MID($AH17,20,1)</f>
        <v/>
      </c>
      <c r="AB17" s="33"/>
      <c r="AC17" s="156"/>
      <c r="AD17" s="31"/>
      <c r="AF17" s="784"/>
      <c r="AG17" s="113" t="s">
        <v>32</v>
      </c>
      <c r="AH17" s="777"/>
      <c r="AI17" s="778"/>
      <c r="AJ17" s="778"/>
      <c r="AK17" s="778"/>
      <c r="AL17" s="778"/>
      <c r="AM17" s="778"/>
      <c r="AN17" s="778"/>
      <c r="AO17" s="778"/>
      <c r="AP17" s="778"/>
      <c r="AQ17" s="778"/>
      <c r="AR17" s="778"/>
      <c r="AS17" s="778"/>
      <c r="AT17" s="778"/>
      <c r="AU17" s="778"/>
      <c r="AV17" s="778"/>
      <c r="AW17" s="778"/>
      <c r="AX17" s="779"/>
      <c r="AY17" s="121"/>
      <c r="AZ17" s="114"/>
      <c r="BA17" s="114"/>
      <c r="BB17" s="114"/>
      <c r="BC17" s="114"/>
      <c r="BD17" s="114"/>
      <c r="BE17" s="114"/>
      <c r="BF17" s="114"/>
      <c r="BG17" s="114"/>
      <c r="BH17" s="114"/>
      <c r="BI17" s="114"/>
      <c r="BJ17" s="114"/>
      <c r="BK17" s="114"/>
      <c r="BL17" s="114"/>
      <c r="BM17" s="114"/>
      <c r="BN17" s="114"/>
      <c r="BO17" s="114"/>
      <c r="BP17" s="114"/>
      <c r="BQ17" s="114"/>
      <c r="BR17" s="114"/>
      <c r="BS17" s="114"/>
      <c r="BT17" s="114"/>
      <c r="BU17" s="114"/>
      <c r="BV17" s="114"/>
      <c r="BW17" s="114"/>
      <c r="BX17" s="114"/>
      <c r="BY17" s="114"/>
      <c r="BZ17" s="114"/>
      <c r="CA17" s="114"/>
      <c r="CB17" s="114"/>
      <c r="CC17" s="114"/>
      <c r="CD17" s="114"/>
      <c r="CE17" s="114"/>
      <c r="CF17" s="114"/>
      <c r="CG17" s="114"/>
      <c r="CH17" s="114"/>
      <c r="CI17" s="114"/>
      <c r="CJ17" s="114"/>
      <c r="CK17" s="114"/>
      <c r="CL17" s="114"/>
      <c r="CM17" s="114"/>
      <c r="CN17" s="114"/>
      <c r="CO17" s="114"/>
    </row>
    <row r="18" spans="1:99" ht="21.75" customHeight="1" thickBot="1" x14ac:dyDescent="0.2">
      <c r="A18" s="53"/>
      <c r="B18" s="35"/>
      <c r="C18" s="884"/>
      <c r="D18" s="794" t="s">
        <v>21</v>
      </c>
      <c r="E18" s="794"/>
      <c r="F18" s="794"/>
      <c r="G18" s="795"/>
      <c r="H18" s="228" t="str">
        <f>IF($AH19="令和","R",IF($AH19="平成","H",IF($AH19="昭和","S",IF($AH19="大正","T",""))))</f>
        <v/>
      </c>
      <c r="I18" s="46" t="s">
        <v>4266</v>
      </c>
      <c r="J18" s="229" t="str">
        <f>LEFT($AI19,1)</f>
        <v/>
      </c>
      <c r="K18" s="230" t="str">
        <f>RIGHT($AI19,1)</f>
        <v/>
      </c>
      <c r="L18" s="52" t="s">
        <v>0</v>
      </c>
      <c r="M18" s="231" t="str">
        <f>LEFT($AJ19,1)</f>
        <v/>
      </c>
      <c r="N18" s="226" t="str">
        <f>RIGHT($AJ19,1)</f>
        <v/>
      </c>
      <c r="O18" s="53" t="s">
        <v>1</v>
      </c>
      <c r="P18" s="238" t="str">
        <f>LEFT($AK19,1)</f>
        <v/>
      </c>
      <c r="Q18" s="226" t="str">
        <f>RIGHT($AK19,1)</f>
        <v/>
      </c>
      <c r="R18" s="53" t="s">
        <v>2</v>
      </c>
      <c r="S18" s="42"/>
      <c r="T18" s="42"/>
      <c r="U18" s="42"/>
      <c r="V18" s="42"/>
      <c r="W18" s="42"/>
      <c r="X18" s="42"/>
      <c r="Y18" s="42"/>
      <c r="Z18" s="54"/>
      <c r="AA18" s="35"/>
      <c r="AB18" s="35"/>
      <c r="AC18" s="33"/>
      <c r="AD18" s="31"/>
      <c r="AF18" s="785"/>
      <c r="AG18" s="113" t="s">
        <v>33</v>
      </c>
      <c r="AH18" s="768"/>
      <c r="AI18" s="617"/>
      <c r="AJ18" s="617"/>
      <c r="AK18" s="617"/>
      <c r="AL18" s="617"/>
      <c r="AM18" s="617"/>
      <c r="AN18" s="618"/>
      <c r="AO18" s="161" t="s">
        <v>4714</v>
      </c>
      <c r="AP18" s="160"/>
      <c r="AU18" s="171"/>
      <c r="AV18" s="171"/>
      <c r="AW18" s="171"/>
      <c r="AX18" s="103"/>
      <c r="AY18" s="114"/>
      <c r="AZ18" s="114"/>
      <c r="BA18" s="114"/>
      <c r="BB18" s="114"/>
      <c r="BC18" s="114"/>
      <c r="BD18" s="114"/>
      <c r="BE18" s="114"/>
      <c r="BF18" s="114"/>
      <c r="BG18" s="114"/>
      <c r="BH18" s="114"/>
      <c r="BI18" s="114"/>
      <c r="BJ18" s="114"/>
      <c r="BK18" s="114"/>
      <c r="BL18" s="114"/>
      <c r="BM18" s="114"/>
      <c r="BN18" s="114"/>
      <c r="BO18" s="114"/>
      <c r="BP18" s="114"/>
      <c r="BQ18" s="114"/>
      <c r="BR18" s="114"/>
      <c r="BS18" s="114"/>
      <c r="BT18" s="114"/>
      <c r="BU18" s="114"/>
      <c r="BV18" s="114"/>
      <c r="BW18" s="114"/>
      <c r="BX18" s="114"/>
      <c r="BY18" s="114"/>
      <c r="BZ18" s="114"/>
      <c r="CA18" s="114"/>
      <c r="CB18" s="114"/>
      <c r="CC18" s="114"/>
      <c r="CD18" s="114"/>
      <c r="CE18" s="114"/>
      <c r="CF18" s="114"/>
      <c r="CG18" s="114"/>
      <c r="CH18" s="114"/>
      <c r="CI18" s="114"/>
      <c r="CJ18" s="114"/>
      <c r="CK18" s="114"/>
      <c r="CL18" s="114"/>
      <c r="CM18" s="114"/>
      <c r="CN18" s="114"/>
      <c r="CO18" s="114"/>
    </row>
    <row r="19" spans="1:99" ht="27.75" customHeight="1" x14ac:dyDescent="0.15">
      <c r="A19" s="47"/>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F19" s="114"/>
      <c r="AG19" s="118"/>
      <c r="AH19" s="109" t="str">
        <f>IF($AH18="","",TEXT($AH18,"ggg"))</f>
        <v/>
      </c>
      <c r="AI19" s="109" t="str">
        <f>IF($AH18="","",TEXT($AH18,"ee"))</f>
        <v/>
      </c>
      <c r="AJ19" s="109" t="str">
        <f>IF($AH18="","",TEXT($AH18,"mm"))</f>
        <v/>
      </c>
      <c r="AK19" s="109" t="str">
        <f>IF($AH18="","",TEXT($AH18,"dd"))</f>
        <v/>
      </c>
      <c r="AL19" s="123"/>
      <c r="AM19" s="114"/>
      <c r="AN19" s="118"/>
      <c r="AO19" s="118"/>
      <c r="AP19" s="109" t="str">
        <f>LEFT(AH22)</f>
        <v/>
      </c>
      <c r="AQ19" s="109" t="str">
        <f>MID(AH22,2,1)</f>
        <v/>
      </c>
      <c r="AR19" s="119" t="str">
        <f>RIGHT("000000"&amp;$AM22,6)</f>
        <v>000000</v>
      </c>
      <c r="AS19" s="114"/>
      <c r="AT19" s="114"/>
      <c r="AU19" s="114"/>
      <c r="AV19" s="114"/>
      <c r="AW19" s="114"/>
      <c r="AX19" s="114"/>
      <c r="AY19" s="114"/>
      <c r="AZ19" s="114"/>
      <c r="BA19" s="114"/>
      <c r="BB19" s="114"/>
      <c r="BC19" s="114"/>
      <c r="BD19" s="114"/>
      <c r="BE19" s="114"/>
      <c r="BF19" s="114"/>
      <c r="BG19" s="114"/>
      <c r="BH19" s="114"/>
      <c r="BI19" s="114"/>
      <c r="BJ19" s="114"/>
      <c r="BK19" s="114"/>
      <c r="BL19" s="114"/>
      <c r="BM19" s="114"/>
      <c r="BN19" s="114"/>
      <c r="BO19" s="114"/>
      <c r="BP19" s="114"/>
      <c r="BQ19" s="114"/>
      <c r="BR19" s="114"/>
      <c r="BS19" s="114"/>
      <c r="BT19" s="114"/>
      <c r="BU19" s="114"/>
      <c r="BV19" s="114"/>
      <c r="BW19" s="114"/>
      <c r="BX19" s="114"/>
      <c r="BY19" s="114"/>
      <c r="BZ19" s="114"/>
      <c r="CA19" s="114"/>
      <c r="CB19" s="114"/>
      <c r="CC19" s="114"/>
      <c r="CD19" s="114"/>
      <c r="CE19" s="114"/>
      <c r="CF19" s="114"/>
      <c r="CG19" s="114"/>
      <c r="CH19" s="114"/>
      <c r="CI19" s="114"/>
      <c r="CJ19" s="114"/>
      <c r="CK19" s="114"/>
      <c r="CL19" s="114"/>
      <c r="CM19" s="114"/>
      <c r="CN19" s="114"/>
      <c r="CO19" s="114"/>
    </row>
    <row r="20" spans="1:99" ht="27.75" customHeight="1" thickBot="1" x14ac:dyDescent="0.2">
      <c r="A20" s="47"/>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F20" s="114"/>
      <c r="AG20" s="118"/>
      <c r="AH20" s="109"/>
      <c r="AI20" s="109"/>
      <c r="AJ20" s="109"/>
      <c r="AK20" s="109"/>
      <c r="AL20" s="123"/>
      <c r="AM20" s="114"/>
      <c r="AN20" s="118"/>
      <c r="AO20" s="118"/>
      <c r="AP20" s="109"/>
      <c r="AQ20" s="109"/>
      <c r="AR20" s="119"/>
      <c r="AS20" s="114"/>
      <c r="AT20" s="114"/>
      <c r="AU20" s="114"/>
      <c r="AV20" s="114"/>
      <c r="AW20" s="114"/>
      <c r="AX20" s="114"/>
      <c r="AY20" s="114"/>
      <c r="AZ20" s="114"/>
      <c r="BA20" s="114"/>
      <c r="BB20" s="114"/>
      <c r="BC20" s="114"/>
      <c r="BD20" s="114"/>
      <c r="BE20" s="114"/>
      <c r="BF20" s="114"/>
      <c r="BG20" s="114"/>
      <c r="BH20" s="114"/>
      <c r="BI20" s="114"/>
      <c r="BJ20" s="114"/>
      <c r="BK20" s="114"/>
      <c r="BL20" s="114"/>
      <c r="BM20" s="114"/>
      <c r="BN20" s="114"/>
      <c r="BO20" s="114"/>
      <c r="BP20" s="114"/>
      <c r="BQ20" s="114"/>
      <c r="BR20" s="114"/>
      <c r="BS20" s="114"/>
      <c r="BT20" s="114"/>
      <c r="BU20" s="114"/>
      <c r="BV20" s="114"/>
      <c r="BW20" s="114"/>
      <c r="BX20" s="114"/>
      <c r="BY20" s="114"/>
      <c r="BZ20" s="114"/>
      <c r="CA20" s="114"/>
      <c r="CB20" s="114"/>
      <c r="CC20" s="114"/>
      <c r="CD20" s="114"/>
      <c r="CE20" s="114"/>
      <c r="CF20" s="114"/>
      <c r="CG20" s="114"/>
      <c r="CH20" s="114"/>
      <c r="CI20" s="114"/>
      <c r="CJ20" s="114"/>
      <c r="CK20" s="114"/>
      <c r="CL20" s="114"/>
      <c r="CM20" s="114"/>
      <c r="CN20" s="114"/>
      <c r="CO20" s="114"/>
    </row>
    <row r="21" spans="1:99" ht="21.75" customHeight="1" thickBot="1" x14ac:dyDescent="0.2">
      <c r="A21" s="214"/>
      <c r="B21" s="35"/>
      <c r="C21" s="35"/>
      <c r="D21" s="885" t="s">
        <v>4601</v>
      </c>
      <c r="E21" s="886"/>
      <c r="F21" s="886"/>
      <c r="G21" s="887"/>
      <c r="H21" s="228" t="str">
        <f>IF($AT22="令和","R",IF($AT22="平成","H",IF($AT22="昭和","S",IF($AT22="大正","T",""))))</f>
        <v/>
      </c>
      <c r="I21" s="46" t="s">
        <v>4266</v>
      </c>
      <c r="J21" s="229" t="str">
        <f>LEFT($AU22,1)</f>
        <v/>
      </c>
      <c r="K21" s="230" t="str">
        <f>RIGHT($AU22,1)</f>
        <v/>
      </c>
      <c r="L21" s="52" t="s">
        <v>0</v>
      </c>
      <c r="M21" s="231" t="str">
        <f>LEFT($AV22,1)</f>
        <v/>
      </c>
      <c r="N21" s="226" t="str">
        <f>RIGHT($AV22,1)</f>
        <v/>
      </c>
      <c r="O21" s="53" t="s">
        <v>1</v>
      </c>
      <c r="P21" s="237" t="str">
        <f>LEFT($AW22,1)</f>
        <v/>
      </c>
      <c r="Q21" s="226" t="str">
        <f>RIGHT($AW22,1)</f>
        <v/>
      </c>
      <c r="R21" s="53" t="s">
        <v>36</v>
      </c>
      <c r="S21" s="35"/>
      <c r="T21" s="35"/>
      <c r="U21" s="35"/>
      <c r="V21" s="35"/>
      <c r="W21" s="35"/>
      <c r="X21" s="35"/>
      <c r="Y21" s="35"/>
      <c r="Z21" s="35"/>
      <c r="AA21" s="35"/>
      <c r="AB21" s="35"/>
      <c r="AC21" s="33"/>
      <c r="AD21" s="33"/>
      <c r="AE21" s="87"/>
      <c r="AF21" s="783" t="s">
        <v>4603</v>
      </c>
      <c r="AG21" s="113" t="s">
        <v>4601</v>
      </c>
      <c r="AH21" s="815"/>
      <c r="AI21" s="816"/>
      <c r="AJ21" s="816"/>
      <c r="AK21" s="816"/>
      <c r="AL21" s="817"/>
      <c r="AM21" s="259" t="s">
        <v>4714</v>
      </c>
      <c r="AN21" s="334"/>
      <c r="AP21" s="117"/>
      <c r="AQ21" s="117"/>
      <c r="AR21" s="119"/>
      <c r="AS21" s="117"/>
      <c r="AT21" s="117"/>
      <c r="AU21" s="117"/>
      <c r="AV21" s="117"/>
      <c r="AW21" s="117"/>
      <c r="AX21" s="117"/>
      <c r="AY21" s="114"/>
      <c r="AZ21" s="114"/>
      <c r="BA21" s="114"/>
      <c r="BB21" s="114"/>
      <c r="BC21" s="114"/>
      <c r="BD21" s="114"/>
      <c r="BE21" s="114"/>
      <c r="BF21" s="114"/>
      <c r="BG21" s="114"/>
      <c r="BH21" s="114"/>
      <c r="BI21" s="114"/>
      <c r="BJ21" s="114"/>
      <c r="BK21" s="114"/>
      <c r="BL21" s="114"/>
      <c r="BM21" s="114"/>
      <c r="BN21" s="114"/>
      <c r="BO21" s="114"/>
      <c r="BP21" s="114"/>
      <c r="BQ21" s="114"/>
      <c r="BR21" s="114"/>
      <c r="BS21" s="114"/>
      <c r="BT21" s="114"/>
      <c r="BU21" s="114"/>
      <c r="BV21" s="114"/>
      <c r="BW21" s="114"/>
      <c r="BX21" s="114"/>
      <c r="BY21" s="114"/>
      <c r="BZ21" s="114"/>
      <c r="CA21" s="114"/>
      <c r="CB21" s="114"/>
      <c r="CC21" s="114"/>
      <c r="CD21" s="114"/>
      <c r="CE21" s="114"/>
      <c r="CF21" s="114"/>
      <c r="CG21" s="114"/>
      <c r="CH21" s="114"/>
      <c r="CI21" s="114"/>
      <c r="CJ21" s="114"/>
      <c r="CK21" s="114"/>
      <c r="CL21" s="114"/>
      <c r="CM21" s="114"/>
      <c r="CN21" s="114"/>
      <c r="CO21" s="114"/>
    </row>
    <row r="22" spans="1:99" ht="21.75" customHeight="1" thickBot="1" x14ac:dyDescent="0.2">
      <c r="A22" s="214"/>
      <c r="B22" s="35"/>
      <c r="C22" s="35"/>
      <c r="D22" s="882" t="s">
        <v>4603</v>
      </c>
      <c r="E22" s="818" t="s">
        <v>4626</v>
      </c>
      <c r="F22" s="819"/>
      <c r="G22" s="820"/>
      <c r="H22" s="234" t="str">
        <f>AP19</f>
        <v/>
      </c>
      <c r="I22" s="226" t="str">
        <f>AQ19</f>
        <v/>
      </c>
      <c r="J22" s="50" t="s">
        <v>4266</v>
      </c>
      <c r="K22" s="237" t="str">
        <f>IF(AM22="","",IF(AM22&gt;=100000,LEFT($AR19,1),"0"))</f>
        <v/>
      </c>
      <c r="L22" s="227" t="str">
        <f>IF(AM22="","",IF($AM22&gt;=10000,MID($AR19,2,1),"0"))</f>
        <v/>
      </c>
      <c r="M22" s="235" t="str">
        <f>IF(AM22="","",IF($AM22&gt;=1000,MID($AR19,3,1),"0"))</f>
        <v/>
      </c>
      <c r="N22" s="235" t="str">
        <f>IF(AM22="","",IF($AM22&gt;=100,MID($AR19,4,1),"0"))</f>
        <v/>
      </c>
      <c r="O22" s="235" t="str">
        <f>IF(AM22="","",IF($AM22&gt;=10,MID($AR19,5,1),"0"))</f>
        <v/>
      </c>
      <c r="P22" s="235" t="str">
        <f>IF($AM22&gt;=1,RIGHT($AR19),"")</f>
        <v/>
      </c>
      <c r="Q22" s="51" t="s">
        <v>4266</v>
      </c>
      <c r="R22" s="195" t="str">
        <f>IF($AS22="","",$AS22)</f>
        <v/>
      </c>
      <c r="S22" s="50"/>
      <c r="T22" s="155"/>
      <c r="U22" s="155"/>
      <c r="V22" s="155"/>
      <c r="W22" s="155"/>
      <c r="X22" s="155"/>
      <c r="Y22" s="155"/>
      <c r="Z22" s="215"/>
      <c r="AA22" s="212"/>
      <c r="AB22" s="33"/>
      <c r="AC22" s="33"/>
      <c r="AD22" s="33"/>
      <c r="AE22" s="87"/>
      <c r="AF22" s="784"/>
      <c r="AG22" s="113" t="s">
        <v>4626</v>
      </c>
      <c r="AH22" s="729"/>
      <c r="AI22" s="622"/>
      <c r="AJ22" s="622"/>
      <c r="AK22" s="623"/>
      <c r="AL22" s="120" t="s">
        <v>4271</v>
      </c>
      <c r="AM22" s="649"/>
      <c r="AN22" s="650"/>
      <c r="AO22" s="650"/>
      <c r="AP22" s="650"/>
      <c r="AQ22" s="651"/>
      <c r="AR22" s="140" t="s">
        <v>39</v>
      </c>
      <c r="AS22" s="174"/>
      <c r="AT22" s="109" t="str">
        <f>IF($AH21="","",TEXT($AH21,"ggg"))</f>
        <v/>
      </c>
      <c r="AU22" s="109" t="str">
        <f>IF($AH21="","",TEXT($AH21,"ee"))</f>
        <v/>
      </c>
      <c r="AV22" s="109" t="str">
        <f>IF($AH21="","",TEXT($AH21,"mm"))</f>
        <v/>
      </c>
      <c r="AW22" s="109" t="str">
        <f>IF($AH21="","",TEXT($AH21,"dd"))</f>
        <v/>
      </c>
      <c r="BB22" s="114"/>
      <c r="BC22" s="114"/>
      <c r="BD22" s="114"/>
      <c r="BE22" s="114"/>
      <c r="BF22" s="114"/>
      <c r="BG22" s="114"/>
      <c r="BH22" s="114"/>
      <c r="BI22" s="114"/>
      <c r="BJ22" s="114"/>
      <c r="BK22" s="114"/>
      <c r="BL22" s="114"/>
      <c r="BM22" s="114"/>
      <c r="BN22" s="114"/>
      <c r="BO22" s="114"/>
      <c r="BP22" s="114"/>
      <c r="BQ22" s="114"/>
      <c r="BR22" s="114"/>
      <c r="BS22" s="114"/>
      <c r="BT22" s="114"/>
      <c r="BU22" s="114"/>
      <c r="BV22" s="114"/>
      <c r="BW22" s="114"/>
      <c r="BX22" s="114"/>
      <c r="BY22" s="114"/>
      <c r="BZ22" s="114"/>
      <c r="CA22" s="114"/>
      <c r="CB22" s="114"/>
      <c r="CC22" s="114"/>
      <c r="CD22" s="114"/>
      <c r="CE22" s="114"/>
      <c r="CF22" s="114"/>
      <c r="CG22" s="114"/>
      <c r="CH22" s="114"/>
      <c r="CI22" s="114"/>
      <c r="CJ22" s="114"/>
      <c r="CK22" s="114"/>
      <c r="CL22" s="114"/>
      <c r="CM22" s="114"/>
      <c r="CN22" s="114"/>
      <c r="CO22" s="114"/>
    </row>
    <row r="23" spans="1:99" ht="21.75" customHeight="1" thickBot="1" x14ac:dyDescent="0.2">
      <c r="A23" s="53"/>
      <c r="B23" s="35"/>
      <c r="C23" s="35"/>
      <c r="D23" s="883"/>
      <c r="E23" s="818" t="s">
        <v>15</v>
      </c>
      <c r="F23" s="819"/>
      <c r="G23" s="820"/>
      <c r="H23" s="893" t="str">
        <f>IF(AH23="","",AH23)</f>
        <v/>
      </c>
      <c r="I23" s="894"/>
      <c r="J23" s="894"/>
      <c r="K23" s="894"/>
      <c r="L23" s="894"/>
      <c r="M23" s="894"/>
      <c r="N23" s="894"/>
      <c r="O23" s="894"/>
      <c r="P23" s="894"/>
      <c r="Q23" s="894"/>
      <c r="R23" s="894"/>
      <c r="S23" s="894"/>
      <c r="T23" s="894"/>
      <c r="U23" s="894"/>
      <c r="V23" s="894"/>
      <c r="W23" s="894"/>
      <c r="X23" s="894"/>
      <c r="Y23" s="894"/>
      <c r="Z23" s="894"/>
      <c r="AA23" s="895"/>
      <c r="AB23" s="33"/>
      <c r="AC23" s="33"/>
      <c r="AD23" s="33"/>
      <c r="AE23" s="87"/>
      <c r="AF23" s="784"/>
      <c r="AG23" s="113" t="s">
        <v>4272</v>
      </c>
      <c r="AH23" s="777"/>
      <c r="AI23" s="778"/>
      <c r="AJ23" s="778"/>
      <c r="AK23" s="778"/>
      <c r="AL23" s="778"/>
      <c r="AM23" s="778"/>
      <c r="AN23" s="778"/>
      <c r="AO23" s="778"/>
      <c r="AP23" s="778"/>
      <c r="AQ23" s="778"/>
      <c r="AR23" s="778"/>
      <c r="AS23" s="778"/>
      <c r="AT23" s="778"/>
      <c r="AU23" s="778"/>
      <c r="AV23" s="778"/>
      <c r="AW23" s="778"/>
      <c r="AX23" s="779"/>
      <c r="AY23" s="121"/>
      <c r="AZ23" s="122"/>
      <c r="BA23" s="122"/>
      <c r="BB23" s="122"/>
      <c r="BC23" s="122"/>
      <c r="BD23" s="122"/>
      <c r="BE23" s="122"/>
      <c r="BF23" s="122"/>
      <c r="BG23" s="122"/>
      <c r="BH23" s="122"/>
      <c r="BI23" s="122"/>
      <c r="BJ23" s="122"/>
      <c r="BK23" s="122"/>
      <c r="BL23" s="122"/>
      <c r="BM23" s="122"/>
      <c r="BN23" s="122"/>
      <c r="BO23" s="122"/>
      <c r="BP23" s="122"/>
      <c r="BQ23" s="122"/>
      <c r="BR23" s="122"/>
      <c r="BS23" s="122"/>
      <c r="BT23" s="122"/>
      <c r="BU23" s="122"/>
      <c r="BV23" s="122"/>
      <c r="BW23" s="122"/>
      <c r="BX23" s="122"/>
      <c r="BY23" s="122"/>
      <c r="BZ23" s="122"/>
      <c r="CA23" s="122"/>
      <c r="CB23" s="122"/>
      <c r="CC23" s="122"/>
      <c r="CD23" s="122"/>
      <c r="CE23" s="122"/>
      <c r="CF23" s="122"/>
      <c r="CG23" s="122"/>
      <c r="CH23" s="122"/>
      <c r="CI23" s="122"/>
      <c r="CJ23" s="122"/>
      <c r="CK23" s="122"/>
      <c r="CL23" s="122"/>
      <c r="CM23" s="122"/>
      <c r="CN23" s="122"/>
      <c r="CO23" s="122"/>
      <c r="CP23" s="122"/>
      <c r="CQ23" s="122"/>
      <c r="CR23" s="122"/>
      <c r="CS23" s="122"/>
      <c r="CT23" s="122"/>
      <c r="CU23" s="122"/>
    </row>
    <row r="24" spans="1:99" ht="21.75" customHeight="1" thickBot="1" x14ac:dyDescent="0.2">
      <c r="A24" s="53"/>
      <c r="B24" s="35"/>
      <c r="C24" s="35"/>
      <c r="D24" s="883"/>
      <c r="E24" s="818" t="s">
        <v>22</v>
      </c>
      <c r="F24" s="819"/>
      <c r="G24" s="820"/>
      <c r="H24" s="896" t="str">
        <f>IF(AH24="","",AH24)</f>
        <v/>
      </c>
      <c r="I24" s="897"/>
      <c r="J24" s="897"/>
      <c r="K24" s="897"/>
      <c r="L24" s="897"/>
      <c r="M24" s="897"/>
      <c r="N24" s="897"/>
      <c r="O24" s="897"/>
      <c r="P24" s="897"/>
      <c r="Q24" s="897"/>
      <c r="R24" s="897"/>
      <c r="S24" s="897"/>
      <c r="T24" s="897"/>
      <c r="U24" s="897"/>
      <c r="V24" s="897"/>
      <c r="W24" s="897"/>
      <c r="X24" s="897"/>
      <c r="Y24" s="897"/>
      <c r="Z24" s="897"/>
      <c r="AA24" s="898"/>
      <c r="AB24" s="33"/>
      <c r="AC24" s="156" t="s">
        <v>4268</v>
      </c>
      <c r="AD24" s="31"/>
      <c r="AF24" s="784"/>
      <c r="AG24" s="113" t="s">
        <v>32</v>
      </c>
      <c r="AH24" s="777"/>
      <c r="AI24" s="778"/>
      <c r="AJ24" s="778"/>
      <c r="AK24" s="778"/>
      <c r="AL24" s="778"/>
      <c r="AM24" s="778"/>
      <c r="AN24" s="778"/>
      <c r="AO24" s="778"/>
      <c r="AP24" s="778"/>
      <c r="AQ24" s="778"/>
      <c r="AR24" s="778"/>
      <c r="AS24" s="778"/>
      <c r="AT24" s="778"/>
      <c r="AU24" s="778"/>
      <c r="AV24" s="778"/>
      <c r="AW24" s="778"/>
      <c r="AX24" s="779"/>
      <c r="AY24" s="121"/>
      <c r="AZ24" s="114"/>
      <c r="BA24" s="114"/>
      <c r="BB24" s="114"/>
      <c r="BC24" s="114"/>
      <c r="BD24" s="114"/>
      <c r="BE24" s="114"/>
      <c r="BF24" s="114"/>
      <c r="BG24" s="114"/>
      <c r="BH24" s="114"/>
      <c r="BI24" s="114"/>
      <c r="BJ24" s="114"/>
      <c r="BK24" s="114"/>
      <c r="BL24" s="114"/>
      <c r="BM24" s="114"/>
      <c r="BN24" s="114"/>
      <c r="BO24" s="114"/>
      <c r="BP24" s="114"/>
      <c r="BQ24" s="114"/>
      <c r="BR24" s="114"/>
      <c r="BS24" s="114"/>
      <c r="BT24" s="114"/>
      <c r="BU24" s="114"/>
      <c r="BV24" s="114"/>
      <c r="BW24" s="114"/>
      <c r="BX24" s="114"/>
      <c r="BY24" s="114"/>
      <c r="BZ24" s="114"/>
      <c r="CA24" s="114"/>
      <c r="CB24" s="114"/>
      <c r="CC24" s="114"/>
      <c r="CD24" s="114"/>
      <c r="CE24" s="114"/>
      <c r="CF24" s="114"/>
      <c r="CG24" s="114"/>
      <c r="CH24" s="114"/>
      <c r="CI24" s="114"/>
      <c r="CJ24" s="114"/>
      <c r="CK24" s="114"/>
      <c r="CL24" s="114"/>
      <c r="CM24" s="114"/>
      <c r="CN24" s="114"/>
      <c r="CO24" s="114"/>
    </row>
    <row r="25" spans="1:99" ht="21.75" customHeight="1" thickBot="1" x14ac:dyDescent="0.2">
      <c r="A25" s="53"/>
      <c r="B25" s="35"/>
      <c r="C25" s="35"/>
      <c r="D25" s="884"/>
      <c r="E25" s="818" t="s">
        <v>21</v>
      </c>
      <c r="F25" s="819"/>
      <c r="G25" s="820"/>
      <c r="H25" s="228" t="str">
        <f>IF($AH26="令和","R",IF($AH26="平成","H",IF($AH26="昭和","S",IF($AH26="大正","T",""))))</f>
        <v/>
      </c>
      <c r="I25" s="46" t="s">
        <v>4266</v>
      </c>
      <c r="J25" s="229" t="str">
        <f>LEFT($AI26,1)</f>
        <v/>
      </c>
      <c r="K25" s="230" t="str">
        <f>RIGHT($AI26,1)</f>
        <v/>
      </c>
      <c r="L25" s="52" t="s">
        <v>0</v>
      </c>
      <c r="M25" s="231" t="str">
        <f>LEFT($AJ26,1)</f>
        <v/>
      </c>
      <c r="N25" s="226" t="str">
        <f>RIGHT($AJ26,1)</f>
        <v/>
      </c>
      <c r="O25" s="53" t="s">
        <v>1</v>
      </c>
      <c r="P25" s="238" t="str">
        <f>LEFT($AK26,1)</f>
        <v/>
      </c>
      <c r="Q25" s="226" t="str">
        <f>RIGHT($AK26,1)</f>
        <v/>
      </c>
      <c r="R25" s="53" t="s">
        <v>2</v>
      </c>
      <c r="S25" s="42"/>
      <c r="T25" s="42"/>
      <c r="U25" s="42"/>
      <c r="V25" s="42"/>
      <c r="W25" s="42"/>
      <c r="X25" s="42"/>
      <c r="Y25" s="42"/>
      <c r="Z25" s="54"/>
      <c r="AA25" s="35"/>
      <c r="AB25" s="35"/>
      <c r="AC25" s="45"/>
      <c r="AD25" s="31"/>
      <c r="AF25" s="785"/>
      <c r="AG25" s="113" t="s">
        <v>33</v>
      </c>
      <c r="AH25" s="815"/>
      <c r="AI25" s="781"/>
      <c r="AJ25" s="781"/>
      <c r="AK25" s="781"/>
      <c r="AL25" s="782"/>
      <c r="AM25" s="259" t="s">
        <v>4714</v>
      </c>
      <c r="AN25" s="336"/>
      <c r="AO25" s="172"/>
      <c r="AP25" s="160"/>
      <c r="AU25" s="171"/>
      <c r="AV25" s="171"/>
      <c r="AW25" s="171"/>
      <c r="AX25" s="103"/>
      <c r="AY25" s="114"/>
      <c r="AZ25" s="114"/>
      <c r="BA25" s="114"/>
      <c r="BB25" s="114"/>
      <c r="BC25" s="114"/>
      <c r="BD25" s="114"/>
      <c r="BE25" s="114"/>
      <c r="BF25" s="114"/>
      <c r="BG25" s="114"/>
      <c r="BH25" s="114"/>
      <c r="BI25" s="114"/>
      <c r="BJ25" s="114"/>
      <c r="BK25" s="114"/>
      <c r="BL25" s="114"/>
      <c r="BM25" s="114"/>
      <c r="BN25" s="114"/>
      <c r="BO25" s="114"/>
      <c r="BP25" s="114"/>
      <c r="BQ25" s="114"/>
      <c r="BR25" s="114"/>
      <c r="BS25" s="114"/>
      <c r="BT25" s="114"/>
      <c r="BU25" s="114"/>
      <c r="BV25" s="114"/>
      <c r="BW25" s="114"/>
      <c r="BX25" s="114"/>
      <c r="BY25" s="114"/>
      <c r="BZ25" s="114"/>
      <c r="CA25" s="114"/>
      <c r="CB25" s="114"/>
      <c r="CC25" s="114"/>
      <c r="CD25" s="114"/>
      <c r="CE25" s="114"/>
      <c r="CF25" s="114"/>
      <c r="CG25" s="114"/>
      <c r="CH25" s="114"/>
      <c r="CI25" s="114"/>
      <c r="CJ25" s="114"/>
      <c r="CK25" s="114"/>
      <c r="CL25" s="114"/>
      <c r="CM25" s="114"/>
      <c r="CN25" s="114"/>
      <c r="CO25" s="114"/>
    </row>
    <row r="26" spans="1:99" ht="21.75" customHeight="1" x14ac:dyDescent="0.15">
      <c r="A26" s="47"/>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F26" s="114"/>
      <c r="AG26" s="118"/>
      <c r="AH26" s="109" t="str">
        <f>IF($AH25="","",TEXT($AH25,"ggg"))</f>
        <v/>
      </c>
      <c r="AI26" s="109" t="str">
        <f>IF($AH25="","",TEXT($AH25,"ee"))</f>
        <v/>
      </c>
      <c r="AJ26" s="109" t="str">
        <f>IF($AH25="","",TEXT($AH25,"mm"))</f>
        <v/>
      </c>
      <c r="AK26" s="109" t="str">
        <f>IF($AH25="","",TEXT($AH25,"dd"))</f>
        <v/>
      </c>
      <c r="AL26" s="123"/>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4"/>
      <c r="CA26" s="114"/>
      <c r="CB26" s="114"/>
      <c r="CC26" s="114"/>
      <c r="CD26" s="114"/>
      <c r="CE26" s="114"/>
      <c r="CF26" s="114"/>
      <c r="CG26" s="114"/>
      <c r="CH26" s="114"/>
      <c r="CI26" s="114"/>
      <c r="CJ26" s="114"/>
      <c r="CK26" s="114"/>
      <c r="CL26" s="114"/>
      <c r="CM26" s="114"/>
      <c r="CN26" s="114"/>
      <c r="CO26" s="114"/>
    </row>
    <row r="27" spans="1:99" ht="21.75" customHeight="1" x14ac:dyDescent="0.15">
      <c r="A27" s="47"/>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F27" s="114"/>
      <c r="AG27" s="118"/>
      <c r="AH27" s="109"/>
      <c r="AI27" s="109"/>
      <c r="AJ27" s="109"/>
      <c r="AK27" s="109"/>
      <c r="AL27" s="123"/>
      <c r="AM27" s="114"/>
      <c r="AN27" s="114"/>
      <c r="AO27" s="114"/>
      <c r="AP27" s="114"/>
      <c r="AQ27" s="114"/>
      <c r="AR27" s="114"/>
      <c r="AS27" s="114"/>
      <c r="AT27" s="114"/>
      <c r="AU27" s="114"/>
      <c r="AV27" s="114"/>
      <c r="AW27" s="114"/>
      <c r="AX27" s="114"/>
      <c r="AY27" s="114"/>
      <c r="AZ27" s="114"/>
      <c r="BA27" s="114"/>
      <c r="BB27" s="114"/>
      <c r="BC27" s="114"/>
      <c r="BD27" s="114"/>
      <c r="BE27" s="114"/>
      <c r="BF27" s="114"/>
      <c r="BG27" s="114"/>
      <c r="BH27" s="114"/>
      <c r="BI27" s="114"/>
      <c r="BJ27" s="114"/>
      <c r="BK27" s="114"/>
      <c r="BL27" s="114"/>
      <c r="BM27" s="114"/>
      <c r="BN27" s="114"/>
      <c r="BO27" s="114"/>
      <c r="BP27" s="114"/>
      <c r="BQ27" s="114"/>
      <c r="BR27" s="114"/>
      <c r="BS27" s="114"/>
      <c r="BT27" s="114"/>
      <c r="BU27" s="114"/>
      <c r="BV27" s="114"/>
      <c r="BW27" s="114"/>
      <c r="BX27" s="114"/>
      <c r="BY27" s="114"/>
      <c r="BZ27" s="114"/>
      <c r="CA27" s="114"/>
      <c r="CB27" s="114"/>
      <c r="CC27" s="114"/>
      <c r="CD27" s="114"/>
      <c r="CE27" s="114"/>
      <c r="CF27" s="114"/>
      <c r="CG27" s="114"/>
      <c r="CH27" s="114"/>
      <c r="CI27" s="114"/>
      <c r="CJ27" s="114"/>
      <c r="CK27" s="114"/>
      <c r="CL27" s="114"/>
      <c r="CM27" s="114"/>
      <c r="CN27" s="114"/>
      <c r="CO27" s="114"/>
    </row>
    <row r="28" spans="1:99" ht="21.75" customHeight="1" x14ac:dyDescent="0.15">
      <c r="A28" s="47"/>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F28" s="114"/>
      <c r="AG28" s="118"/>
      <c r="AH28" s="109"/>
      <c r="AI28" s="109"/>
      <c r="AJ28" s="109"/>
      <c r="AK28" s="109"/>
      <c r="AL28" s="123"/>
      <c r="AM28" s="114"/>
      <c r="AN28" s="114"/>
      <c r="AO28" s="114"/>
      <c r="AP28" s="114"/>
      <c r="AQ28" s="114"/>
      <c r="AR28" s="114"/>
      <c r="AS28" s="114"/>
      <c r="AT28" s="114"/>
      <c r="AU28" s="114"/>
      <c r="AV28" s="114"/>
      <c r="AW28" s="114"/>
      <c r="AX28" s="114"/>
      <c r="AY28" s="114"/>
      <c r="AZ28" s="114"/>
      <c r="BA28" s="114"/>
      <c r="BB28" s="114"/>
      <c r="BC28" s="114"/>
      <c r="BD28" s="114"/>
      <c r="BE28" s="114"/>
      <c r="BF28" s="114"/>
      <c r="BG28" s="114"/>
      <c r="BH28" s="114"/>
      <c r="BI28" s="114"/>
      <c r="BJ28" s="114"/>
      <c r="BK28" s="114"/>
      <c r="BL28" s="114"/>
      <c r="BM28" s="114"/>
      <c r="BN28" s="114"/>
      <c r="BO28" s="114"/>
      <c r="BP28" s="114"/>
      <c r="BQ28" s="114"/>
      <c r="BR28" s="114"/>
      <c r="BS28" s="114"/>
      <c r="BT28" s="114"/>
      <c r="BU28" s="114"/>
      <c r="BV28" s="114"/>
      <c r="BW28" s="114"/>
      <c r="BX28" s="114"/>
      <c r="BY28" s="114"/>
      <c r="BZ28" s="114"/>
      <c r="CA28" s="114"/>
      <c r="CB28" s="114"/>
      <c r="CC28" s="114"/>
      <c r="CD28" s="114"/>
      <c r="CE28" s="114"/>
      <c r="CF28" s="114"/>
      <c r="CG28" s="114"/>
      <c r="CH28" s="114"/>
      <c r="CI28" s="114"/>
      <c r="CJ28" s="114"/>
      <c r="CK28" s="114"/>
      <c r="CL28" s="114"/>
      <c r="CM28" s="114"/>
      <c r="CN28" s="114"/>
      <c r="CO28" s="114"/>
    </row>
    <row r="29" spans="1:99" ht="21.75" customHeight="1" x14ac:dyDescent="0.15">
      <c r="A29" s="47"/>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F29" s="114"/>
      <c r="AG29" s="118"/>
      <c r="AH29" s="109"/>
      <c r="AI29" s="109"/>
      <c r="AJ29" s="109"/>
      <c r="AK29" s="109"/>
      <c r="AL29" s="123"/>
      <c r="AM29" s="114"/>
      <c r="AN29" s="114"/>
      <c r="AO29" s="114"/>
      <c r="AP29" s="114"/>
      <c r="AQ29" s="114"/>
      <c r="AR29" s="114"/>
      <c r="AS29" s="114"/>
      <c r="AT29" s="114"/>
      <c r="AU29" s="114"/>
      <c r="AV29" s="114"/>
      <c r="AW29" s="114"/>
      <c r="AX29" s="114"/>
      <c r="AY29" s="114"/>
      <c r="AZ29" s="114"/>
      <c r="BA29" s="114"/>
      <c r="BB29" s="114"/>
      <c r="BC29" s="114"/>
      <c r="BD29" s="114"/>
      <c r="BE29" s="114"/>
      <c r="BF29" s="114"/>
      <c r="BG29" s="114"/>
      <c r="BH29" s="114"/>
      <c r="BI29" s="114"/>
      <c r="BJ29" s="114"/>
      <c r="BK29" s="114"/>
      <c r="BL29" s="114"/>
      <c r="BM29" s="114"/>
      <c r="BN29" s="114"/>
      <c r="BO29" s="114"/>
      <c r="BP29" s="114"/>
      <c r="BQ29" s="114"/>
      <c r="BR29" s="114"/>
      <c r="BS29" s="114"/>
      <c r="BT29" s="114"/>
      <c r="BU29" s="114"/>
      <c r="BV29" s="114"/>
      <c r="BW29" s="114"/>
      <c r="BX29" s="114"/>
      <c r="BY29" s="114"/>
      <c r="BZ29" s="114"/>
      <c r="CA29" s="114"/>
      <c r="CB29" s="114"/>
      <c r="CC29" s="114"/>
      <c r="CD29" s="114"/>
      <c r="CE29" s="114"/>
      <c r="CF29" s="114"/>
      <c r="CG29" s="114"/>
      <c r="CH29" s="114"/>
      <c r="CI29" s="114"/>
      <c r="CJ29" s="114"/>
      <c r="CK29" s="114"/>
      <c r="CL29" s="114"/>
      <c r="CM29" s="114"/>
      <c r="CN29" s="114"/>
      <c r="CO29" s="114"/>
    </row>
    <row r="30" spans="1:99" ht="21.75" customHeight="1" x14ac:dyDescent="0.15">
      <c r="A30" s="47"/>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F30" s="114"/>
      <c r="AG30" s="118"/>
      <c r="AH30" s="109"/>
      <c r="AI30" s="109"/>
      <c r="AJ30" s="109"/>
      <c r="AK30" s="109"/>
      <c r="AL30" s="123"/>
      <c r="AM30" s="114"/>
      <c r="AN30" s="114"/>
      <c r="AO30" s="114"/>
      <c r="AP30" s="114"/>
      <c r="AQ30" s="114"/>
      <c r="AR30" s="114"/>
      <c r="AS30" s="114"/>
      <c r="AT30" s="114"/>
      <c r="AU30" s="114"/>
      <c r="AV30" s="114"/>
      <c r="AW30" s="114"/>
      <c r="AX30" s="114"/>
      <c r="AY30" s="114"/>
      <c r="AZ30" s="114"/>
      <c r="BA30" s="114"/>
      <c r="BB30" s="114"/>
      <c r="BC30" s="114"/>
      <c r="BD30" s="114"/>
      <c r="BE30" s="114"/>
      <c r="BF30" s="114"/>
      <c r="BG30" s="114"/>
      <c r="BH30" s="114"/>
      <c r="BI30" s="114"/>
      <c r="BJ30" s="114"/>
      <c r="BK30" s="114"/>
      <c r="BL30" s="114"/>
      <c r="BM30" s="114"/>
      <c r="BN30" s="114"/>
      <c r="BO30" s="114"/>
      <c r="BP30" s="114"/>
      <c r="BQ30" s="114"/>
      <c r="BR30" s="114"/>
      <c r="BS30" s="114"/>
      <c r="BT30" s="114"/>
      <c r="BU30" s="114"/>
      <c r="BV30" s="114"/>
      <c r="BW30" s="114"/>
      <c r="BX30" s="114"/>
      <c r="BY30" s="114"/>
      <c r="BZ30" s="114"/>
      <c r="CA30" s="114"/>
      <c r="CB30" s="114"/>
      <c r="CC30" s="114"/>
      <c r="CD30" s="114"/>
      <c r="CE30" s="114"/>
      <c r="CF30" s="114"/>
      <c r="CG30" s="114"/>
      <c r="CH30" s="114"/>
      <c r="CI30" s="114"/>
      <c r="CJ30" s="114"/>
      <c r="CK30" s="114"/>
      <c r="CL30" s="114"/>
      <c r="CM30" s="114"/>
      <c r="CN30" s="114"/>
      <c r="CO30" s="114"/>
    </row>
    <row r="31" spans="1:99" ht="21.75" customHeight="1" thickBot="1" x14ac:dyDescent="0.2">
      <c r="A31" s="43" t="s">
        <v>14</v>
      </c>
      <c r="B31" s="35"/>
      <c r="C31" s="252"/>
      <c r="D31" s="35"/>
      <c r="E31" s="35"/>
      <c r="F31" s="35"/>
      <c r="G31" s="35"/>
      <c r="H31" s="35"/>
      <c r="I31" s="35"/>
      <c r="J31" s="35"/>
      <c r="K31" s="35"/>
      <c r="L31" s="35"/>
      <c r="M31" s="35"/>
      <c r="N31" s="35"/>
      <c r="O31" s="35"/>
      <c r="P31" s="35"/>
      <c r="Q31" s="35"/>
      <c r="R31" s="35"/>
      <c r="S31" s="35"/>
      <c r="T31" s="35"/>
      <c r="U31" s="35"/>
      <c r="V31" s="35"/>
      <c r="W31" s="156" t="s">
        <v>4619</v>
      </c>
      <c r="X31" s="35"/>
      <c r="Y31" s="35"/>
      <c r="Z31" s="35"/>
      <c r="AA31" s="35"/>
      <c r="AB31" s="35"/>
      <c r="AC31" s="33"/>
      <c r="AD31" s="33"/>
      <c r="AE31" s="87"/>
      <c r="AF31" s="260"/>
      <c r="AG31" s="117"/>
      <c r="AH31" s="117"/>
      <c r="AI31" s="117"/>
      <c r="AJ31" s="109"/>
      <c r="AN31" s="118"/>
      <c r="AO31" s="118"/>
      <c r="AP31" s="109" t="str">
        <f>LEFT(AH33)</f>
        <v/>
      </c>
      <c r="AQ31" s="109" t="str">
        <f>MID(AH33,2,1)</f>
        <v/>
      </c>
      <c r="AR31" s="119" t="str">
        <f>RIGHT("000000"&amp;$AM33,6)</f>
        <v>000000</v>
      </c>
      <c r="AS31" s="117"/>
      <c r="AT31" s="117"/>
      <c r="AU31" s="117"/>
      <c r="AV31" s="117"/>
      <c r="AW31" s="117"/>
      <c r="AX31" s="117"/>
      <c r="AY31" s="114"/>
      <c r="AZ31" s="114"/>
      <c r="BA31" s="114"/>
      <c r="BB31" s="114"/>
      <c r="BC31" s="114"/>
      <c r="BD31" s="114"/>
      <c r="BE31" s="114"/>
      <c r="BF31" s="114"/>
      <c r="BG31" s="114"/>
      <c r="BH31" s="114"/>
      <c r="BI31" s="114"/>
      <c r="BJ31" s="114"/>
      <c r="BK31" s="114"/>
      <c r="BL31" s="114"/>
      <c r="BM31" s="114"/>
      <c r="BN31" s="114"/>
      <c r="BO31" s="114"/>
      <c r="BP31" s="114"/>
      <c r="BQ31" s="114"/>
      <c r="BR31" s="114"/>
      <c r="BS31" s="114"/>
      <c r="BT31" s="114"/>
      <c r="BU31" s="114"/>
      <c r="BV31" s="114"/>
      <c r="BW31" s="114"/>
      <c r="BX31" s="114"/>
      <c r="BY31" s="114"/>
      <c r="BZ31" s="114"/>
      <c r="CA31" s="114"/>
      <c r="CB31" s="114"/>
      <c r="CC31" s="114"/>
      <c r="CD31" s="114"/>
      <c r="CE31" s="114"/>
      <c r="CF31" s="114"/>
      <c r="CG31" s="114"/>
      <c r="CH31" s="114"/>
      <c r="CI31" s="114"/>
      <c r="CJ31" s="114"/>
      <c r="CK31" s="114"/>
      <c r="CL31" s="114"/>
      <c r="CM31" s="114"/>
      <c r="CN31" s="114"/>
      <c r="CO31" s="114"/>
    </row>
    <row r="32" spans="1:99" ht="21.75" customHeight="1" thickBot="1" x14ac:dyDescent="0.2">
      <c r="A32" s="44">
        <v>41</v>
      </c>
      <c r="B32" s="35"/>
      <c r="C32" s="793" t="s">
        <v>4601</v>
      </c>
      <c r="D32" s="794"/>
      <c r="E32" s="794"/>
      <c r="F32" s="794"/>
      <c r="G32" s="795"/>
      <c r="H32" s="228" t="str">
        <f>IF($AT33="令和","R",IF($AT33="平成","H",IF($AT33="昭和","S",IF($AT33="大正","T",""))))</f>
        <v/>
      </c>
      <c r="I32" s="46" t="s">
        <v>4266</v>
      </c>
      <c r="J32" s="229" t="str">
        <f>LEFT($AU33,1)</f>
        <v/>
      </c>
      <c r="K32" s="230" t="str">
        <f>RIGHT($AU33,1)</f>
        <v/>
      </c>
      <c r="L32" s="52" t="s">
        <v>0</v>
      </c>
      <c r="M32" s="231" t="str">
        <f>LEFT($AV33,1)</f>
        <v/>
      </c>
      <c r="N32" s="226" t="str">
        <f>RIGHT($AV33,1)</f>
        <v/>
      </c>
      <c r="O32" s="53" t="s">
        <v>1</v>
      </c>
      <c r="P32" s="237" t="str">
        <f>LEFT($AW33,1)</f>
        <v/>
      </c>
      <c r="Q32" s="226" t="str">
        <f>RIGHT($AW33,1)</f>
        <v/>
      </c>
      <c r="R32" s="53" t="s">
        <v>36</v>
      </c>
      <c r="S32" s="35"/>
      <c r="T32" s="35"/>
      <c r="U32" s="35"/>
      <c r="V32" s="35"/>
      <c r="W32" s="228" t="str">
        <f>IF(AT32="1.就退任","1",IF(AT32="2.氏名","2",""))</f>
        <v/>
      </c>
      <c r="X32" s="35"/>
      <c r="Y32" s="35"/>
      <c r="Z32" s="35"/>
      <c r="AA32" s="35"/>
      <c r="AB32" s="35"/>
      <c r="AC32" s="33"/>
      <c r="AD32" s="33"/>
      <c r="AE32" s="87"/>
      <c r="AF32" s="783" t="s">
        <v>4624</v>
      </c>
      <c r="AG32" s="113" t="s">
        <v>4601</v>
      </c>
      <c r="AH32" s="815"/>
      <c r="AI32" s="781"/>
      <c r="AJ32" s="781"/>
      <c r="AK32" s="781"/>
      <c r="AL32" s="782"/>
      <c r="AM32" s="334"/>
      <c r="AN32" s="334"/>
      <c r="AO32" s="259"/>
      <c r="AP32" s="98"/>
      <c r="AQ32" s="796" t="s">
        <v>4620</v>
      </c>
      <c r="AR32" s="796"/>
      <c r="AS32" s="797"/>
      <c r="AT32" s="719"/>
      <c r="AU32" s="721"/>
      <c r="AV32" s="117"/>
      <c r="AW32" s="117"/>
      <c r="AX32" s="117"/>
      <c r="AY32" s="114"/>
      <c r="AZ32" s="114"/>
      <c r="BA32" s="114"/>
      <c r="BB32" s="114"/>
      <c r="BC32" s="114"/>
      <c r="BD32" s="114"/>
      <c r="BE32" s="114"/>
      <c r="BF32" s="114"/>
      <c r="BG32" s="114"/>
      <c r="BH32" s="114"/>
      <c r="BI32" s="114"/>
      <c r="BJ32" s="114"/>
      <c r="BK32" s="114"/>
      <c r="BL32" s="114"/>
      <c r="BM32" s="114"/>
      <c r="BN32" s="114"/>
      <c r="BO32" s="114"/>
      <c r="BP32" s="114"/>
      <c r="BQ32" s="114"/>
      <c r="BR32" s="114"/>
      <c r="BS32" s="114"/>
      <c r="BT32" s="114"/>
      <c r="BU32" s="114"/>
      <c r="BV32" s="114"/>
      <c r="BW32" s="114"/>
      <c r="BX32" s="114"/>
      <c r="BY32" s="114"/>
      <c r="BZ32" s="114"/>
      <c r="CA32" s="114"/>
      <c r="CB32" s="114"/>
      <c r="CC32" s="114"/>
      <c r="CD32" s="114"/>
      <c r="CE32" s="114"/>
      <c r="CF32" s="114"/>
      <c r="CG32" s="114"/>
      <c r="CH32" s="114"/>
      <c r="CI32" s="114"/>
      <c r="CJ32" s="114"/>
      <c r="CK32" s="114"/>
      <c r="CL32" s="114"/>
      <c r="CM32" s="114"/>
      <c r="CN32" s="114"/>
      <c r="CO32" s="114"/>
    </row>
    <row r="33" spans="1:99" ht="21.75" customHeight="1" thickBot="1" x14ac:dyDescent="0.2">
      <c r="A33" s="214"/>
      <c r="B33" s="35"/>
      <c r="C33" s="882" t="s">
        <v>4624</v>
      </c>
      <c r="D33" s="794" t="s">
        <v>4626</v>
      </c>
      <c r="E33" s="794"/>
      <c r="F33" s="794"/>
      <c r="G33" s="795"/>
      <c r="H33" s="234" t="str">
        <f>AP31</f>
        <v/>
      </c>
      <c r="I33" s="226" t="str">
        <f>AQ31</f>
        <v/>
      </c>
      <c r="J33" s="50" t="s">
        <v>4266</v>
      </c>
      <c r="K33" s="237" t="str">
        <f>IF(AM33="","",IF(AM33&gt;=100000,LEFT($AR31,1),"0"))</f>
        <v/>
      </c>
      <c r="L33" s="227" t="str">
        <f>IF(AM33="","",IF($AM33&gt;=10000,MID($AR31,2,1),"0"))</f>
        <v/>
      </c>
      <c r="M33" s="235" t="str">
        <f>IF(AM33="","",IF($AM33&gt;=1000,MID($AR31,3,1),"0"))</f>
        <v/>
      </c>
      <c r="N33" s="235" t="str">
        <f>IF(AM33="","",IF($AM33&gt;=100,MID($AR31,4,1),"0"))</f>
        <v/>
      </c>
      <c r="O33" s="235" t="str">
        <f>IF(AM33="","",IF($AM33&gt;=10,MID($AR31,5,1),"0"))</f>
        <v/>
      </c>
      <c r="P33" s="235" t="str">
        <f>IF($AM33&gt;=1,RIGHT($AR31),"")</f>
        <v/>
      </c>
      <c r="Q33" s="51" t="s">
        <v>4266</v>
      </c>
      <c r="R33" s="195" t="str">
        <f>IF($AS33="","",$AS33)</f>
        <v/>
      </c>
      <c r="S33" s="50"/>
      <c r="T33" s="155"/>
      <c r="U33" s="155"/>
      <c r="V33" s="155"/>
      <c r="W33" s="155"/>
      <c r="X33" s="155"/>
      <c r="Y33" s="155"/>
      <c r="Z33" s="215"/>
      <c r="AA33" s="212"/>
      <c r="AB33" s="33"/>
      <c r="AC33" s="33"/>
      <c r="AD33" s="33"/>
      <c r="AE33" s="87"/>
      <c r="AF33" s="784"/>
      <c r="AG33" s="113" t="s">
        <v>4626</v>
      </c>
      <c r="AH33" s="729"/>
      <c r="AI33" s="622"/>
      <c r="AJ33" s="622"/>
      <c r="AK33" s="623"/>
      <c r="AL33" s="120" t="s">
        <v>4271</v>
      </c>
      <c r="AM33" s="649"/>
      <c r="AN33" s="650"/>
      <c r="AO33" s="650"/>
      <c r="AP33" s="650"/>
      <c r="AQ33" s="651"/>
      <c r="AR33" s="140" t="s">
        <v>39</v>
      </c>
      <c r="AS33" s="174"/>
      <c r="AT33" s="109" t="str">
        <f>IF($AH32="","",TEXT($AH32,"ggg"))</f>
        <v/>
      </c>
      <c r="AU33" s="109" t="str">
        <f>IF($AH32="","",TEXT($AH32,"ee"))</f>
        <v/>
      </c>
      <c r="AV33" s="109" t="str">
        <f>IF($AH32="","",TEXT($AH32,"mm"))</f>
        <v/>
      </c>
      <c r="AW33" s="109" t="str">
        <f>IF($AH32="","",TEXT($AH32,"dd"))</f>
        <v/>
      </c>
      <c r="BB33" s="114"/>
      <c r="BC33" s="114"/>
      <c r="BD33" s="114"/>
      <c r="BE33" s="114"/>
      <c r="BF33" s="114"/>
      <c r="BG33" s="114"/>
      <c r="BH33" s="114"/>
      <c r="BI33" s="114"/>
      <c r="BJ33" s="114"/>
      <c r="BK33" s="114"/>
      <c r="BL33" s="114"/>
      <c r="BM33" s="114"/>
      <c r="BN33" s="114"/>
      <c r="BO33" s="114"/>
      <c r="BP33" s="114"/>
      <c r="BQ33" s="114"/>
      <c r="BR33" s="114"/>
      <c r="BS33" s="114"/>
      <c r="BT33" s="114"/>
      <c r="BU33" s="114"/>
      <c r="BV33" s="114"/>
      <c r="BW33" s="114"/>
      <c r="BX33" s="114"/>
      <c r="BY33" s="114"/>
      <c r="BZ33" s="114"/>
      <c r="CA33" s="114"/>
      <c r="CB33" s="114"/>
      <c r="CC33" s="114"/>
      <c r="CD33" s="114"/>
      <c r="CE33" s="114"/>
      <c r="CF33" s="114"/>
      <c r="CG33" s="114"/>
      <c r="CH33" s="114"/>
      <c r="CI33" s="114"/>
      <c r="CJ33" s="114"/>
      <c r="CK33" s="114"/>
      <c r="CL33" s="114"/>
      <c r="CM33" s="114"/>
      <c r="CN33" s="114"/>
      <c r="CO33" s="114"/>
    </row>
    <row r="34" spans="1:99" ht="21.75" customHeight="1" thickBot="1" x14ac:dyDescent="0.2">
      <c r="A34" s="53"/>
      <c r="B34" s="35"/>
      <c r="C34" s="883"/>
      <c r="D34" s="794" t="s">
        <v>15</v>
      </c>
      <c r="E34" s="794"/>
      <c r="F34" s="794"/>
      <c r="G34" s="795"/>
      <c r="H34" s="231" t="str">
        <f>$BB34</f>
        <v/>
      </c>
      <c r="I34" s="235" t="str">
        <f>$BC34</f>
        <v/>
      </c>
      <c r="J34" s="235" t="str">
        <f>$BD34</f>
        <v/>
      </c>
      <c r="K34" s="235" t="str">
        <f>$BE34</f>
        <v/>
      </c>
      <c r="L34" s="235" t="str">
        <f>$BF34</f>
        <v/>
      </c>
      <c r="M34" s="235" t="str">
        <f>$BG34</f>
        <v/>
      </c>
      <c r="N34" s="235" t="str">
        <f>$BH34</f>
        <v/>
      </c>
      <c r="O34" s="235" t="str">
        <f>$BI34</f>
        <v/>
      </c>
      <c r="P34" s="235" t="str">
        <f>$BJ34</f>
        <v/>
      </c>
      <c r="Q34" s="235" t="str">
        <f>$BK34</f>
        <v/>
      </c>
      <c r="R34" s="235" t="str">
        <f>$BL34</f>
        <v/>
      </c>
      <c r="S34" s="235" t="str">
        <f>$BM34</f>
        <v/>
      </c>
      <c r="T34" s="235" t="str">
        <f>$BN34</f>
        <v/>
      </c>
      <c r="U34" s="235" t="str">
        <f>$BO34</f>
        <v/>
      </c>
      <c r="V34" s="235" t="str">
        <f>$BP34</f>
        <v/>
      </c>
      <c r="W34" s="235" t="str">
        <f>$BQ34</f>
        <v/>
      </c>
      <c r="X34" s="235" t="str">
        <f>$BR34</f>
        <v/>
      </c>
      <c r="Y34" s="235" t="str">
        <f>$BS34</f>
        <v/>
      </c>
      <c r="Z34" s="235" t="str">
        <f>$BT34</f>
        <v/>
      </c>
      <c r="AA34" s="226" t="str">
        <f>$BU34</f>
        <v/>
      </c>
      <c r="AB34" s="33"/>
      <c r="AC34" s="33"/>
      <c r="AD34" s="33"/>
      <c r="AE34" s="87"/>
      <c r="AF34" s="784"/>
      <c r="AG34" s="113" t="s">
        <v>4272</v>
      </c>
      <c r="AH34" s="777"/>
      <c r="AI34" s="778"/>
      <c r="AJ34" s="778"/>
      <c r="AK34" s="778"/>
      <c r="AL34" s="778"/>
      <c r="AM34" s="778"/>
      <c r="AN34" s="778"/>
      <c r="AO34" s="778"/>
      <c r="AP34" s="778"/>
      <c r="AQ34" s="778"/>
      <c r="AR34" s="778"/>
      <c r="AS34" s="778"/>
      <c r="AT34" s="778"/>
      <c r="AU34" s="778"/>
      <c r="AV34" s="778"/>
      <c r="AW34" s="778"/>
      <c r="AX34" s="779"/>
      <c r="AY34" s="121"/>
      <c r="AZ34" s="122" t="str">
        <f>ASC(AH34)</f>
        <v/>
      </c>
      <c r="BA34" s="122" t="str">
        <f>SUBSTITUTE(SUBSTITUTE(SUBSTITUTE(SUBSTITUTE(SUBSTITUTE(SUBSTITUTE(SUBSTITUTE(SUBSTITUTE(SUBSTITUTE(SUBSTITUTE(SUBSTITUTE(SUBSTITUTE(SUBSTITUTE(SUBSTITUTE(SUBSTITUTE(SUBSTITUTE(SUBSTITUTE(SUBSTITUTE(SUBSTITUTE(SUBSTITUTE(SUBSTITUTE(SUBSTITUTE(SUBSTITUTE(SUBSTITUTE(SUBSTITUTE(SUBSTITUTE(AZ34,"が","か゛"),"ぎ","き゛"),"ぐ","く゛"),"げ","け゛"),"ご","こ゛"),"ざ","さ゛"),"じ","し゛"),"ず","す゛"),"ぜ","せ゛"),"ぞ","そ゛"),"だ","た゛"),"ぢ","ち゛"),"づ","つ゛"),"で","て゛"),"ど","と゛"),"ば","は゛"),"び","ひ゛"),"ぶ","ふ゛"),"べ","へ゛"),"ぼ","ほ゛"),"ぱ","は゜"),"ぴ","ひ゜"),"ぷ","ふ゜"),"ぺ","へ゜"),"ぽ","ほ゜"),"ヴ","ウ゛")</f>
        <v/>
      </c>
      <c r="BB34" s="122" t="str">
        <f>DBCS(MID($BA34,COLUMNS($BC34:$BC34),1))</f>
        <v/>
      </c>
      <c r="BC34" s="122" t="str">
        <f>DBCS(MID($BA34,COLUMNS($BC34:BD34),1))</f>
        <v/>
      </c>
      <c r="BD34" s="122" t="str">
        <f>DBCS(MID($BA34,COLUMNS($BC34:$BE34),1))</f>
        <v/>
      </c>
      <c r="BE34" s="122" t="str">
        <f>DBCS(MID($BA34,COLUMNS($BC34:$BF34),1))</f>
        <v/>
      </c>
      <c r="BF34" s="122" t="str">
        <f>DBCS(MID($BA34,COLUMNS($BC34:$BG34),1))</f>
        <v/>
      </c>
      <c r="BG34" s="122" t="str">
        <f>DBCS(MID($BA34,COLUMNS($BC34:$BH34),1))</f>
        <v/>
      </c>
      <c r="BH34" s="122" t="str">
        <f>DBCS(MID($BA34,COLUMNS($BC34:$BI34),1))</f>
        <v/>
      </c>
      <c r="BI34" s="122" t="str">
        <f>DBCS(MID($BA34,COLUMNS($BC34:$BJ34),1))</f>
        <v/>
      </c>
      <c r="BJ34" s="122" t="str">
        <f>DBCS(MID($BA34,COLUMNS($BC34:$BK34),1))</f>
        <v/>
      </c>
      <c r="BK34" s="122" t="str">
        <f>DBCS(MID($BA34,COLUMNS($BC34:$BL34),1))</f>
        <v/>
      </c>
      <c r="BL34" s="122" t="str">
        <f>DBCS(MID($BA34,COLUMNS($BC34:$BM34),1))</f>
        <v/>
      </c>
      <c r="BM34" s="122" t="str">
        <f>DBCS(MID($BA34,COLUMNS($BC34:$BN34),1))</f>
        <v/>
      </c>
      <c r="BN34" s="122" t="str">
        <f>DBCS(MID($BA34,COLUMNS($BC34:$BO34),1))</f>
        <v/>
      </c>
      <c r="BO34" s="122" t="str">
        <f>DBCS(MID($BA34,COLUMNS($BC34:$BP34),1))</f>
        <v/>
      </c>
      <c r="BP34" s="122" t="str">
        <f>DBCS(MID($BA34,COLUMNS($BC34:$BQ34),1))</f>
        <v/>
      </c>
      <c r="BQ34" s="122" t="str">
        <f>DBCS(MID($BA34,COLUMNS($BC34:$BR34),1))</f>
        <v/>
      </c>
      <c r="BR34" s="122" t="str">
        <f>DBCS(MID($BA34,COLUMNS($BC34:$BS34),1))</f>
        <v/>
      </c>
      <c r="BS34" s="122" t="str">
        <f>DBCS(MID($BA34,COLUMNS($BC34:$BT34),1))</f>
        <v/>
      </c>
      <c r="BT34" s="122" t="str">
        <f>DBCS(MID($BA34,COLUMNS($BC34:$BU34),1))</f>
        <v/>
      </c>
      <c r="BU34" s="122" t="str">
        <f>DBCS(MID($BA34,COLUMNS($BC34:$BV34),1))</f>
        <v/>
      </c>
      <c r="BV34" s="122" t="str">
        <f>DBCS(MID($BA34,COLUMNS($BC34:$BW34),1))</f>
        <v/>
      </c>
      <c r="BW34" s="122" t="str">
        <f>DBCS(MID($BA34,COLUMNS($BC34:$BX34),1))</f>
        <v/>
      </c>
      <c r="BX34" s="122" t="str">
        <f>DBCS(MID($BA34,COLUMNS($BC34:$BY34),1))</f>
        <v/>
      </c>
      <c r="BY34" s="122" t="str">
        <f>DBCS(MID($BA34,COLUMNS($BC34:$BZ34),1))</f>
        <v/>
      </c>
      <c r="BZ34" s="122" t="str">
        <f>DBCS(MID($BA34,COLUMNS($BC34:$CA34),1))</f>
        <v/>
      </c>
      <c r="CA34" s="122" t="str">
        <f>DBCS(MID($BA34,COLUMNS($BC34:$CB34),1))</f>
        <v/>
      </c>
      <c r="CB34" s="122" t="str">
        <f>DBCS(MID($BA34,COLUMNS($BC34:$CC34),1))</f>
        <v/>
      </c>
      <c r="CC34" s="122" t="str">
        <f>DBCS(MID($BA34,COLUMNS($BC34:$CD34),1))</f>
        <v/>
      </c>
      <c r="CD34" s="122" t="str">
        <f>DBCS(MID($BA34,COLUMNS($BC34:$CE34),1))</f>
        <v/>
      </c>
      <c r="CE34" s="122" t="str">
        <f>DBCS(MID($BA34,COLUMNS($BC34:$CF34),1))</f>
        <v/>
      </c>
      <c r="CF34" s="122" t="str">
        <f>DBCS(MID($BA$12,COLUMNS($BC$12:CG$12),1))</f>
        <v/>
      </c>
      <c r="CG34" s="122" t="str">
        <f>DBCS(MID($BA34,COLUMNS($BC34:$CH34),1))</f>
        <v/>
      </c>
      <c r="CH34" s="122" t="str">
        <f>DBCS(MID($BA34,COLUMNS($BC34:$CI34),1))</f>
        <v/>
      </c>
      <c r="CI34" s="122" t="str">
        <f>DBCS(MID($BA34,COLUMNS($BC34:$CJ34),1))</f>
        <v/>
      </c>
      <c r="CJ34" s="122" t="str">
        <f>DBCS(MID($BA34,COLUMNS($BC34:$CK34),1))</f>
        <v/>
      </c>
      <c r="CK34" s="122" t="str">
        <f>DBCS(MID($BA34,COLUMNS($BC34:$CL34),1))</f>
        <v/>
      </c>
      <c r="CL34" s="122" t="str">
        <f>DBCS(MID($BA34,COLUMNS($BC34:$CM34),1))</f>
        <v/>
      </c>
      <c r="CM34" s="122" t="str">
        <f>DBCS(MID($BA34,COLUMNS($BC34:$CN34),1))</f>
        <v/>
      </c>
      <c r="CN34" s="122" t="str">
        <f>DBCS(MID($BA34,COLUMNS($BC34:$CO34),1))</f>
        <v/>
      </c>
      <c r="CO34" s="122" t="str">
        <f>DBCS(MID($BA34,COLUMNS($BC34:$CP34),1))</f>
        <v/>
      </c>
      <c r="CP34" s="122" t="str">
        <f>DBCS(MID($BA34,COLUMNS($BC34:$CQ34),1))</f>
        <v/>
      </c>
      <c r="CQ34" s="122" t="str">
        <f>DBCS(MID($BA34,COLUMNS($BC34:$CR34),1))</f>
        <v/>
      </c>
      <c r="CR34" s="122" t="str">
        <f>DBCS(MID($BA34,COLUMNS($BC34:$CS34),1))</f>
        <v/>
      </c>
      <c r="CS34" s="122" t="str">
        <f>DBCS(MID($BA34,COLUMNS($BC34:$CT34),1))</f>
        <v/>
      </c>
      <c r="CT34" s="122" t="str">
        <f>DBCS(MID($BA34,COLUMNS($BC34:$CU34),1))</f>
        <v/>
      </c>
      <c r="CU34" s="122" t="str">
        <f>DBCS(MID($BA34,COLUMNS($BC34:$CV34),1))</f>
        <v/>
      </c>
    </row>
    <row r="35" spans="1:99" ht="21.75" customHeight="1" thickBot="1" x14ac:dyDescent="0.2">
      <c r="A35" s="53"/>
      <c r="B35" s="35"/>
      <c r="C35" s="883"/>
      <c r="D35" s="794" t="s">
        <v>4617</v>
      </c>
      <c r="E35" s="794"/>
      <c r="F35" s="794"/>
      <c r="G35" s="795"/>
      <c r="H35" s="229" t="str">
        <f>LEFT(AH35)</f>
        <v/>
      </c>
      <c r="I35" s="236" t="str">
        <f>MID($AH35,2,1)</f>
        <v/>
      </c>
      <c r="J35" s="236" t="str">
        <f>MID($AH35,3,1)</f>
        <v/>
      </c>
      <c r="K35" s="236" t="str">
        <f>MID($AH35,4,1)</f>
        <v/>
      </c>
      <c r="L35" s="236" t="str">
        <f>MID($AH35,5,1)</f>
        <v/>
      </c>
      <c r="M35" s="236" t="str">
        <f>MID($AH35,6,1)</f>
        <v/>
      </c>
      <c r="N35" s="236" t="str">
        <f>MID($AH35,7,1)</f>
        <v/>
      </c>
      <c r="O35" s="236" t="str">
        <f>MID($AH35,8,1)</f>
        <v/>
      </c>
      <c r="P35" s="236" t="str">
        <f>MID($AH35,9,1)</f>
        <v/>
      </c>
      <c r="Q35" s="236" t="str">
        <f>MID($AH35,10,1)</f>
        <v/>
      </c>
      <c r="R35" s="236" t="str">
        <f>MID($AH35,11,1)</f>
        <v/>
      </c>
      <c r="S35" s="236" t="str">
        <f>MID($AH35,12,1)</f>
        <v/>
      </c>
      <c r="T35" s="236" t="str">
        <f>MID($AH35,13,1)</f>
        <v/>
      </c>
      <c r="U35" s="236" t="str">
        <f>MID($AH35,14,1)</f>
        <v/>
      </c>
      <c r="V35" s="236" t="str">
        <f>MID($AH35,15,1)</f>
        <v/>
      </c>
      <c r="W35" s="236" t="str">
        <f>MID($AH35,16,1)</f>
        <v/>
      </c>
      <c r="X35" s="236" t="str">
        <f>MID($AH35,17,1)</f>
        <v/>
      </c>
      <c r="Y35" s="236" t="str">
        <f>MID($AH35,18,1)</f>
        <v/>
      </c>
      <c r="Z35" s="236" t="str">
        <f>MID($AH35,19,1)</f>
        <v/>
      </c>
      <c r="AA35" s="230" t="str">
        <f>MID($AH35,20,1)</f>
        <v/>
      </c>
      <c r="AB35" s="33"/>
      <c r="AC35" s="156"/>
      <c r="AD35" s="31"/>
      <c r="AF35" s="784"/>
      <c r="AG35" s="113" t="s">
        <v>32</v>
      </c>
      <c r="AH35" s="777"/>
      <c r="AI35" s="778"/>
      <c r="AJ35" s="778"/>
      <c r="AK35" s="778"/>
      <c r="AL35" s="778"/>
      <c r="AM35" s="778"/>
      <c r="AN35" s="778"/>
      <c r="AO35" s="778"/>
      <c r="AP35" s="778"/>
      <c r="AQ35" s="778"/>
      <c r="AR35" s="778"/>
      <c r="AS35" s="778"/>
      <c r="AT35" s="778"/>
      <c r="AU35" s="778"/>
      <c r="AV35" s="778"/>
      <c r="AW35" s="778"/>
      <c r="AX35" s="779"/>
      <c r="AY35" s="121"/>
      <c r="AZ35" s="114"/>
      <c r="BA35" s="114"/>
      <c r="BB35" s="114"/>
      <c r="BC35" s="114"/>
      <c r="BD35" s="114"/>
      <c r="BE35" s="114"/>
      <c r="BF35" s="114"/>
      <c r="BG35" s="114"/>
      <c r="BH35" s="114"/>
      <c r="BI35" s="114"/>
      <c r="BJ35" s="114"/>
      <c r="BK35" s="114"/>
      <c r="BL35" s="114"/>
      <c r="BM35" s="114"/>
      <c r="BN35" s="114"/>
      <c r="BO35" s="114"/>
      <c r="BP35" s="114"/>
      <c r="BQ35" s="114"/>
      <c r="BR35" s="114"/>
      <c r="BS35" s="114"/>
      <c r="BT35" s="114"/>
      <c r="BU35" s="114"/>
      <c r="BV35" s="114"/>
      <c r="BW35" s="114"/>
      <c r="BX35" s="114"/>
      <c r="BY35" s="114"/>
      <c r="BZ35" s="114"/>
      <c r="CA35" s="114"/>
      <c r="CB35" s="114"/>
      <c r="CC35" s="114"/>
      <c r="CD35" s="114"/>
      <c r="CE35" s="114"/>
      <c r="CF35" s="114"/>
      <c r="CG35" s="114"/>
      <c r="CH35" s="114"/>
      <c r="CI35" s="114"/>
      <c r="CJ35" s="114"/>
      <c r="CK35" s="114"/>
      <c r="CL35" s="114"/>
      <c r="CM35" s="114"/>
      <c r="CN35" s="114"/>
      <c r="CO35" s="114"/>
    </row>
    <row r="36" spans="1:99" ht="21.75" customHeight="1" thickBot="1" x14ac:dyDescent="0.2">
      <c r="A36" s="53"/>
      <c r="B36" s="35"/>
      <c r="C36" s="884"/>
      <c r="D36" s="794" t="s">
        <v>21</v>
      </c>
      <c r="E36" s="794"/>
      <c r="F36" s="794"/>
      <c r="G36" s="795"/>
      <c r="H36" s="228" t="str">
        <f>IF($AH37="令和","R",IF($AH37="平成","H",IF($AH37="昭和","S",IF($AH37="大正","T",""))))</f>
        <v/>
      </c>
      <c r="I36" s="46" t="s">
        <v>4266</v>
      </c>
      <c r="J36" s="229" t="str">
        <f>LEFT($AI37,1)</f>
        <v/>
      </c>
      <c r="K36" s="230" t="str">
        <f>RIGHT($AI37,1)</f>
        <v/>
      </c>
      <c r="L36" s="52" t="s">
        <v>0</v>
      </c>
      <c r="M36" s="231" t="str">
        <f>LEFT($AJ37,1)</f>
        <v/>
      </c>
      <c r="N36" s="226" t="str">
        <f>RIGHT($AJ37,1)</f>
        <v/>
      </c>
      <c r="O36" s="53" t="s">
        <v>1</v>
      </c>
      <c r="P36" s="238" t="str">
        <f>LEFT($AK37,1)</f>
        <v/>
      </c>
      <c r="Q36" s="226" t="str">
        <f>RIGHT($AK37,1)</f>
        <v/>
      </c>
      <c r="R36" s="53" t="s">
        <v>2</v>
      </c>
      <c r="S36" s="42"/>
      <c r="T36" s="42"/>
      <c r="U36" s="42"/>
      <c r="V36" s="42"/>
      <c r="W36" s="42"/>
      <c r="X36" s="42"/>
      <c r="Y36" s="42"/>
      <c r="Z36" s="54"/>
      <c r="AA36" s="35"/>
      <c r="AB36" s="35"/>
      <c r="AC36" s="33"/>
      <c r="AD36" s="31"/>
      <c r="AF36" s="785"/>
      <c r="AG36" s="113" t="s">
        <v>33</v>
      </c>
      <c r="AH36" s="768"/>
      <c r="AI36" s="617"/>
      <c r="AJ36" s="617"/>
      <c r="AK36" s="617"/>
      <c r="AL36" s="617"/>
      <c r="AM36" s="617"/>
      <c r="AN36" s="618"/>
      <c r="AO36" s="161" t="s">
        <v>4714</v>
      </c>
      <c r="AP36" s="160"/>
      <c r="AU36" s="171"/>
      <c r="AV36" s="171"/>
      <c r="AW36" s="171"/>
      <c r="AX36" s="103"/>
      <c r="AY36" s="114"/>
      <c r="AZ36" s="114"/>
      <c r="BA36" s="114"/>
      <c r="BB36" s="114"/>
      <c r="BC36" s="114"/>
      <c r="BD36" s="114"/>
      <c r="BE36" s="114"/>
      <c r="BF36" s="114"/>
      <c r="BG36" s="114"/>
      <c r="BH36" s="114"/>
      <c r="BI36" s="114"/>
      <c r="BJ36" s="114"/>
      <c r="BK36" s="114"/>
      <c r="BL36" s="114"/>
      <c r="BM36" s="114"/>
      <c r="BN36" s="114"/>
      <c r="BO36" s="114"/>
      <c r="BP36" s="114"/>
      <c r="BQ36" s="114"/>
      <c r="BR36" s="114"/>
      <c r="BS36" s="114"/>
      <c r="BT36" s="114"/>
      <c r="BU36" s="114"/>
      <c r="BV36" s="114"/>
      <c r="BW36" s="114"/>
      <c r="BX36" s="114"/>
      <c r="BY36" s="114"/>
      <c r="BZ36" s="114"/>
      <c r="CA36" s="114"/>
      <c r="CB36" s="114"/>
      <c r="CC36" s="114"/>
      <c r="CD36" s="114"/>
      <c r="CE36" s="114"/>
      <c r="CF36" s="114"/>
      <c r="CG36" s="114"/>
      <c r="CH36" s="114"/>
      <c r="CI36" s="114"/>
      <c r="CJ36" s="114"/>
      <c r="CK36" s="114"/>
      <c r="CL36" s="114"/>
      <c r="CM36" s="114"/>
      <c r="CN36" s="114"/>
      <c r="CO36" s="114"/>
    </row>
    <row r="37" spans="1:99" ht="27.75" customHeight="1" x14ac:dyDescent="0.15">
      <c r="A37" s="47"/>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F37" s="114"/>
      <c r="AG37" s="118"/>
      <c r="AH37" s="109" t="str">
        <f>IF($AH36="","",TEXT($AH36,"ggg"))</f>
        <v/>
      </c>
      <c r="AI37" s="109" t="str">
        <f>IF($AH36="","",TEXT($AH36,"ee"))</f>
        <v/>
      </c>
      <c r="AJ37" s="109" t="str">
        <f>IF($AH36="","",TEXT($AH36,"mm"))</f>
        <v/>
      </c>
      <c r="AK37" s="109" t="str">
        <f>IF($AH36="","",TEXT($AH36,"dd"))</f>
        <v/>
      </c>
      <c r="AL37" s="123"/>
      <c r="AM37" s="114"/>
      <c r="AN37" s="118"/>
      <c r="AO37" s="118"/>
      <c r="AP37" s="109" t="str">
        <f>LEFT(AH40)</f>
        <v/>
      </c>
      <c r="AQ37" s="109" t="str">
        <f>MID(AH40,2,1)</f>
        <v/>
      </c>
      <c r="AR37" s="119" t="str">
        <f>RIGHT("000000"&amp;$AM40,6)</f>
        <v>000000</v>
      </c>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c r="BQ37" s="114"/>
      <c r="BR37" s="114"/>
      <c r="BS37" s="114"/>
      <c r="BT37" s="114"/>
      <c r="BU37" s="114"/>
      <c r="BV37" s="114"/>
      <c r="BW37" s="114"/>
      <c r="BX37" s="114"/>
      <c r="BY37" s="114"/>
      <c r="BZ37" s="114"/>
      <c r="CA37" s="114"/>
      <c r="CB37" s="114"/>
      <c r="CC37" s="114"/>
      <c r="CD37" s="114"/>
      <c r="CE37" s="114"/>
      <c r="CF37" s="114"/>
      <c r="CG37" s="114"/>
      <c r="CH37" s="114"/>
      <c r="CI37" s="114"/>
      <c r="CJ37" s="114"/>
      <c r="CK37" s="114"/>
      <c r="CL37" s="114"/>
      <c r="CM37" s="114"/>
      <c r="CN37" s="114"/>
      <c r="CO37" s="114"/>
    </row>
    <row r="38" spans="1:99" ht="27.75" customHeight="1" thickBot="1" x14ac:dyDescent="0.2">
      <c r="A38" s="47"/>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F38" s="114"/>
      <c r="AG38" s="118"/>
      <c r="AH38" s="109"/>
      <c r="AI38" s="109"/>
      <c r="AJ38" s="109"/>
      <c r="AK38" s="109"/>
      <c r="AL38" s="123"/>
      <c r="AM38" s="114"/>
      <c r="AN38" s="118"/>
      <c r="AO38" s="118"/>
      <c r="AP38" s="109"/>
      <c r="AQ38" s="109"/>
      <c r="AR38" s="119"/>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4"/>
      <c r="BQ38" s="114"/>
      <c r="BR38" s="114"/>
      <c r="BS38" s="114"/>
      <c r="BT38" s="114"/>
      <c r="BU38" s="114"/>
      <c r="BV38" s="114"/>
      <c r="BW38" s="114"/>
      <c r="BX38" s="114"/>
      <c r="BY38" s="114"/>
      <c r="BZ38" s="114"/>
      <c r="CA38" s="114"/>
      <c r="CB38" s="114"/>
      <c r="CC38" s="114"/>
      <c r="CD38" s="114"/>
      <c r="CE38" s="114"/>
      <c r="CF38" s="114"/>
      <c r="CG38" s="114"/>
      <c r="CH38" s="114"/>
      <c r="CI38" s="114"/>
      <c r="CJ38" s="114"/>
      <c r="CK38" s="114"/>
      <c r="CL38" s="114"/>
      <c r="CM38" s="114"/>
      <c r="CN38" s="114"/>
      <c r="CO38" s="114"/>
    </row>
    <row r="39" spans="1:99" ht="21.75" customHeight="1" thickBot="1" x14ac:dyDescent="0.2">
      <c r="A39" s="214"/>
      <c r="B39" s="35"/>
      <c r="C39" s="35"/>
      <c r="D39" s="885" t="s">
        <v>4601</v>
      </c>
      <c r="E39" s="886"/>
      <c r="F39" s="886"/>
      <c r="G39" s="887"/>
      <c r="H39" s="228" t="str">
        <f>IF($AT40="令和","R",IF($AT40="平成","H",IF($AT40="昭和","S",IF($AT40="大正","T",""))))</f>
        <v/>
      </c>
      <c r="I39" s="46" t="s">
        <v>4266</v>
      </c>
      <c r="J39" s="229" t="str">
        <f>LEFT($AU40,1)</f>
        <v/>
      </c>
      <c r="K39" s="230" t="str">
        <f>RIGHT($AU40,1)</f>
        <v/>
      </c>
      <c r="L39" s="52" t="s">
        <v>0</v>
      </c>
      <c r="M39" s="231" t="str">
        <f>LEFT($AV40,1)</f>
        <v/>
      </c>
      <c r="N39" s="226" t="str">
        <f>RIGHT($AV40,1)</f>
        <v/>
      </c>
      <c r="O39" s="53" t="s">
        <v>1</v>
      </c>
      <c r="P39" s="237" t="str">
        <f>LEFT($AW40,1)</f>
        <v/>
      </c>
      <c r="Q39" s="226" t="str">
        <f>RIGHT($AW40,1)</f>
        <v/>
      </c>
      <c r="R39" s="53" t="s">
        <v>36</v>
      </c>
      <c r="S39" s="35"/>
      <c r="T39" s="35"/>
      <c r="U39" s="35"/>
      <c r="V39" s="35"/>
      <c r="W39" s="35"/>
      <c r="X39" s="35"/>
      <c r="Y39" s="35"/>
      <c r="Z39" s="35"/>
      <c r="AA39" s="35"/>
      <c r="AB39" s="35"/>
      <c r="AC39" s="33"/>
      <c r="AD39" s="33"/>
      <c r="AE39" s="87"/>
      <c r="AF39" s="783" t="s">
        <v>4603</v>
      </c>
      <c r="AG39" s="113" t="s">
        <v>4601</v>
      </c>
      <c r="AH39" s="815"/>
      <c r="AI39" s="781"/>
      <c r="AJ39" s="781"/>
      <c r="AK39" s="781"/>
      <c r="AL39" s="782"/>
      <c r="AM39" s="259" t="s">
        <v>4714</v>
      </c>
      <c r="AN39" s="334"/>
      <c r="AP39" s="117"/>
      <c r="AQ39" s="117"/>
      <c r="AR39" s="119"/>
      <c r="AS39" s="117"/>
      <c r="AT39" s="117"/>
      <c r="AU39" s="117"/>
      <c r="AV39" s="117"/>
      <c r="AW39" s="117"/>
      <c r="AX39" s="117"/>
      <c r="AY39" s="114"/>
      <c r="AZ39" s="114"/>
      <c r="BA39" s="114"/>
      <c r="BB39" s="114"/>
      <c r="BC39" s="114"/>
      <c r="BD39" s="114"/>
      <c r="BE39" s="114"/>
      <c r="BF39" s="114"/>
      <c r="BG39" s="114"/>
      <c r="BH39" s="114"/>
      <c r="BI39" s="114"/>
      <c r="BJ39" s="114"/>
      <c r="BK39" s="114"/>
      <c r="BL39" s="114"/>
      <c r="BM39" s="114"/>
      <c r="BN39" s="114"/>
      <c r="BO39" s="114"/>
      <c r="BP39" s="114"/>
      <c r="BQ39" s="114"/>
      <c r="BR39" s="114"/>
      <c r="BS39" s="114"/>
      <c r="BT39" s="114"/>
      <c r="BU39" s="114"/>
      <c r="BV39" s="114"/>
      <c r="BW39" s="114"/>
      <c r="BX39" s="114"/>
      <c r="BY39" s="114"/>
      <c r="BZ39" s="114"/>
      <c r="CA39" s="114"/>
      <c r="CB39" s="114"/>
      <c r="CC39" s="114"/>
      <c r="CD39" s="114"/>
      <c r="CE39" s="114"/>
      <c r="CF39" s="114"/>
      <c r="CG39" s="114"/>
      <c r="CH39" s="114"/>
      <c r="CI39" s="114"/>
      <c r="CJ39" s="114"/>
      <c r="CK39" s="114"/>
      <c r="CL39" s="114"/>
      <c r="CM39" s="114"/>
      <c r="CN39" s="114"/>
      <c r="CO39" s="114"/>
    </row>
    <row r="40" spans="1:99" ht="21.75" customHeight="1" thickBot="1" x14ac:dyDescent="0.2">
      <c r="A40" s="214"/>
      <c r="B40" s="35"/>
      <c r="C40" s="35"/>
      <c r="D40" s="882" t="s">
        <v>4603</v>
      </c>
      <c r="E40" s="818" t="s">
        <v>4626</v>
      </c>
      <c r="F40" s="819"/>
      <c r="G40" s="820"/>
      <c r="H40" s="234" t="str">
        <f>AP37</f>
        <v/>
      </c>
      <c r="I40" s="226" t="str">
        <f>AQ37</f>
        <v/>
      </c>
      <c r="J40" s="50" t="s">
        <v>4266</v>
      </c>
      <c r="K40" s="237" t="str">
        <f>IF(AM40="","",IF(AM40&gt;=100000,LEFT($AR37,1),"0"))</f>
        <v/>
      </c>
      <c r="L40" s="227" t="str">
        <f>IF(AM40="","",IF($AM40&gt;=10000,MID($AR37,2,1),"0"))</f>
        <v/>
      </c>
      <c r="M40" s="235" t="str">
        <f>IF(AM40="","",IF($AM40&gt;=1000,MID($AR37,3,1),"0"))</f>
        <v/>
      </c>
      <c r="N40" s="235" t="str">
        <f>IF(AM40="","",IF($AM40&gt;=100,MID($AR37,4,1),"0"))</f>
        <v/>
      </c>
      <c r="O40" s="235" t="str">
        <f>IF(AM40="","",IF($AM40&gt;=10,MID($AR37,5,1),"0"))</f>
        <v/>
      </c>
      <c r="P40" s="235" t="str">
        <f>IF($AM40&gt;=1,RIGHT($AR37),"")</f>
        <v/>
      </c>
      <c r="Q40" s="51" t="s">
        <v>4266</v>
      </c>
      <c r="R40" s="228" t="str">
        <f>IF($AS40="","",$AS40)</f>
        <v/>
      </c>
      <c r="S40" s="50"/>
      <c r="T40" s="155"/>
      <c r="U40" s="155"/>
      <c r="V40" s="155"/>
      <c r="W40" s="155"/>
      <c r="X40" s="155"/>
      <c r="Y40" s="155"/>
      <c r="Z40" s="215"/>
      <c r="AA40" s="212"/>
      <c r="AB40" s="33"/>
      <c r="AC40" s="33"/>
      <c r="AD40" s="33"/>
      <c r="AE40" s="87"/>
      <c r="AF40" s="784"/>
      <c r="AG40" s="113" t="s">
        <v>4626</v>
      </c>
      <c r="AH40" s="729"/>
      <c r="AI40" s="622"/>
      <c r="AJ40" s="622"/>
      <c r="AK40" s="623"/>
      <c r="AL40" s="120" t="s">
        <v>4271</v>
      </c>
      <c r="AM40" s="649"/>
      <c r="AN40" s="650"/>
      <c r="AO40" s="650"/>
      <c r="AP40" s="650"/>
      <c r="AQ40" s="651"/>
      <c r="AR40" s="140" t="s">
        <v>39</v>
      </c>
      <c r="AS40" s="174"/>
      <c r="AT40" s="109" t="str">
        <f>IF($AH39="","",TEXT($AH39,"ggg"))</f>
        <v/>
      </c>
      <c r="AU40" s="109" t="str">
        <f>IF($AH39="","",TEXT($AH39,"ee"))</f>
        <v/>
      </c>
      <c r="AV40" s="109" t="str">
        <f>IF($AH39="","",TEXT($AH39,"mm"))</f>
        <v/>
      </c>
      <c r="AW40" s="109" t="str">
        <f>IF($AH39="","",TEXT($AH39,"dd"))</f>
        <v/>
      </c>
      <c r="BB40" s="114"/>
      <c r="BC40" s="114"/>
      <c r="BD40" s="114"/>
      <c r="BE40" s="114"/>
      <c r="BF40" s="114"/>
      <c r="BG40" s="114"/>
      <c r="BH40" s="114"/>
      <c r="BI40" s="114"/>
      <c r="BJ40" s="114"/>
      <c r="BK40" s="114"/>
      <c r="BL40" s="114"/>
      <c r="BM40" s="114"/>
      <c r="BN40" s="114"/>
      <c r="BO40" s="114"/>
      <c r="BP40" s="114"/>
      <c r="BQ40" s="114"/>
      <c r="BR40" s="114"/>
      <c r="BS40" s="114"/>
      <c r="BT40" s="114"/>
      <c r="BU40" s="114"/>
      <c r="BV40" s="114"/>
      <c r="BW40" s="114"/>
      <c r="BX40" s="114"/>
      <c r="BY40" s="114"/>
      <c r="BZ40" s="114"/>
      <c r="CA40" s="114"/>
      <c r="CB40" s="114"/>
      <c r="CC40" s="114"/>
      <c r="CD40" s="114"/>
      <c r="CE40" s="114"/>
      <c r="CF40" s="114"/>
      <c r="CG40" s="114"/>
      <c r="CH40" s="114"/>
      <c r="CI40" s="114"/>
      <c r="CJ40" s="114"/>
      <c r="CK40" s="114"/>
      <c r="CL40" s="114"/>
      <c r="CM40" s="114"/>
      <c r="CN40" s="114"/>
      <c r="CO40" s="114"/>
    </row>
    <row r="41" spans="1:99" ht="21.75" customHeight="1" thickBot="1" x14ac:dyDescent="0.2">
      <c r="A41" s="53"/>
      <c r="B41" s="35"/>
      <c r="C41" s="35"/>
      <c r="D41" s="883"/>
      <c r="E41" s="818" t="s">
        <v>15</v>
      </c>
      <c r="F41" s="819"/>
      <c r="G41" s="820"/>
      <c r="H41" s="659" t="str">
        <f>IF(AH41="","",AH41)</f>
        <v/>
      </c>
      <c r="I41" s="660"/>
      <c r="J41" s="660"/>
      <c r="K41" s="660"/>
      <c r="L41" s="660"/>
      <c r="M41" s="660"/>
      <c r="N41" s="660"/>
      <c r="O41" s="660"/>
      <c r="P41" s="660"/>
      <c r="Q41" s="660"/>
      <c r="R41" s="660"/>
      <c r="S41" s="660"/>
      <c r="T41" s="660"/>
      <c r="U41" s="660"/>
      <c r="V41" s="660"/>
      <c r="W41" s="660"/>
      <c r="X41" s="660"/>
      <c r="Y41" s="660"/>
      <c r="Z41" s="660"/>
      <c r="AA41" s="661"/>
      <c r="AB41" s="33"/>
      <c r="AC41" s="33"/>
      <c r="AD41" s="33"/>
      <c r="AE41" s="87"/>
      <c r="AF41" s="784"/>
      <c r="AG41" s="113" t="s">
        <v>4272</v>
      </c>
      <c r="AH41" s="777"/>
      <c r="AI41" s="778"/>
      <c r="AJ41" s="778"/>
      <c r="AK41" s="778"/>
      <c r="AL41" s="778"/>
      <c r="AM41" s="778"/>
      <c r="AN41" s="778"/>
      <c r="AO41" s="778"/>
      <c r="AP41" s="778"/>
      <c r="AQ41" s="778"/>
      <c r="AR41" s="778"/>
      <c r="AS41" s="778"/>
      <c r="AT41" s="778"/>
      <c r="AU41" s="778"/>
      <c r="AV41" s="778"/>
      <c r="AW41" s="778"/>
      <c r="AX41" s="779"/>
      <c r="AY41" s="121"/>
      <c r="AZ41" s="122"/>
      <c r="BA41" s="122"/>
      <c r="BB41" s="122"/>
      <c r="BC41" s="122"/>
      <c r="BD41" s="122"/>
      <c r="BE41" s="122"/>
      <c r="BF41" s="122"/>
      <c r="BG41" s="122"/>
      <c r="BH41" s="122"/>
      <c r="BI41" s="122"/>
      <c r="BJ41" s="122"/>
      <c r="BK41" s="122"/>
      <c r="BL41" s="122"/>
      <c r="BM41" s="122"/>
      <c r="BN41" s="122"/>
      <c r="BO41" s="122"/>
      <c r="BP41" s="122"/>
      <c r="BQ41" s="122"/>
      <c r="BR41" s="122"/>
      <c r="BS41" s="122"/>
      <c r="BT41" s="122"/>
      <c r="BU41" s="122"/>
      <c r="BV41" s="122"/>
      <c r="BW41" s="122"/>
      <c r="BX41" s="122"/>
      <c r="BY41" s="122"/>
      <c r="BZ41" s="122"/>
      <c r="CA41" s="122"/>
      <c r="CB41" s="122"/>
      <c r="CC41" s="122"/>
      <c r="CD41" s="122"/>
      <c r="CE41" s="122"/>
      <c r="CF41" s="122"/>
      <c r="CG41" s="122"/>
      <c r="CH41" s="122"/>
      <c r="CI41" s="122"/>
      <c r="CJ41" s="122"/>
      <c r="CK41" s="122"/>
      <c r="CL41" s="122"/>
      <c r="CM41" s="122"/>
      <c r="CN41" s="122"/>
      <c r="CO41" s="122"/>
      <c r="CP41" s="122"/>
      <c r="CQ41" s="122"/>
      <c r="CR41" s="122"/>
      <c r="CS41" s="122"/>
      <c r="CT41" s="122"/>
      <c r="CU41" s="122"/>
    </row>
    <row r="42" spans="1:99" ht="21.75" customHeight="1" thickBot="1" x14ac:dyDescent="0.2">
      <c r="A42" s="53"/>
      <c r="B42" s="35"/>
      <c r="C42" s="35"/>
      <c r="D42" s="883"/>
      <c r="E42" s="818" t="s">
        <v>22</v>
      </c>
      <c r="F42" s="819"/>
      <c r="G42" s="820"/>
      <c r="H42" s="662" t="str">
        <f>IF(AH42="","",AH42)</f>
        <v/>
      </c>
      <c r="I42" s="663"/>
      <c r="J42" s="663"/>
      <c r="K42" s="663"/>
      <c r="L42" s="663"/>
      <c r="M42" s="663"/>
      <c r="N42" s="663"/>
      <c r="O42" s="663"/>
      <c r="P42" s="663"/>
      <c r="Q42" s="663"/>
      <c r="R42" s="663"/>
      <c r="S42" s="663"/>
      <c r="T42" s="663"/>
      <c r="U42" s="663"/>
      <c r="V42" s="663"/>
      <c r="W42" s="663"/>
      <c r="X42" s="663"/>
      <c r="Y42" s="663"/>
      <c r="Z42" s="663"/>
      <c r="AA42" s="664"/>
      <c r="AB42" s="33"/>
      <c r="AC42" s="156" t="s">
        <v>4268</v>
      </c>
      <c r="AD42" s="31"/>
      <c r="AF42" s="784"/>
      <c r="AG42" s="113" t="s">
        <v>32</v>
      </c>
      <c r="AH42" s="777"/>
      <c r="AI42" s="778"/>
      <c r="AJ42" s="778"/>
      <c r="AK42" s="778"/>
      <c r="AL42" s="778"/>
      <c r="AM42" s="778"/>
      <c r="AN42" s="778"/>
      <c r="AO42" s="778"/>
      <c r="AP42" s="778"/>
      <c r="AQ42" s="778"/>
      <c r="AR42" s="778"/>
      <c r="AS42" s="778"/>
      <c r="AT42" s="778"/>
      <c r="AU42" s="778"/>
      <c r="AV42" s="778"/>
      <c r="AW42" s="778"/>
      <c r="AX42" s="779"/>
      <c r="AY42" s="121"/>
      <c r="AZ42" s="114"/>
      <c r="BA42" s="114"/>
      <c r="BB42" s="114"/>
      <c r="BC42" s="114"/>
      <c r="BD42" s="114"/>
      <c r="BE42" s="114"/>
      <c r="BF42" s="114"/>
      <c r="BG42" s="114"/>
      <c r="BH42" s="114"/>
      <c r="BI42" s="114"/>
      <c r="BJ42" s="114"/>
      <c r="BK42" s="114"/>
      <c r="BL42" s="114"/>
      <c r="BM42" s="114"/>
      <c r="BN42" s="114"/>
      <c r="BO42" s="114"/>
      <c r="BP42" s="114"/>
      <c r="BQ42" s="114"/>
      <c r="BR42" s="114"/>
      <c r="BS42" s="114"/>
      <c r="BT42" s="114"/>
      <c r="BU42" s="114"/>
      <c r="BV42" s="114"/>
      <c r="BW42" s="114"/>
      <c r="BX42" s="114"/>
      <c r="BY42" s="114"/>
      <c r="BZ42" s="114"/>
      <c r="CA42" s="114"/>
      <c r="CB42" s="114"/>
      <c r="CC42" s="114"/>
      <c r="CD42" s="114"/>
      <c r="CE42" s="114"/>
      <c r="CF42" s="114"/>
      <c r="CG42" s="114"/>
      <c r="CH42" s="114"/>
      <c r="CI42" s="114"/>
      <c r="CJ42" s="114"/>
      <c r="CK42" s="114"/>
      <c r="CL42" s="114"/>
      <c r="CM42" s="114"/>
      <c r="CN42" s="114"/>
      <c r="CO42" s="114"/>
    </row>
    <row r="43" spans="1:99" ht="21.75" customHeight="1" thickBot="1" x14ac:dyDescent="0.2">
      <c r="A43" s="53"/>
      <c r="B43" s="35"/>
      <c r="C43" s="35"/>
      <c r="D43" s="884"/>
      <c r="E43" s="818" t="s">
        <v>21</v>
      </c>
      <c r="F43" s="819"/>
      <c r="G43" s="820"/>
      <c r="H43" s="228" t="str">
        <f>IF($AH44="令和","R",IF($AH44="平成","H",IF($AH44="昭和","S",IF($AH44="大正","T",""))))</f>
        <v/>
      </c>
      <c r="I43" s="46" t="s">
        <v>4266</v>
      </c>
      <c r="J43" s="229" t="str">
        <f>LEFT($AI44,1)</f>
        <v/>
      </c>
      <c r="K43" s="230" t="str">
        <f>RIGHT($AI44,1)</f>
        <v/>
      </c>
      <c r="L43" s="52" t="s">
        <v>0</v>
      </c>
      <c r="M43" s="231" t="str">
        <f>LEFT($AJ44,1)</f>
        <v/>
      </c>
      <c r="N43" s="226" t="str">
        <f>RIGHT($AJ44,1)</f>
        <v/>
      </c>
      <c r="O43" s="53" t="s">
        <v>1</v>
      </c>
      <c r="P43" s="238" t="str">
        <f>LEFT($AK44,1)</f>
        <v/>
      </c>
      <c r="Q43" s="226" t="str">
        <f>RIGHT($AK44,1)</f>
        <v/>
      </c>
      <c r="R43" s="53" t="s">
        <v>2</v>
      </c>
      <c r="S43" s="42"/>
      <c r="T43" s="42"/>
      <c r="U43" s="42"/>
      <c r="V43" s="42"/>
      <c r="W43" s="42"/>
      <c r="X43" s="42"/>
      <c r="Y43" s="42"/>
      <c r="Z43" s="54"/>
      <c r="AA43" s="35"/>
      <c r="AB43" s="35"/>
      <c r="AC43" s="45"/>
      <c r="AD43" s="31"/>
      <c r="AF43" s="785"/>
      <c r="AG43" s="113" t="s">
        <v>33</v>
      </c>
      <c r="AH43" s="815"/>
      <c r="AI43" s="781"/>
      <c r="AJ43" s="781"/>
      <c r="AK43" s="781"/>
      <c r="AL43" s="782"/>
      <c r="AM43" s="259" t="s">
        <v>4714</v>
      </c>
      <c r="AN43" s="336"/>
      <c r="AO43" s="172"/>
      <c r="AP43" s="160"/>
      <c r="AU43" s="171"/>
      <c r="AV43" s="171"/>
      <c r="AW43" s="171"/>
      <c r="AX43" s="103"/>
      <c r="AY43" s="114"/>
      <c r="AZ43" s="114"/>
      <c r="BA43" s="114"/>
      <c r="BB43" s="114"/>
      <c r="BC43" s="114"/>
      <c r="BD43" s="114"/>
      <c r="BE43" s="114"/>
      <c r="BF43" s="114"/>
      <c r="BG43" s="114"/>
      <c r="BH43" s="114"/>
      <c r="BI43" s="114"/>
      <c r="BJ43" s="114"/>
      <c r="BK43" s="114"/>
      <c r="BL43" s="114"/>
      <c r="BM43" s="114"/>
      <c r="BN43" s="114"/>
      <c r="BO43" s="114"/>
      <c r="BP43" s="114"/>
      <c r="BQ43" s="114"/>
      <c r="BR43" s="114"/>
      <c r="BS43" s="114"/>
      <c r="BT43" s="114"/>
      <c r="BU43" s="114"/>
      <c r="BV43" s="114"/>
      <c r="BW43" s="114"/>
      <c r="BX43" s="114"/>
      <c r="BY43" s="114"/>
      <c r="BZ43" s="114"/>
      <c r="CA43" s="114"/>
      <c r="CB43" s="114"/>
      <c r="CC43" s="114"/>
      <c r="CD43" s="114"/>
      <c r="CE43" s="114"/>
      <c r="CF43" s="114"/>
      <c r="CG43" s="114"/>
      <c r="CH43" s="114"/>
      <c r="CI43" s="114"/>
      <c r="CJ43" s="114"/>
      <c r="CK43" s="114"/>
      <c r="CL43" s="114"/>
      <c r="CM43" s="114"/>
      <c r="CN43" s="114"/>
      <c r="CO43" s="114"/>
    </row>
    <row r="44" spans="1:99" ht="21.75" customHeight="1" x14ac:dyDescent="0.15">
      <c r="A44" s="47"/>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F44" s="114"/>
      <c r="AG44" s="118"/>
      <c r="AH44" s="109" t="str">
        <f>IF($AH43="","",TEXT($AH43,"ggg"))</f>
        <v/>
      </c>
      <c r="AI44" s="109" t="str">
        <f>IF($AH43="","",TEXT($AH43,"ee"))</f>
        <v/>
      </c>
      <c r="AJ44" s="109" t="str">
        <f>IF($AH43="","",TEXT($AH43,"mm"))</f>
        <v/>
      </c>
      <c r="AK44" s="109" t="str">
        <f>IF($AH43="","",TEXT($AH43,"dd"))</f>
        <v/>
      </c>
      <c r="AL44" s="123"/>
      <c r="AM44" s="114"/>
      <c r="AN44" s="114"/>
      <c r="AO44" s="114"/>
      <c r="AP44" s="114"/>
      <c r="AQ44" s="114"/>
      <c r="AR44" s="114"/>
      <c r="AS44" s="114"/>
      <c r="AT44" s="114"/>
      <c r="AU44" s="114"/>
      <c r="AV44" s="114"/>
      <c r="AW44" s="114"/>
      <c r="AX44" s="114"/>
      <c r="AY44" s="114"/>
      <c r="AZ44" s="114"/>
      <c r="BA44" s="114"/>
      <c r="BB44" s="114"/>
      <c r="BC44" s="114"/>
      <c r="BD44" s="114"/>
      <c r="BE44" s="114"/>
      <c r="BF44" s="114"/>
      <c r="BG44" s="114"/>
      <c r="BH44" s="114"/>
      <c r="BI44" s="114"/>
      <c r="BJ44" s="114"/>
      <c r="BK44" s="114"/>
      <c r="BL44" s="114"/>
      <c r="BM44" s="114"/>
      <c r="BN44" s="114"/>
      <c r="BO44" s="114"/>
      <c r="BP44" s="114"/>
      <c r="BQ44" s="114"/>
      <c r="BR44" s="114"/>
      <c r="BS44" s="114"/>
      <c r="BT44" s="114"/>
      <c r="BU44" s="114"/>
      <c r="BV44" s="114"/>
      <c r="BW44" s="114"/>
      <c r="BX44" s="114"/>
      <c r="BY44" s="114"/>
      <c r="BZ44" s="114"/>
      <c r="CA44" s="114"/>
      <c r="CB44" s="114"/>
      <c r="CC44" s="114"/>
      <c r="CD44" s="114"/>
      <c r="CE44" s="114"/>
      <c r="CF44" s="114"/>
      <c r="CG44" s="114"/>
      <c r="CH44" s="114"/>
      <c r="CI44" s="114"/>
      <c r="CJ44" s="114"/>
      <c r="CK44" s="114"/>
      <c r="CL44" s="114"/>
      <c r="CM44" s="114"/>
      <c r="CN44" s="114"/>
      <c r="CO44" s="114"/>
    </row>
    <row r="45" spans="1:99" ht="21.75" customHeight="1" x14ac:dyDescent="0.15">
      <c r="H45" s="124"/>
      <c r="I45" s="124"/>
      <c r="J45" s="124"/>
      <c r="K45" s="124"/>
      <c r="L45" s="124"/>
      <c r="M45" s="125"/>
      <c r="N45" s="125"/>
      <c r="O45" s="125"/>
      <c r="P45" s="125"/>
      <c r="Q45" s="125"/>
      <c r="R45" s="125"/>
      <c r="S45" s="125"/>
      <c r="T45" s="125"/>
      <c r="U45" s="125"/>
      <c r="V45" s="125"/>
      <c r="W45" s="125"/>
      <c r="X45" s="125"/>
    </row>
    <row r="46" spans="1:99" ht="21.75" customHeight="1" x14ac:dyDescent="0.15">
      <c r="H46" s="124"/>
      <c r="I46" s="124"/>
      <c r="J46" s="124"/>
      <c r="K46" s="124"/>
      <c r="L46" s="124"/>
      <c r="M46" s="125"/>
      <c r="N46" s="125"/>
      <c r="O46" s="125"/>
      <c r="P46" s="125"/>
      <c r="Q46" s="125"/>
      <c r="R46" s="125"/>
      <c r="S46" s="125"/>
      <c r="T46" s="125"/>
      <c r="U46" s="125"/>
      <c r="V46" s="125"/>
      <c r="W46" s="125"/>
      <c r="X46" s="125"/>
    </row>
    <row r="47" spans="1:99" ht="21.75" customHeight="1" x14ac:dyDescent="0.15">
      <c r="AF47" s="114"/>
      <c r="AG47" s="114"/>
      <c r="AH47" s="117"/>
      <c r="AI47" s="117"/>
      <c r="AJ47" s="117"/>
      <c r="AK47" s="118"/>
      <c r="AL47" s="118"/>
      <c r="AM47" s="117"/>
      <c r="AN47" s="118"/>
      <c r="AO47" s="118"/>
      <c r="AP47" s="117"/>
      <c r="AQ47" s="117"/>
      <c r="AR47" s="123"/>
      <c r="AS47" s="117"/>
      <c r="AT47" s="117"/>
      <c r="AU47" s="117"/>
      <c r="AV47" s="117"/>
      <c r="AW47" s="117"/>
      <c r="AX47" s="117"/>
      <c r="AY47" s="117"/>
      <c r="AZ47" s="114"/>
      <c r="BA47" s="114"/>
      <c r="BB47" s="114"/>
      <c r="BC47" s="114"/>
      <c r="BD47" s="114"/>
      <c r="BE47" s="114"/>
      <c r="BF47" s="114"/>
      <c r="BG47" s="114"/>
      <c r="BH47" s="114"/>
      <c r="BI47" s="114"/>
      <c r="BJ47" s="114"/>
      <c r="BK47" s="114"/>
      <c r="BL47" s="114"/>
      <c r="BM47" s="114"/>
      <c r="BN47" s="114"/>
      <c r="BO47" s="114"/>
      <c r="BP47" s="114"/>
      <c r="BQ47" s="114"/>
      <c r="BR47" s="114"/>
      <c r="BS47" s="114"/>
      <c r="BT47" s="114"/>
      <c r="BU47" s="114"/>
      <c r="BV47" s="114"/>
      <c r="BW47" s="114"/>
      <c r="BX47" s="114"/>
      <c r="BY47" s="114"/>
      <c r="BZ47" s="114"/>
      <c r="CA47" s="114"/>
      <c r="CB47" s="114"/>
      <c r="CC47" s="114"/>
      <c r="CD47" s="114"/>
      <c r="CE47" s="114"/>
      <c r="CF47" s="114"/>
      <c r="CG47" s="114"/>
      <c r="CH47" s="114"/>
      <c r="CI47" s="114"/>
      <c r="CJ47" s="114"/>
      <c r="CK47" s="114"/>
      <c r="CL47" s="114"/>
      <c r="CM47" s="114"/>
      <c r="CN47" s="114"/>
      <c r="CO47" s="114"/>
      <c r="CP47" s="114"/>
    </row>
    <row r="48" spans="1:99" ht="21.75" customHeight="1" x14ac:dyDescent="0.15">
      <c r="AF48" s="114"/>
      <c r="AG48" s="113"/>
      <c r="AH48" s="117"/>
      <c r="AI48" s="117"/>
      <c r="AJ48" s="117"/>
      <c r="AK48" s="117"/>
      <c r="AL48" s="113"/>
      <c r="AM48" s="117"/>
      <c r="AN48" s="117"/>
      <c r="AO48" s="117"/>
      <c r="AP48" s="117"/>
      <c r="AQ48" s="120"/>
      <c r="AR48" s="126"/>
      <c r="AS48" s="126"/>
      <c r="AT48" s="126"/>
      <c r="AU48" s="126"/>
      <c r="AV48" s="126"/>
      <c r="AW48" s="120"/>
      <c r="AX48" s="120"/>
      <c r="AY48" s="120"/>
      <c r="AZ48" s="114"/>
      <c r="BA48" s="114"/>
      <c r="BB48" s="114"/>
      <c r="BC48" s="114"/>
      <c r="BD48" s="114"/>
      <c r="BE48" s="114"/>
      <c r="BF48" s="114"/>
      <c r="BG48" s="114"/>
      <c r="BH48" s="114"/>
      <c r="BI48" s="114"/>
      <c r="BJ48" s="114"/>
      <c r="BK48" s="114"/>
      <c r="BL48" s="114"/>
      <c r="BM48" s="114"/>
      <c r="BN48" s="114"/>
      <c r="BO48" s="114"/>
      <c r="BP48" s="114"/>
      <c r="BQ48" s="114"/>
      <c r="BR48" s="114"/>
      <c r="BS48" s="114"/>
      <c r="BT48" s="114"/>
      <c r="BU48" s="114"/>
      <c r="BV48" s="114"/>
      <c r="BW48" s="114"/>
      <c r="BX48" s="114"/>
      <c r="BY48" s="114"/>
      <c r="BZ48" s="114"/>
      <c r="CA48" s="114"/>
      <c r="CB48" s="114"/>
      <c r="CC48" s="114"/>
      <c r="CD48" s="114"/>
      <c r="CE48" s="114"/>
      <c r="CF48" s="114"/>
      <c r="CG48" s="114"/>
      <c r="CH48" s="114"/>
      <c r="CI48" s="114"/>
      <c r="CJ48" s="114"/>
      <c r="CK48" s="114"/>
      <c r="CL48" s="114"/>
      <c r="CM48" s="114"/>
      <c r="CN48" s="114"/>
      <c r="CO48" s="114"/>
      <c r="CP48" s="114"/>
    </row>
    <row r="49" spans="16:94" ht="21.75" customHeight="1" x14ac:dyDescent="0.15">
      <c r="AF49" s="114"/>
      <c r="AG49" s="113"/>
      <c r="AH49" s="117"/>
      <c r="AI49" s="117"/>
      <c r="AJ49" s="117"/>
      <c r="AK49" s="117"/>
      <c r="AL49" s="117"/>
      <c r="AM49" s="117"/>
      <c r="AN49" s="117"/>
      <c r="AO49" s="117"/>
      <c r="AP49" s="117"/>
      <c r="AQ49" s="117"/>
      <c r="AR49" s="117"/>
      <c r="AS49" s="117"/>
      <c r="AT49" s="117"/>
      <c r="AU49" s="117"/>
      <c r="AV49" s="117"/>
      <c r="AW49" s="117"/>
      <c r="AX49" s="117"/>
      <c r="AY49" s="117"/>
      <c r="AZ49" s="121"/>
      <c r="BA49" s="122"/>
      <c r="BB49" s="122"/>
      <c r="BC49" s="122"/>
      <c r="BD49" s="122"/>
      <c r="BE49" s="122"/>
      <c r="BF49" s="122"/>
      <c r="BG49" s="122"/>
      <c r="BH49" s="122"/>
      <c r="BI49" s="122"/>
      <c r="BJ49" s="122"/>
      <c r="BK49" s="122"/>
      <c r="BL49" s="122"/>
      <c r="BM49" s="122"/>
      <c r="BN49" s="122"/>
      <c r="BO49" s="122"/>
      <c r="BP49" s="122"/>
      <c r="BQ49" s="122"/>
      <c r="BR49" s="122"/>
      <c r="BS49" s="122"/>
      <c r="BT49" s="122"/>
      <c r="BU49" s="122"/>
      <c r="BV49" s="122"/>
      <c r="BW49" s="122"/>
      <c r="BX49" s="122"/>
      <c r="BY49" s="122"/>
      <c r="BZ49" s="122"/>
      <c r="CA49" s="122"/>
      <c r="CB49" s="122"/>
      <c r="CC49" s="122"/>
      <c r="CD49" s="122"/>
      <c r="CE49" s="122"/>
      <c r="CF49" s="122"/>
      <c r="CG49" s="122"/>
      <c r="CH49" s="122"/>
      <c r="CI49" s="122"/>
      <c r="CJ49" s="122"/>
      <c r="CK49" s="122"/>
      <c r="CL49" s="122"/>
      <c r="CM49" s="122"/>
      <c r="CN49" s="122"/>
      <c r="CO49" s="122"/>
      <c r="CP49" s="122"/>
    </row>
    <row r="50" spans="16:94" ht="21.6" customHeight="1" x14ac:dyDescent="0.15">
      <c r="AF50" s="114"/>
      <c r="AG50" s="113"/>
      <c r="AH50" s="117"/>
      <c r="AI50" s="117"/>
      <c r="AJ50" s="117"/>
      <c r="AK50" s="117"/>
      <c r="AL50" s="117"/>
      <c r="AM50" s="117"/>
      <c r="AN50" s="117"/>
      <c r="AO50" s="117"/>
      <c r="AP50" s="117"/>
      <c r="AQ50" s="117"/>
      <c r="AR50" s="117"/>
      <c r="AS50" s="117"/>
      <c r="AT50" s="117"/>
      <c r="AU50" s="117"/>
      <c r="AV50" s="117"/>
      <c r="AW50" s="117"/>
      <c r="AX50" s="117"/>
      <c r="AY50" s="117"/>
      <c r="AZ50" s="121"/>
      <c r="BA50" s="114"/>
      <c r="BB50" s="114"/>
      <c r="BC50" s="114"/>
      <c r="BD50" s="114"/>
      <c r="BE50" s="114"/>
      <c r="BF50" s="114"/>
      <c r="BG50" s="114"/>
      <c r="BH50" s="114"/>
      <c r="BI50" s="114"/>
      <c r="BJ50" s="114"/>
      <c r="BK50" s="114"/>
      <c r="BL50" s="114"/>
      <c r="BM50" s="114"/>
      <c r="BN50" s="114"/>
      <c r="BO50" s="114"/>
      <c r="BP50" s="114"/>
      <c r="BQ50" s="114"/>
      <c r="BR50" s="114"/>
      <c r="BS50" s="114"/>
      <c r="BT50" s="114"/>
      <c r="BU50" s="114"/>
      <c r="BV50" s="114"/>
      <c r="BW50" s="114"/>
      <c r="BX50" s="114"/>
      <c r="BY50" s="114"/>
      <c r="BZ50" s="114"/>
      <c r="CA50" s="114"/>
      <c r="CB50" s="114"/>
      <c r="CC50" s="114"/>
      <c r="CD50" s="114"/>
      <c r="CE50" s="114"/>
      <c r="CF50" s="114"/>
      <c r="CG50" s="114"/>
      <c r="CH50" s="114"/>
      <c r="CI50" s="114"/>
      <c r="CJ50" s="114"/>
      <c r="CK50" s="114"/>
      <c r="CL50" s="114"/>
      <c r="CM50" s="114"/>
      <c r="CN50" s="114"/>
      <c r="CO50" s="114"/>
      <c r="CP50" s="114"/>
    </row>
    <row r="51" spans="16:94" ht="21.6" customHeight="1" x14ac:dyDescent="0.15">
      <c r="AF51" s="114"/>
      <c r="AG51" s="113"/>
      <c r="AH51" s="117"/>
      <c r="AI51" s="117"/>
      <c r="AJ51" s="120"/>
      <c r="AK51" s="126"/>
      <c r="AL51" s="117"/>
      <c r="AM51" s="126"/>
      <c r="AN51" s="117"/>
      <c r="AO51" s="126"/>
      <c r="AP51" s="117"/>
      <c r="AQ51" s="117"/>
      <c r="AR51" s="117"/>
      <c r="AS51" s="117"/>
      <c r="AT51" s="117"/>
      <c r="AU51" s="117"/>
      <c r="AV51" s="117"/>
      <c r="AW51" s="117"/>
      <c r="AX51" s="117"/>
      <c r="AY51" s="117"/>
      <c r="AZ51" s="114"/>
      <c r="BA51" s="114"/>
      <c r="BB51" s="114"/>
      <c r="BC51" s="114"/>
      <c r="BD51" s="114"/>
      <c r="BE51" s="114"/>
      <c r="BF51" s="114"/>
      <c r="BG51" s="114"/>
      <c r="BH51" s="114"/>
      <c r="BI51" s="114"/>
      <c r="BJ51" s="114"/>
      <c r="BK51" s="114"/>
      <c r="BL51" s="114"/>
      <c r="BM51" s="114"/>
      <c r="BN51" s="114"/>
      <c r="BO51" s="114"/>
      <c r="BP51" s="114"/>
      <c r="BQ51" s="114"/>
      <c r="BR51" s="114"/>
      <c r="BS51" s="114"/>
      <c r="BT51" s="114"/>
      <c r="BU51" s="114"/>
      <c r="BV51" s="114"/>
      <c r="BW51" s="114"/>
      <c r="BX51" s="114"/>
      <c r="BY51" s="114"/>
      <c r="BZ51" s="114"/>
      <c r="CA51" s="114"/>
      <c r="CB51" s="114"/>
      <c r="CC51" s="114"/>
      <c r="CD51" s="114"/>
      <c r="CE51" s="114"/>
      <c r="CF51" s="114"/>
      <c r="CG51" s="114"/>
      <c r="CH51" s="114"/>
      <c r="CI51" s="114"/>
      <c r="CJ51" s="114"/>
      <c r="CK51" s="114"/>
      <c r="CL51" s="114"/>
      <c r="CM51" s="114"/>
      <c r="CN51" s="114"/>
      <c r="CO51" s="114"/>
      <c r="CP51" s="114"/>
    </row>
    <row r="52" spans="16:94" ht="21.6" customHeight="1" x14ac:dyDescent="0.15">
      <c r="AG52" s="118"/>
      <c r="AH52" s="127"/>
      <c r="AI52" s="114"/>
      <c r="AJ52" s="114"/>
      <c r="AK52" s="114"/>
      <c r="AL52" s="123"/>
    </row>
    <row r="53" spans="16:94" ht="21.6" customHeight="1" x14ac:dyDescent="0.15"/>
    <row r="59" spans="16:94" ht="17.100000000000001" customHeight="1" x14ac:dyDescent="0.15">
      <c r="P59" s="87"/>
      <c r="Q59" s="87"/>
      <c r="R59" s="87"/>
      <c r="S59" s="87"/>
      <c r="T59" s="87"/>
      <c r="U59" s="87"/>
      <c r="V59" s="87"/>
      <c r="W59" s="87"/>
      <c r="X59" s="87"/>
      <c r="Y59" s="87"/>
      <c r="Z59" s="87"/>
    </row>
    <row r="60" spans="16:94" ht="17.100000000000001" customHeight="1" x14ac:dyDescent="0.15">
      <c r="P60" s="87"/>
      <c r="Q60" s="87"/>
      <c r="R60" s="87"/>
      <c r="S60" s="87"/>
      <c r="T60" s="87"/>
      <c r="U60" s="87"/>
      <c r="V60" s="87"/>
      <c r="W60" s="87"/>
      <c r="X60" s="87"/>
      <c r="Y60" s="87"/>
      <c r="Z60" s="87"/>
    </row>
  </sheetData>
  <sheetProtection sheet="1" objects="1" scenarios="1"/>
  <dataConsolidate/>
  <mergeCells count="72">
    <mergeCell ref="AM40:AQ40"/>
    <mergeCell ref="E41:G41"/>
    <mergeCell ref="H41:AA41"/>
    <mergeCell ref="AH41:AX41"/>
    <mergeCell ref="E42:G42"/>
    <mergeCell ref="H42:AA42"/>
    <mergeCell ref="AH42:AX42"/>
    <mergeCell ref="D39:G39"/>
    <mergeCell ref="AF39:AF43"/>
    <mergeCell ref="AH39:AL39"/>
    <mergeCell ref="D40:D43"/>
    <mergeCell ref="E40:G40"/>
    <mergeCell ref="E43:G43"/>
    <mergeCell ref="AH43:AL43"/>
    <mergeCell ref="AH40:AK40"/>
    <mergeCell ref="C32:G32"/>
    <mergeCell ref="AF32:AF36"/>
    <mergeCell ref="AH32:AL32"/>
    <mergeCell ref="AQ32:AS32"/>
    <mergeCell ref="AT32:AU32"/>
    <mergeCell ref="C33:C36"/>
    <mergeCell ref="D33:G33"/>
    <mergeCell ref="AH33:AK33"/>
    <mergeCell ref="AM33:AQ33"/>
    <mergeCell ref="D34:G34"/>
    <mergeCell ref="AH34:AX34"/>
    <mergeCell ref="D35:G35"/>
    <mergeCell ref="AH35:AX35"/>
    <mergeCell ref="D36:G36"/>
    <mergeCell ref="AH36:AN36"/>
    <mergeCell ref="AM22:AQ22"/>
    <mergeCell ref="E23:G23"/>
    <mergeCell ref="H23:AA23"/>
    <mergeCell ref="AH23:AX23"/>
    <mergeCell ref="E24:G24"/>
    <mergeCell ref="H24:AA24"/>
    <mergeCell ref="AH24:AX24"/>
    <mergeCell ref="D21:G21"/>
    <mergeCell ref="AF21:AF25"/>
    <mergeCell ref="AH21:AL21"/>
    <mergeCell ref="D22:D25"/>
    <mergeCell ref="E22:G22"/>
    <mergeCell ref="AH22:AK22"/>
    <mergeCell ref="E25:G25"/>
    <mergeCell ref="AH25:AL25"/>
    <mergeCell ref="C14:G14"/>
    <mergeCell ref="AF14:AF18"/>
    <mergeCell ref="AH14:AL14"/>
    <mergeCell ref="AQ14:AS14"/>
    <mergeCell ref="AT14:AU14"/>
    <mergeCell ref="C15:C18"/>
    <mergeCell ref="D15:G15"/>
    <mergeCell ref="AH15:AK15"/>
    <mergeCell ref="AM15:AQ15"/>
    <mergeCell ref="D16:G16"/>
    <mergeCell ref="AH16:AX16"/>
    <mergeCell ref="D17:G17"/>
    <mergeCell ref="AH17:AX17"/>
    <mergeCell ref="D18:G18"/>
    <mergeCell ref="AH18:AN18"/>
    <mergeCell ref="AH8:AL8"/>
    <mergeCell ref="C9:G10"/>
    <mergeCell ref="H9:AA10"/>
    <mergeCell ref="AG9:AG10"/>
    <mergeCell ref="AH9:AY10"/>
    <mergeCell ref="A1:AD1"/>
    <mergeCell ref="D4:F4"/>
    <mergeCell ref="L4:R4"/>
    <mergeCell ref="L5:N5"/>
    <mergeCell ref="C8:G8"/>
    <mergeCell ref="I8:S8"/>
    <mergeCell ref="U8:X8"/>
  </mergeCells>
  <phoneticPr fontId="1"/>
  <dataValidations count="7">
    <dataValidation imeMode="fullKatakana" allowBlank="1" showInputMessage="1" showErrorMessage="1" prompt="姓と名の間に1文字分空けること_x000a_" sqref="AH16:AX16 AH23:AX23 AH34:AX34 AH41:AX41" xr:uid="{BD44DE2D-3A61-472E-88C4-04FBBA5C99BB}"/>
    <dataValidation allowBlank="1" showInputMessage="1" showErrorMessage="1" prompt="姓と名の間に1文字分空けること_x000a_" sqref="AH17:AX17 AH24:AX24 AH35:AX35 AH42:AX42" xr:uid="{CF765C46-EACD-4A56-8205-4D3396541033}"/>
    <dataValidation imeMode="fullKatakana" allowBlank="1" showInputMessage="1" showErrorMessage="1" sqref="AP11:AY11 AH11:AO12" xr:uid="{E6416F1F-127B-47DE-8593-8C625DD19EA9}"/>
    <dataValidation allowBlank="1" showInputMessage="1" showErrorMessage="1" prompt="主たる事務所の場合は　本店　としてください" sqref="AH9" xr:uid="{D779A70B-FF5B-429A-AA06-A82B4B1E682B}"/>
    <dataValidation type="list" operator="equal" allowBlank="1" showInputMessage="1" showErrorMessage="1" error="1桁で入力ください。" prompt="登録番号に_x000a_「選考」とある_x000a_場合にのみ　１　を入力" sqref="AS22 AS15 AS40 AS33" xr:uid="{D70B3FC5-4DBA-4117-B904-327EE98C4FE9}">
      <formula1>"1"</formula1>
    </dataValidation>
    <dataValidation type="whole" imeMode="halfAlpha" allowBlank="1" showInputMessage="1" showErrorMessage="1" error="1～999999までの数字を入力してください_x000a_" prompt="宅建士資格登録をしている場合のみ入力" sqref="AM22:AQ22 AM15:AQ15 AM40:AQ40 AM33:AQ33" xr:uid="{F2ABCE9A-5C98-4D45-AD9B-BF1A3B017B29}">
      <formula1>1</formula1>
      <formula2>999999</formula2>
    </dataValidation>
    <dataValidation allowBlank="1" showInputMessage="1" showErrorMessage="1" prompt="記載例：令和４年１月1日、2022/4/1、R4.4.1" sqref="AH39:AL39 AH14:AL14 AH21:AL21 AH25:AL25 AH32:AL32 AH36:AN36 AH18:AN18 AH43:AL43" xr:uid="{6438ACE1-C8C7-4DC4-8A1A-B823B656BE9B}"/>
  </dataValidations>
  <pageMargins left="0.78740157480314965" right="0.78740157480314965" top="0.78740157480314965" bottom="0.78740157480314965" header="0.31496062992125984" footer="0.31496062992125984"/>
  <pageSetup paperSize="9" scale="83" orientation="portrait" blackAndWhite="1"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7BD2DB3-A589-4A92-9032-90366BC91C83}">
          <x14:formula1>
            <xm:f>コード１!$L$2:$L$3</xm:f>
          </x14:formula1>
          <xm:sqref>AH8:AL8</xm:sqref>
        </x14:dataValidation>
        <x14:dataValidation type="list" allowBlank="1" showInputMessage="1" showErrorMessage="1" xr:uid="{8D0B5875-864D-4885-8D41-38006ED6EC2C}">
          <x14:formula1>
            <xm:f>コード１!$L$39:$L$40</xm:f>
          </x14:formula1>
          <xm:sqref>AT14:AU14 AT32:AU32</xm:sqref>
        </x14:dataValidation>
        <x14:dataValidation type="list" allowBlank="1" showInputMessage="1" showErrorMessage="1" xr:uid="{548CB690-6A2F-41BA-BE05-4ADBD350EAFA}">
          <x14:formula1>
            <xm:f>コード１!$D$13:$D$72</xm:f>
          </x14:formula1>
          <xm:sqref>AH15:AK15 AH22:AK22 AH33:AK33 AH40:AK40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BF91"/>
  <sheetViews>
    <sheetView topLeftCell="A24" zoomScaleNormal="100" zoomScalePageLayoutView="85" workbookViewId="0">
      <selection activeCell="AJ36" sqref="AJ36:AT37"/>
    </sheetView>
  </sheetViews>
  <sheetFormatPr defaultColWidth="2.875" defaultRowHeight="13.5" x14ac:dyDescent="0.15"/>
  <cols>
    <col min="1" max="1" width="2.5" style="276" customWidth="1"/>
    <col min="2" max="29" width="3" style="276" customWidth="1"/>
    <col min="30" max="30" width="2.5" style="276" customWidth="1"/>
    <col min="31" max="16384" width="2.875" style="276"/>
  </cols>
  <sheetData>
    <row r="1" spans="1:30" ht="13.5" customHeight="1" x14ac:dyDescent="0.15">
      <c r="A1" s="279"/>
      <c r="B1" s="899" t="s">
        <v>4671</v>
      </c>
      <c r="C1" s="900"/>
      <c r="D1" s="900"/>
      <c r="E1" s="900"/>
      <c r="F1" s="900"/>
      <c r="G1" s="900"/>
      <c r="H1" s="900"/>
      <c r="I1" s="900"/>
      <c r="J1" s="900"/>
      <c r="K1" s="900"/>
      <c r="L1" s="900"/>
      <c r="M1" s="900"/>
      <c r="N1" s="900"/>
      <c r="O1" s="900"/>
      <c r="P1" s="900"/>
      <c r="Q1" s="900"/>
      <c r="R1" s="900"/>
      <c r="S1" s="900"/>
      <c r="T1" s="900"/>
      <c r="U1" s="900"/>
      <c r="V1" s="900"/>
      <c r="W1" s="900"/>
      <c r="X1" s="900"/>
      <c r="Y1" s="900"/>
      <c r="Z1" s="900"/>
      <c r="AA1" s="900"/>
      <c r="AB1" s="900"/>
      <c r="AC1" s="900"/>
      <c r="AD1" s="279"/>
    </row>
    <row r="2" spans="1:30" ht="13.5" customHeight="1" x14ac:dyDescent="0.15">
      <c r="A2" s="279"/>
      <c r="B2" s="901" t="s">
        <v>4294</v>
      </c>
      <c r="C2" s="901"/>
      <c r="D2" s="901"/>
      <c r="E2" s="901"/>
      <c r="F2" s="901"/>
      <c r="G2" s="901"/>
      <c r="H2" s="901"/>
      <c r="I2" s="901"/>
      <c r="J2" s="901"/>
      <c r="K2" s="901"/>
      <c r="L2" s="901"/>
      <c r="M2" s="901"/>
      <c r="N2" s="901"/>
      <c r="O2" s="901"/>
      <c r="P2" s="902"/>
      <c r="Q2" s="902"/>
      <c r="R2" s="902"/>
      <c r="S2" s="902"/>
      <c r="T2" s="902"/>
      <c r="U2" s="902"/>
      <c r="V2" s="902"/>
      <c r="W2" s="902"/>
      <c r="X2" s="902"/>
      <c r="Y2" s="902"/>
      <c r="Z2" s="902"/>
      <c r="AA2" s="902"/>
      <c r="AB2" s="902"/>
      <c r="AC2" s="902"/>
      <c r="AD2" s="279"/>
    </row>
    <row r="3" spans="1:30" ht="13.5" customHeight="1" x14ac:dyDescent="0.15">
      <c r="A3" s="279"/>
      <c r="B3" s="280"/>
      <c r="C3" s="280"/>
      <c r="D3" s="280"/>
      <c r="E3" s="280"/>
      <c r="F3" s="280"/>
      <c r="G3" s="280"/>
      <c r="H3" s="280"/>
      <c r="I3" s="280"/>
      <c r="J3" s="280"/>
      <c r="K3" s="280"/>
      <c r="L3" s="280"/>
      <c r="M3" s="280"/>
      <c r="N3" s="280"/>
      <c r="O3" s="280"/>
      <c r="P3" s="281"/>
      <c r="Q3" s="281"/>
      <c r="R3" s="281"/>
      <c r="S3" s="281"/>
      <c r="T3" s="281"/>
      <c r="U3" s="281"/>
      <c r="V3" s="281"/>
      <c r="W3" s="281"/>
      <c r="X3" s="281"/>
      <c r="Y3" s="281"/>
      <c r="Z3" s="281"/>
      <c r="AA3" s="281"/>
      <c r="AB3" s="281"/>
      <c r="AC3" s="281"/>
      <c r="AD3" s="279"/>
    </row>
    <row r="4" spans="1:30" ht="13.5" customHeight="1" x14ac:dyDescent="0.15">
      <c r="A4" s="279"/>
      <c r="B4" s="903" t="s">
        <v>4295</v>
      </c>
      <c r="C4" s="903"/>
      <c r="D4" s="903"/>
      <c r="E4" s="903"/>
      <c r="F4" s="903"/>
      <c r="G4" s="903"/>
      <c r="H4" s="903"/>
      <c r="I4" s="903"/>
      <c r="J4" s="903"/>
      <c r="K4" s="903"/>
      <c r="L4" s="903"/>
      <c r="M4" s="903"/>
      <c r="N4" s="903"/>
      <c r="O4" s="903"/>
      <c r="P4" s="904"/>
      <c r="Q4" s="904"/>
      <c r="R4" s="904"/>
      <c r="S4" s="904"/>
      <c r="T4" s="904"/>
      <c r="U4" s="904"/>
      <c r="V4" s="904"/>
      <c r="W4" s="904"/>
      <c r="X4" s="904"/>
      <c r="Y4" s="904"/>
      <c r="Z4" s="904"/>
      <c r="AA4" s="904"/>
      <c r="AB4" s="904"/>
      <c r="AC4" s="904"/>
      <c r="AD4" s="279"/>
    </row>
    <row r="5" spans="1:30" ht="13.5" customHeight="1" thickBot="1" x14ac:dyDescent="0.2">
      <c r="A5" s="279"/>
      <c r="B5" s="282"/>
      <c r="C5" s="282"/>
      <c r="D5" s="282"/>
      <c r="E5" s="282"/>
      <c r="F5" s="282"/>
      <c r="G5" s="282"/>
      <c r="H5" s="282"/>
      <c r="I5" s="282"/>
      <c r="J5" s="282"/>
      <c r="K5" s="282"/>
      <c r="L5" s="282"/>
      <c r="M5" s="282"/>
      <c r="N5" s="282"/>
      <c r="O5" s="282"/>
      <c r="P5" s="283"/>
      <c r="Q5" s="283"/>
      <c r="R5" s="283"/>
      <c r="S5" s="283"/>
      <c r="T5" s="283"/>
      <c r="U5" s="283"/>
      <c r="V5" s="283"/>
      <c r="W5" s="283"/>
      <c r="X5" s="283"/>
      <c r="Y5" s="283"/>
      <c r="Z5" s="283"/>
      <c r="AA5" s="283"/>
      <c r="AB5" s="283"/>
      <c r="AC5" s="283"/>
      <c r="AD5" s="279"/>
    </row>
    <row r="6" spans="1:30" ht="13.5" customHeight="1" x14ac:dyDescent="0.15">
      <c r="A6" s="279"/>
      <c r="B6" s="905"/>
      <c r="C6" s="906"/>
      <c r="D6" s="906"/>
      <c r="E6" s="906"/>
      <c r="F6" s="906"/>
      <c r="G6" s="906"/>
      <c r="H6" s="906"/>
      <c r="I6" s="906"/>
      <c r="J6" s="906"/>
      <c r="K6" s="906"/>
      <c r="L6" s="906"/>
      <c r="M6" s="906"/>
      <c r="N6" s="906"/>
      <c r="O6" s="906"/>
      <c r="P6" s="906"/>
      <c r="Q6" s="906"/>
      <c r="R6" s="906"/>
      <c r="S6" s="906"/>
      <c r="T6" s="906"/>
      <c r="U6" s="906"/>
      <c r="V6" s="906"/>
      <c r="W6" s="906"/>
      <c r="X6" s="906"/>
      <c r="Y6" s="906"/>
      <c r="Z6" s="906"/>
      <c r="AA6" s="906"/>
      <c r="AB6" s="906"/>
      <c r="AC6" s="907"/>
      <c r="AD6" s="279"/>
    </row>
    <row r="7" spans="1:30" ht="13.5" customHeight="1" x14ac:dyDescent="0.15">
      <c r="A7" s="279"/>
      <c r="B7" s="908"/>
      <c r="C7" s="909"/>
      <c r="D7" s="909"/>
      <c r="E7" s="909"/>
      <c r="F7" s="909"/>
      <c r="G7" s="909"/>
      <c r="H7" s="909"/>
      <c r="I7" s="909"/>
      <c r="J7" s="909"/>
      <c r="K7" s="909"/>
      <c r="L7" s="909"/>
      <c r="M7" s="909"/>
      <c r="N7" s="909"/>
      <c r="O7" s="909"/>
      <c r="P7" s="909"/>
      <c r="Q7" s="909"/>
      <c r="R7" s="909"/>
      <c r="S7" s="909"/>
      <c r="T7" s="909"/>
      <c r="U7" s="909"/>
      <c r="V7" s="909"/>
      <c r="W7" s="909"/>
      <c r="X7" s="909"/>
      <c r="Y7" s="909"/>
      <c r="Z7" s="909"/>
      <c r="AA7" s="909"/>
      <c r="AB7" s="909"/>
      <c r="AC7" s="910"/>
      <c r="AD7" s="279"/>
    </row>
    <row r="8" spans="1:30" ht="13.5" customHeight="1" x14ac:dyDescent="0.15">
      <c r="A8" s="279"/>
      <c r="B8" s="908"/>
      <c r="C8" s="909"/>
      <c r="D8" s="909"/>
      <c r="E8" s="909"/>
      <c r="F8" s="909"/>
      <c r="G8" s="909"/>
      <c r="H8" s="909"/>
      <c r="I8" s="909"/>
      <c r="J8" s="909"/>
      <c r="K8" s="909"/>
      <c r="L8" s="909"/>
      <c r="M8" s="909"/>
      <c r="N8" s="909"/>
      <c r="O8" s="909"/>
      <c r="P8" s="909"/>
      <c r="Q8" s="909"/>
      <c r="R8" s="909"/>
      <c r="S8" s="909"/>
      <c r="T8" s="909"/>
      <c r="U8" s="909"/>
      <c r="V8" s="909"/>
      <c r="W8" s="909"/>
      <c r="X8" s="909"/>
      <c r="Y8" s="909"/>
      <c r="Z8" s="909"/>
      <c r="AA8" s="909"/>
      <c r="AB8" s="909"/>
      <c r="AC8" s="910"/>
      <c r="AD8" s="279"/>
    </row>
    <row r="9" spans="1:30" ht="13.5" customHeight="1" x14ac:dyDescent="0.15">
      <c r="A9" s="279"/>
      <c r="B9" s="908"/>
      <c r="C9" s="909"/>
      <c r="D9" s="909"/>
      <c r="E9" s="909"/>
      <c r="F9" s="909"/>
      <c r="G9" s="909"/>
      <c r="H9" s="909"/>
      <c r="I9" s="909"/>
      <c r="J9" s="909"/>
      <c r="K9" s="909"/>
      <c r="L9" s="909"/>
      <c r="M9" s="909"/>
      <c r="N9" s="909"/>
      <c r="O9" s="909"/>
      <c r="P9" s="909"/>
      <c r="Q9" s="909"/>
      <c r="R9" s="909"/>
      <c r="S9" s="909"/>
      <c r="T9" s="909"/>
      <c r="U9" s="909"/>
      <c r="V9" s="909"/>
      <c r="W9" s="909"/>
      <c r="X9" s="909"/>
      <c r="Y9" s="909"/>
      <c r="Z9" s="909"/>
      <c r="AA9" s="909"/>
      <c r="AB9" s="909"/>
      <c r="AC9" s="910"/>
      <c r="AD9" s="279"/>
    </row>
    <row r="10" spans="1:30" ht="13.5" customHeight="1" x14ac:dyDescent="0.15">
      <c r="A10" s="279"/>
      <c r="B10" s="908"/>
      <c r="C10" s="909"/>
      <c r="D10" s="909"/>
      <c r="E10" s="909"/>
      <c r="F10" s="909"/>
      <c r="G10" s="909"/>
      <c r="H10" s="909"/>
      <c r="I10" s="909"/>
      <c r="J10" s="909"/>
      <c r="K10" s="909"/>
      <c r="L10" s="909"/>
      <c r="M10" s="909"/>
      <c r="N10" s="909"/>
      <c r="O10" s="909"/>
      <c r="P10" s="909"/>
      <c r="Q10" s="909"/>
      <c r="R10" s="909"/>
      <c r="S10" s="909"/>
      <c r="T10" s="909"/>
      <c r="U10" s="909"/>
      <c r="V10" s="909"/>
      <c r="W10" s="909"/>
      <c r="X10" s="909"/>
      <c r="Y10" s="909"/>
      <c r="Z10" s="909"/>
      <c r="AA10" s="909"/>
      <c r="AB10" s="909"/>
      <c r="AC10" s="910"/>
      <c r="AD10" s="279"/>
    </row>
    <row r="11" spans="1:30" ht="13.5" customHeight="1" x14ac:dyDescent="0.15">
      <c r="A11" s="279"/>
      <c r="B11" s="908"/>
      <c r="C11" s="909"/>
      <c r="D11" s="909"/>
      <c r="E11" s="909"/>
      <c r="F11" s="909"/>
      <c r="G11" s="909"/>
      <c r="H11" s="909"/>
      <c r="I11" s="909"/>
      <c r="J11" s="909"/>
      <c r="K11" s="909"/>
      <c r="L11" s="909"/>
      <c r="M11" s="909"/>
      <c r="N11" s="909"/>
      <c r="O11" s="909"/>
      <c r="P11" s="909"/>
      <c r="Q11" s="909"/>
      <c r="R11" s="909"/>
      <c r="S11" s="909"/>
      <c r="T11" s="909"/>
      <c r="U11" s="909"/>
      <c r="V11" s="909"/>
      <c r="W11" s="909"/>
      <c r="X11" s="909"/>
      <c r="Y11" s="909"/>
      <c r="Z11" s="909"/>
      <c r="AA11" s="909"/>
      <c r="AB11" s="909"/>
      <c r="AC11" s="910"/>
      <c r="AD11" s="279"/>
    </row>
    <row r="12" spans="1:30" ht="13.5" customHeight="1" x14ac:dyDescent="0.15">
      <c r="A12" s="279"/>
      <c r="B12" s="908"/>
      <c r="C12" s="909"/>
      <c r="D12" s="909"/>
      <c r="E12" s="909"/>
      <c r="F12" s="909"/>
      <c r="G12" s="909"/>
      <c r="H12" s="909"/>
      <c r="I12" s="909"/>
      <c r="J12" s="909"/>
      <c r="K12" s="909"/>
      <c r="L12" s="909"/>
      <c r="M12" s="909"/>
      <c r="N12" s="909"/>
      <c r="O12" s="909"/>
      <c r="P12" s="909"/>
      <c r="Q12" s="909"/>
      <c r="R12" s="909"/>
      <c r="S12" s="909"/>
      <c r="T12" s="909"/>
      <c r="U12" s="909"/>
      <c r="V12" s="909"/>
      <c r="W12" s="909"/>
      <c r="X12" s="909"/>
      <c r="Y12" s="909"/>
      <c r="Z12" s="909"/>
      <c r="AA12" s="909"/>
      <c r="AB12" s="909"/>
      <c r="AC12" s="910"/>
      <c r="AD12" s="279"/>
    </row>
    <row r="13" spans="1:30" ht="13.5" customHeight="1" x14ac:dyDescent="0.15">
      <c r="A13" s="279"/>
      <c r="B13" s="284"/>
      <c r="C13" s="285"/>
      <c r="D13" s="911" t="s">
        <v>4314</v>
      </c>
      <c r="E13" s="911"/>
      <c r="F13" s="911"/>
      <c r="G13" s="911"/>
      <c r="H13" s="911"/>
      <c r="I13" s="911"/>
      <c r="J13" s="911"/>
      <c r="K13" s="911"/>
      <c r="L13" s="911"/>
      <c r="M13" s="911"/>
      <c r="N13" s="911"/>
      <c r="O13" s="911"/>
      <c r="P13" s="911"/>
      <c r="Q13" s="911"/>
      <c r="R13" s="911"/>
      <c r="S13" s="911"/>
      <c r="T13" s="911"/>
      <c r="U13" s="911"/>
      <c r="V13" s="911"/>
      <c r="W13" s="911"/>
      <c r="X13" s="911"/>
      <c r="Y13" s="911"/>
      <c r="Z13" s="911"/>
      <c r="AA13" s="911"/>
      <c r="AB13" s="285"/>
      <c r="AC13" s="286"/>
      <c r="AD13" s="279"/>
    </row>
    <row r="14" spans="1:30" ht="13.5" customHeight="1" x14ac:dyDescent="0.15">
      <c r="A14" s="279"/>
      <c r="B14" s="284"/>
      <c r="C14" s="285"/>
      <c r="D14" s="911"/>
      <c r="E14" s="911"/>
      <c r="F14" s="911"/>
      <c r="G14" s="911"/>
      <c r="H14" s="911"/>
      <c r="I14" s="911"/>
      <c r="J14" s="911"/>
      <c r="K14" s="911"/>
      <c r="L14" s="911"/>
      <c r="M14" s="911"/>
      <c r="N14" s="911"/>
      <c r="O14" s="911"/>
      <c r="P14" s="911"/>
      <c r="Q14" s="911"/>
      <c r="R14" s="911"/>
      <c r="S14" s="911"/>
      <c r="T14" s="911"/>
      <c r="U14" s="911"/>
      <c r="V14" s="911"/>
      <c r="W14" s="911"/>
      <c r="X14" s="911"/>
      <c r="Y14" s="911"/>
      <c r="Z14" s="911"/>
      <c r="AA14" s="911"/>
      <c r="AB14" s="285"/>
      <c r="AC14" s="286"/>
      <c r="AD14" s="279"/>
    </row>
    <row r="15" spans="1:30" ht="13.5" customHeight="1" x14ac:dyDescent="0.15">
      <c r="A15" s="279"/>
      <c r="B15" s="284"/>
      <c r="C15" s="285"/>
      <c r="D15" s="911"/>
      <c r="E15" s="911"/>
      <c r="F15" s="911"/>
      <c r="G15" s="911"/>
      <c r="H15" s="911"/>
      <c r="I15" s="911"/>
      <c r="J15" s="911"/>
      <c r="K15" s="911"/>
      <c r="L15" s="911"/>
      <c r="M15" s="911"/>
      <c r="N15" s="911"/>
      <c r="O15" s="911"/>
      <c r="P15" s="911"/>
      <c r="Q15" s="911"/>
      <c r="R15" s="911"/>
      <c r="S15" s="911"/>
      <c r="T15" s="911"/>
      <c r="U15" s="911"/>
      <c r="V15" s="911"/>
      <c r="W15" s="911"/>
      <c r="X15" s="911"/>
      <c r="Y15" s="911"/>
      <c r="Z15" s="911"/>
      <c r="AA15" s="911"/>
      <c r="AB15" s="285"/>
      <c r="AC15" s="286"/>
      <c r="AD15" s="279"/>
    </row>
    <row r="16" spans="1:30" ht="13.5" customHeight="1" x14ac:dyDescent="0.15">
      <c r="A16" s="279"/>
      <c r="B16" s="284"/>
      <c r="C16" s="285"/>
      <c r="D16" s="287"/>
      <c r="E16" s="287"/>
      <c r="F16" s="287"/>
      <c r="G16" s="287"/>
      <c r="H16" s="287"/>
      <c r="I16" s="287"/>
      <c r="J16" s="287"/>
      <c r="K16" s="287"/>
      <c r="L16" s="287"/>
      <c r="M16" s="287"/>
      <c r="N16" s="287"/>
      <c r="O16" s="287"/>
      <c r="P16" s="287"/>
      <c r="Q16" s="287"/>
      <c r="R16" s="287"/>
      <c r="S16" s="287"/>
      <c r="T16" s="287"/>
      <c r="U16" s="287"/>
      <c r="V16" s="287"/>
      <c r="W16" s="287"/>
      <c r="X16" s="287"/>
      <c r="Y16" s="287"/>
      <c r="Z16" s="287"/>
      <c r="AA16" s="287"/>
      <c r="AB16" s="285"/>
      <c r="AC16" s="286"/>
      <c r="AD16" s="279"/>
    </row>
    <row r="17" spans="1:51" ht="13.5" customHeight="1" x14ac:dyDescent="0.15">
      <c r="A17" s="279"/>
      <c r="B17" s="284"/>
      <c r="C17" s="285"/>
      <c r="D17" s="287"/>
      <c r="E17" s="287"/>
      <c r="F17" s="287"/>
      <c r="G17" s="287"/>
      <c r="H17" s="287"/>
      <c r="I17" s="287"/>
      <c r="J17" s="287"/>
      <c r="K17" s="287"/>
      <c r="L17" s="287"/>
      <c r="M17" s="287"/>
      <c r="N17" s="287"/>
      <c r="O17" s="287"/>
      <c r="P17" s="287"/>
      <c r="Q17" s="287"/>
      <c r="R17" s="287"/>
      <c r="S17" s="287"/>
      <c r="T17" s="287"/>
      <c r="U17" s="287"/>
      <c r="V17" s="287"/>
      <c r="W17" s="287"/>
      <c r="X17" s="287"/>
      <c r="Y17" s="287"/>
      <c r="Z17" s="287"/>
      <c r="AA17" s="287"/>
      <c r="AB17" s="285"/>
      <c r="AC17" s="286"/>
      <c r="AD17" s="279"/>
    </row>
    <row r="18" spans="1:51" ht="13.5" customHeight="1" x14ac:dyDescent="0.15">
      <c r="A18" s="279"/>
      <c r="B18" s="284"/>
      <c r="C18" s="285"/>
      <c r="D18" s="285"/>
      <c r="E18" s="285"/>
      <c r="F18" s="288"/>
      <c r="G18" s="288"/>
      <c r="H18" s="288"/>
      <c r="I18" s="288"/>
      <c r="J18" s="288"/>
      <c r="K18" s="288"/>
      <c r="L18" s="288"/>
      <c r="M18" s="288"/>
      <c r="N18" s="288"/>
      <c r="O18" s="288"/>
      <c r="P18" s="288"/>
      <c r="Q18" s="285"/>
      <c r="R18" s="285"/>
      <c r="S18" s="285"/>
      <c r="T18" s="285"/>
      <c r="U18" s="285"/>
      <c r="V18" s="285"/>
      <c r="W18" s="285"/>
      <c r="X18" s="285"/>
      <c r="Y18" s="285"/>
      <c r="Z18" s="285"/>
      <c r="AA18" s="285"/>
      <c r="AB18" s="285"/>
      <c r="AC18" s="286"/>
      <c r="AD18" s="279"/>
    </row>
    <row r="19" spans="1:51" ht="13.5" customHeight="1" x14ac:dyDescent="0.15">
      <c r="A19" s="279"/>
      <c r="B19" s="289"/>
      <c r="C19" s="288"/>
      <c r="D19" s="288"/>
      <c r="E19" s="288"/>
      <c r="F19" s="919" t="str">
        <f>IF(一面!AA13="","　　　　年　　月　　日",一面!AA13)</f>
        <v>令和　 年 　月 　日</v>
      </c>
      <c r="G19" s="919"/>
      <c r="H19" s="919"/>
      <c r="I19" s="919"/>
      <c r="J19" s="919"/>
      <c r="K19" s="919"/>
      <c r="L19" s="919"/>
      <c r="M19" s="919"/>
      <c r="N19" s="919"/>
      <c r="O19" s="919"/>
      <c r="P19" s="919"/>
      <c r="Q19" s="288"/>
      <c r="R19" s="288"/>
      <c r="S19" s="288"/>
      <c r="T19" s="288"/>
      <c r="U19" s="288"/>
      <c r="V19" s="288"/>
      <c r="W19" s="288"/>
      <c r="X19" s="288"/>
      <c r="Y19" s="288"/>
      <c r="Z19" s="288"/>
      <c r="AA19" s="288"/>
      <c r="AB19" s="288"/>
      <c r="AC19" s="290"/>
      <c r="AD19" s="279"/>
      <c r="AF19" s="291" t="s">
        <v>4298</v>
      </c>
      <c r="AG19" s="292"/>
      <c r="AH19" s="292"/>
      <c r="AI19" s="293"/>
      <c r="AJ19" s="912" t="s">
        <v>4287</v>
      </c>
      <c r="AK19" s="913"/>
      <c r="AL19" s="913"/>
      <c r="AM19" s="913"/>
      <c r="AN19" s="914"/>
      <c r="AO19" s="294"/>
      <c r="AP19" s="292"/>
      <c r="AQ19" s="292"/>
      <c r="AR19" s="292"/>
      <c r="AS19" s="292"/>
      <c r="AT19" s="292"/>
      <c r="AU19" s="292"/>
      <c r="AW19" s="292"/>
      <c r="AX19" s="292"/>
      <c r="AY19" s="292"/>
    </row>
    <row r="20" spans="1:51" ht="14.25" customHeight="1" x14ac:dyDescent="0.15">
      <c r="A20" s="279"/>
      <c r="B20" s="289"/>
      <c r="C20" s="288"/>
      <c r="D20" s="288"/>
      <c r="E20" s="288"/>
      <c r="F20" s="288"/>
      <c r="G20" s="288"/>
      <c r="H20" s="288"/>
      <c r="I20" s="288"/>
      <c r="J20" s="288"/>
      <c r="K20" s="288"/>
      <c r="L20" s="288"/>
      <c r="M20" s="288"/>
      <c r="N20" s="288"/>
      <c r="O20" s="288"/>
      <c r="P20" s="288"/>
      <c r="Q20" s="288"/>
      <c r="R20" s="288"/>
      <c r="S20" s="288"/>
      <c r="T20" s="288"/>
      <c r="U20" s="288"/>
      <c r="V20" s="288"/>
      <c r="W20" s="288"/>
      <c r="X20" s="288"/>
      <c r="Y20" s="288"/>
      <c r="Z20" s="288"/>
      <c r="AA20" s="288"/>
      <c r="AB20" s="288"/>
      <c r="AC20" s="290"/>
      <c r="AD20" s="279"/>
    </row>
    <row r="21" spans="1:51" ht="13.5" customHeight="1" x14ac:dyDescent="0.15">
      <c r="A21" s="279"/>
      <c r="B21" s="289"/>
      <c r="C21" s="288"/>
      <c r="D21" s="288"/>
      <c r="E21" s="288"/>
      <c r="F21" s="288"/>
      <c r="G21" s="288"/>
      <c r="H21" s="288"/>
      <c r="I21" s="288"/>
      <c r="J21" s="288"/>
      <c r="K21" s="288"/>
      <c r="L21" s="288"/>
      <c r="M21" s="288"/>
      <c r="N21" s="288"/>
      <c r="O21" s="288"/>
      <c r="P21" s="288"/>
      <c r="Q21" s="288"/>
      <c r="R21" s="288"/>
      <c r="S21" s="288"/>
      <c r="T21" s="288"/>
      <c r="U21" s="288"/>
      <c r="V21" s="288"/>
      <c r="W21" s="288"/>
      <c r="X21" s="288"/>
      <c r="Y21" s="288"/>
      <c r="Z21" s="288"/>
      <c r="AA21" s="288"/>
      <c r="AB21" s="288"/>
      <c r="AC21" s="290"/>
      <c r="AD21" s="279"/>
    </row>
    <row r="22" spans="1:51" ht="13.5" customHeight="1" x14ac:dyDescent="0.15">
      <c r="A22" s="279"/>
      <c r="B22" s="289"/>
      <c r="C22" s="288"/>
      <c r="D22" s="288"/>
      <c r="E22" s="288"/>
      <c r="F22" s="288"/>
      <c r="G22" s="288"/>
      <c r="H22" s="288"/>
      <c r="I22" s="288"/>
      <c r="J22" s="288"/>
      <c r="K22" s="288"/>
      <c r="L22" s="288"/>
      <c r="M22" s="288"/>
      <c r="N22" s="288"/>
      <c r="O22" s="288"/>
      <c r="P22" s="288"/>
      <c r="Q22" s="288"/>
      <c r="R22" s="288"/>
      <c r="S22" s="288"/>
      <c r="T22" s="288"/>
      <c r="U22" s="288"/>
      <c r="V22" s="288"/>
      <c r="W22" s="288"/>
      <c r="X22" s="288"/>
      <c r="Y22" s="288"/>
      <c r="Z22" s="288"/>
      <c r="AA22" s="288"/>
      <c r="AB22" s="288"/>
      <c r="AC22" s="290"/>
      <c r="AD22" s="279"/>
    </row>
    <row r="23" spans="1:51" ht="13.5" customHeight="1" x14ac:dyDescent="0.15">
      <c r="A23" s="279"/>
      <c r="B23" s="289"/>
      <c r="C23" s="288"/>
      <c r="D23" s="288"/>
      <c r="E23" s="288"/>
      <c r="F23" s="288"/>
      <c r="G23" s="288"/>
      <c r="H23" s="288"/>
      <c r="I23" s="288"/>
      <c r="J23" s="288"/>
      <c r="K23" s="288"/>
      <c r="L23" s="288"/>
      <c r="M23" s="288"/>
      <c r="N23" s="288"/>
      <c r="O23" s="288"/>
      <c r="P23" s="288"/>
      <c r="Q23" s="288"/>
      <c r="R23" s="288"/>
      <c r="S23" s="288"/>
      <c r="T23" s="288"/>
      <c r="U23" s="288"/>
      <c r="V23" s="288"/>
      <c r="W23" s="288"/>
      <c r="X23" s="288"/>
      <c r="Y23" s="288"/>
      <c r="Z23" s="288"/>
      <c r="AA23" s="288"/>
      <c r="AB23" s="288"/>
      <c r="AC23" s="290"/>
      <c r="AD23" s="279"/>
    </row>
    <row r="24" spans="1:51" ht="13.5" customHeight="1" x14ac:dyDescent="0.15">
      <c r="A24" s="279"/>
      <c r="B24" s="289"/>
      <c r="C24" s="288"/>
      <c r="D24" s="288"/>
      <c r="E24" s="288"/>
      <c r="F24" s="288"/>
      <c r="G24" s="288"/>
      <c r="H24" s="288"/>
      <c r="I24" s="288"/>
      <c r="J24" s="288"/>
      <c r="K24" s="288"/>
      <c r="L24" s="288"/>
      <c r="M24" s="288"/>
      <c r="N24" s="288"/>
      <c r="O24" s="288"/>
      <c r="P24" s="288"/>
      <c r="Q24" s="288"/>
      <c r="R24" s="288"/>
      <c r="S24" s="288"/>
      <c r="T24" s="288"/>
      <c r="U24" s="288"/>
      <c r="V24" s="288"/>
      <c r="W24" s="288"/>
      <c r="X24" s="288"/>
      <c r="Y24" s="288"/>
      <c r="Z24" s="288"/>
      <c r="AA24" s="288"/>
      <c r="AB24" s="288"/>
      <c r="AC24" s="290"/>
      <c r="AD24" s="279"/>
    </row>
    <row r="25" spans="1:51" ht="13.5" customHeight="1" x14ac:dyDescent="0.15">
      <c r="A25" s="279"/>
      <c r="B25" s="289"/>
      <c r="C25" s="288"/>
      <c r="D25" s="288"/>
      <c r="E25" s="288"/>
      <c r="F25" s="288"/>
      <c r="G25" s="288"/>
      <c r="H25" s="288"/>
      <c r="I25" s="288"/>
      <c r="J25" s="288"/>
      <c r="K25" s="288"/>
      <c r="L25" s="288"/>
      <c r="M25" s="288"/>
      <c r="N25" s="288"/>
      <c r="O25" s="288"/>
      <c r="P25" s="288"/>
      <c r="Q25" s="295"/>
      <c r="R25" s="295"/>
      <c r="S25" s="295"/>
      <c r="T25" s="295"/>
      <c r="U25" s="295"/>
      <c r="V25" s="295"/>
      <c r="W25" s="295"/>
      <c r="X25" s="295"/>
      <c r="Y25" s="295"/>
      <c r="Z25" s="295"/>
      <c r="AA25" s="288"/>
      <c r="AB25" s="288"/>
      <c r="AC25" s="290"/>
      <c r="AD25" s="279"/>
    </row>
    <row r="26" spans="1:51" ht="13.5" customHeight="1" x14ac:dyDescent="0.15">
      <c r="A26" s="279"/>
      <c r="B26" s="289"/>
      <c r="C26" s="288"/>
      <c r="D26" s="288"/>
      <c r="E26" s="288"/>
      <c r="F26" s="288"/>
      <c r="G26" s="288"/>
      <c r="H26" s="288"/>
      <c r="I26" s="288"/>
      <c r="J26" s="288"/>
      <c r="K26" s="288"/>
      <c r="L26" s="288"/>
      <c r="M26" s="288"/>
      <c r="N26" s="288"/>
      <c r="O26" s="288"/>
      <c r="P26" s="288"/>
      <c r="Q26" s="295"/>
      <c r="R26" s="295"/>
      <c r="S26" s="295"/>
      <c r="T26" s="295"/>
      <c r="U26" s="295"/>
      <c r="V26" s="295"/>
      <c r="W26" s="295"/>
      <c r="X26" s="295"/>
      <c r="Y26" s="295"/>
      <c r="Z26" s="295"/>
      <c r="AA26" s="288"/>
      <c r="AB26" s="288"/>
      <c r="AC26" s="290"/>
      <c r="AD26" s="279"/>
    </row>
    <row r="27" spans="1:51" ht="13.5" customHeight="1" x14ac:dyDescent="0.15">
      <c r="A27" s="279"/>
      <c r="B27" s="289"/>
      <c r="C27" s="288"/>
      <c r="D27" s="288"/>
      <c r="E27" s="288"/>
      <c r="F27" s="288"/>
      <c r="G27" s="288"/>
      <c r="H27" s="288"/>
      <c r="I27" s="288"/>
      <c r="J27" s="288"/>
      <c r="K27" s="288"/>
      <c r="L27" s="288"/>
      <c r="M27" s="288"/>
      <c r="N27" s="288"/>
      <c r="O27" s="288"/>
      <c r="P27" s="288"/>
      <c r="Q27" s="295"/>
      <c r="R27" s="295"/>
      <c r="S27" s="295"/>
      <c r="T27" s="295"/>
      <c r="U27" s="295"/>
      <c r="V27" s="295"/>
      <c r="W27" s="295"/>
      <c r="X27" s="295"/>
      <c r="Y27" s="295"/>
      <c r="Z27" s="295"/>
      <c r="AA27" s="288"/>
      <c r="AB27" s="288"/>
      <c r="AC27" s="290"/>
      <c r="AD27" s="279"/>
    </row>
    <row r="28" spans="1:51" ht="13.5" customHeight="1" x14ac:dyDescent="0.15">
      <c r="A28" s="279"/>
      <c r="B28" s="289"/>
      <c r="C28" s="288"/>
      <c r="D28" s="288"/>
      <c r="E28" s="288"/>
      <c r="F28" s="288"/>
      <c r="G28" s="288"/>
      <c r="H28" s="288"/>
      <c r="I28" s="288"/>
      <c r="J28" s="288"/>
      <c r="K28" s="288"/>
      <c r="L28" s="288"/>
      <c r="M28" s="288"/>
      <c r="N28" s="288"/>
      <c r="O28" s="288"/>
      <c r="P28" s="288"/>
      <c r="Q28" s="295"/>
      <c r="R28" s="295"/>
      <c r="S28" s="295"/>
      <c r="T28" s="295"/>
      <c r="U28" s="295"/>
      <c r="V28" s="295"/>
      <c r="W28" s="295"/>
      <c r="X28" s="295"/>
      <c r="Y28" s="295"/>
      <c r="Z28" s="295"/>
      <c r="AA28" s="288"/>
      <c r="AB28" s="288"/>
      <c r="AC28" s="290"/>
      <c r="AD28" s="279"/>
    </row>
    <row r="29" spans="1:51" ht="13.5" customHeight="1" x14ac:dyDescent="0.15">
      <c r="A29" s="279"/>
      <c r="B29" s="289"/>
      <c r="C29" s="288"/>
      <c r="D29" s="288"/>
      <c r="E29" s="288"/>
      <c r="F29" s="288"/>
      <c r="G29" s="288"/>
      <c r="H29" s="288"/>
      <c r="I29" s="288"/>
      <c r="J29" s="288"/>
      <c r="K29" s="288"/>
      <c r="L29" s="288"/>
      <c r="M29" s="288"/>
      <c r="N29" s="288"/>
      <c r="O29" s="288"/>
      <c r="P29" s="288"/>
      <c r="Q29" s="295"/>
      <c r="R29" s="295"/>
      <c r="S29" s="295"/>
      <c r="T29" s="295"/>
      <c r="U29" s="295"/>
      <c r="V29" s="295"/>
      <c r="W29" s="295"/>
      <c r="X29" s="295"/>
      <c r="Y29" s="295"/>
      <c r="Z29" s="295"/>
      <c r="AA29" s="288"/>
      <c r="AB29" s="288"/>
      <c r="AC29" s="290"/>
      <c r="AD29" s="279"/>
    </row>
    <row r="30" spans="1:51" ht="13.5" customHeight="1" x14ac:dyDescent="0.15">
      <c r="A30" s="279"/>
      <c r="B30" s="289"/>
      <c r="C30" s="288"/>
      <c r="D30" s="288"/>
      <c r="E30" s="288"/>
      <c r="F30" s="288"/>
      <c r="G30" s="288"/>
      <c r="H30" s="288"/>
      <c r="I30" s="288"/>
      <c r="J30" s="288"/>
      <c r="K30" s="288"/>
      <c r="L30" s="288"/>
      <c r="M30" s="288"/>
      <c r="N30" s="288"/>
      <c r="O30" s="288"/>
      <c r="P30" s="288"/>
      <c r="Q30" s="295"/>
      <c r="R30" s="295"/>
      <c r="S30" s="295"/>
      <c r="T30" s="295"/>
      <c r="U30" s="295"/>
      <c r="V30" s="295"/>
      <c r="W30" s="295"/>
      <c r="X30" s="295"/>
      <c r="Y30" s="295"/>
      <c r="Z30" s="295"/>
      <c r="AA30" s="288"/>
      <c r="AB30" s="288"/>
      <c r="AC30" s="290"/>
      <c r="AD30" s="279"/>
    </row>
    <row r="31" spans="1:51" ht="13.5" customHeight="1" x14ac:dyDescent="0.15">
      <c r="A31" s="279"/>
      <c r="B31" s="289"/>
      <c r="C31" s="288"/>
      <c r="D31" s="288"/>
      <c r="E31" s="288"/>
      <c r="F31" s="288"/>
      <c r="G31" s="288"/>
      <c r="H31" s="288"/>
      <c r="I31" s="288"/>
      <c r="J31" s="288"/>
      <c r="K31" s="288"/>
      <c r="L31" s="915" t="s">
        <v>30</v>
      </c>
      <c r="M31" s="915"/>
      <c r="N31" s="915"/>
      <c r="O31" s="915"/>
      <c r="P31" s="915"/>
      <c r="Q31" s="916" t="str">
        <f>IF(一面!V16="","",一面!V16)</f>
        <v/>
      </c>
      <c r="R31" s="916"/>
      <c r="S31" s="916"/>
      <c r="T31" s="916"/>
      <c r="U31" s="916"/>
      <c r="V31" s="916"/>
      <c r="W31" s="916"/>
      <c r="X31" s="916"/>
      <c r="Y31" s="916"/>
      <c r="Z31" s="916"/>
      <c r="AA31" s="916"/>
      <c r="AB31" s="916"/>
      <c r="AC31" s="917"/>
      <c r="AD31" s="279"/>
      <c r="AF31" s="291" t="s">
        <v>30</v>
      </c>
      <c r="AG31" s="292"/>
      <c r="AH31" s="292"/>
      <c r="AI31" s="293"/>
      <c r="AJ31" s="912" t="s">
        <v>4287</v>
      </c>
      <c r="AK31" s="913"/>
      <c r="AL31" s="913"/>
      <c r="AM31" s="913"/>
      <c r="AN31" s="914"/>
      <c r="AO31" s="294"/>
      <c r="AP31" s="292"/>
      <c r="AQ31" s="292"/>
      <c r="AR31" s="292"/>
      <c r="AS31" s="292"/>
      <c r="AT31" s="292"/>
      <c r="AU31" s="292"/>
      <c r="AV31" s="292"/>
      <c r="AW31" s="292"/>
      <c r="AX31" s="292"/>
    </row>
    <row r="32" spans="1:51" ht="13.5" customHeight="1" x14ac:dyDescent="0.15">
      <c r="A32" s="279"/>
      <c r="B32" s="289"/>
      <c r="C32" s="288"/>
      <c r="D32" s="288"/>
      <c r="E32" s="288"/>
      <c r="F32" s="288"/>
      <c r="G32" s="288"/>
      <c r="H32" s="288"/>
      <c r="I32" s="288"/>
      <c r="J32" s="288"/>
      <c r="K32" s="288"/>
      <c r="L32" s="915"/>
      <c r="M32" s="915"/>
      <c r="N32" s="915"/>
      <c r="O32" s="915"/>
      <c r="P32" s="915"/>
      <c r="Q32" s="916"/>
      <c r="R32" s="916"/>
      <c r="S32" s="916"/>
      <c r="T32" s="916"/>
      <c r="U32" s="916"/>
      <c r="V32" s="916"/>
      <c r="W32" s="916"/>
      <c r="X32" s="916"/>
      <c r="Y32" s="916"/>
      <c r="Z32" s="916"/>
      <c r="AA32" s="916"/>
      <c r="AB32" s="916"/>
      <c r="AC32" s="917"/>
      <c r="AD32" s="279"/>
    </row>
    <row r="33" spans="1:58" ht="13.5" customHeight="1" x14ac:dyDescent="0.15">
      <c r="A33" s="279"/>
      <c r="B33" s="289"/>
      <c r="C33" s="288"/>
      <c r="D33" s="288"/>
      <c r="E33" s="288"/>
      <c r="F33" s="288"/>
      <c r="G33" s="288"/>
      <c r="H33" s="288"/>
      <c r="I33" s="288"/>
      <c r="J33" s="288"/>
      <c r="K33" s="288"/>
      <c r="L33" s="296"/>
      <c r="M33" s="296"/>
      <c r="N33" s="296"/>
      <c r="O33" s="296"/>
      <c r="P33" s="296"/>
      <c r="Q33" s="918" t="str">
        <f>IF(一面!V20="","",一面!V20)</f>
        <v/>
      </c>
      <c r="R33" s="918"/>
      <c r="S33" s="918"/>
      <c r="T33" s="918"/>
      <c r="U33" s="918"/>
      <c r="V33" s="918"/>
      <c r="W33" s="918"/>
      <c r="X33" s="297"/>
      <c r="Y33" s="297"/>
      <c r="Z33" s="297"/>
      <c r="AA33" s="297"/>
      <c r="AB33" s="297"/>
      <c r="AC33" s="298"/>
      <c r="AD33" s="279"/>
      <c r="AF33" s="291" t="s">
        <v>4299</v>
      </c>
      <c r="AG33" s="292"/>
      <c r="AH33" s="292"/>
      <c r="AI33" s="293"/>
      <c r="AJ33" s="912" t="s">
        <v>4287</v>
      </c>
      <c r="AK33" s="913"/>
      <c r="AL33" s="913"/>
      <c r="AM33" s="913"/>
      <c r="AN33" s="914"/>
      <c r="AO33" s="294"/>
      <c r="AP33" s="292"/>
      <c r="AQ33" s="292"/>
      <c r="AR33" s="292"/>
      <c r="AS33" s="292"/>
      <c r="AT33" s="292"/>
      <c r="AU33" s="292"/>
      <c r="AV33" s="292"/>
      <c r="AW33" s="292"/>
      <c r="AX33" s="292"/>
    </row>
    <row r="34" spans="1:58" ht="20.25" customHeight="1" x14ac:dyDescent="0.15">
      <c r="A34" s="279"/>
      <c r="B34" s="289"/>
      <c r="C34" s="288"/>
      <c r="D34" s="288"/>
      <c r="E34" s="288"/>
      <c r="F34" s="288"/>
      <c r="G34" s="288"/>
      <c r="H34" s="288"/>
      <c r="I34" s="288"/>
      <c r="J34" s="288"/>
      <c r="K34" s="288"/>
      <c r="L34" s="915" t="s">
        <v>32</v>
      </c>
      <c r="M34" s="915"/>
      <c r="N34" s="915"/>
      <c r="O34" s="915"/>
      <c r="P34" s="915"/>
      <c r="Q34" s="920" t="str">
        <f>IF(一面!Z20="","",一面!Z20)</f>
        <v/>
      </c>
      <c r="R34" s="920"/>
      <c r="S34" s="920"/>
      <c r="T34" s="920"/>
      <c r="U34" s="920"/>
      <c r="V34" s="920"/>
      <c r="W34" s="920"/>
      <c r="X34" s="920"/>
      <c r="Y34" s="920"/>
      <c r="Z34" s="920"/>
      <c r="AA34" s="920"/>
      <c r="AB34" s="920"/>
      <c r="AC34" s="921"/>
      <c r="AD34" s="279"/>
      <c r="AF34" s="291" t="s">
        <v>4300</v>
      </c>
      <c r="AG34" s="292"/>
      <c r="AH34" s="292"/>
      <c r="AI34" s="293"/>
      <c r="AJ34" s="912" t="s">
        <v>4287</v>
      </c>
      <c r="AK34" s="913"/>
      <c r="AL34" s="913"/>
      <c r="AM34" s="913"/>
      <c r="AN34" s="914"/>
      <c r="AO34" s="294"/>
      <c r="AP34" s="292"/>
      <c r="AQ34" s="292"/>
      <c r="AR34" s="292"/>
      <c r="AS34" s="292"/>
      <c r="AT34" s="292"/>
      <c r="AU34" s="292"/>
      <c r="AV34" s="292"/>
      <c r="AW34" s="292"/>
      <c r="AX34" s="292"/>
    </row>
    <row r="35" spans="1:58" ht="13.5" customHeight="1" thickBot="1" x14ac:dyDescent="0.2">
      <c r="A35" s="279"/>
      <c r="B35" s="289"/>
      <c r="C35" s="288"/>
      <c r="D35" s="288"/>
      <c r="E35" s="288"/>
      <c r="F35" s="288"/>
      <c r="G35" s="288"/>
      <c r="H35" s="288"/>
      <c r="I35" s="288"/>
      <c r="J35" s="288"/>
      <c r="K35" s="288"/>
      <c r="L35" s="288"/>
      <c r="M35" s="288"/>
      <c r="N35" s="288"/>
      <c r="O35" s="288"/>
      <c r="P35" s="288"/>
      <c r="Q35" s="299"/>
      <c r="R35" s="299"/>
      <c r="S35" s="299"/>
      <c r="T35" s="299"/>
      <c r="U35" s="299"/>
      <c r="V35" s="299"/>
      <c r="W35" s="299"/>
      <c r="X35" s="299"/>
      <c r="Y35" s="299"/>
      <c r="Z35" s="299"/>
      <c r="AA35" s="300"/>
      <c r="AB35" s="300"/>
      <c r="AC35" s="301"/>
      <c r="AD35" s="279"/>
    </row>
    <row r="36" spans="1:58" ht="13.5" customHeight="1" x14ac:dyDescent="0.15">
      <c r="A36" s="279"/>
      <c r="B36" s="289"/>
      <c r="C36" s="288"/>
      <c r="D36" s="288"/>
      <c r="E36" s="288"/>
      <c r="F36" s="288"/>
      <c r="G36" s="288"/>
      <c r="H36" s="288"/>
      <c r="I36" s="288"/>
      <c r="J36" s="288"/>
      <c r="K36" s="288"/>
      <c r="L36" s="915" t="s">
        <v>4296</v>
      </c>
      <c r="M36" s="915"/>
      <c r="N36" s="915"/>
      <c r="O36" s="915"/>
      <c r="P36" s="915"/>
      <c r="Q36" s="916" t="str">
        <f>IF(AJ36="","",AJ36)</f>
        <v/>
      </c>
      <c r="R36" s="916"/>
      <c r="S36" s="916"/>
      <c r="T36" s="916"/>
      <c r="U36" s="916"/>
      <c r="V36" s="916"/>
      <c r="W36" s="916"/>
      <c r="X36" s="916"/>
      <c r="Y36" s="916"/>
      <c r="Z36" s="916"/>
      <c r="AA36" s="916"/>
      <c r="AB36" s="302"/>
      <c r="AC36" s="301"/>
      <c r="AD36" s="279"/>
      <c r="AF36" s="922" t="s">
        <v>4296</v>
      </c>
      <c r="AG36" s="922"/>
      <c r="AH36" s="922"/>
      <c r="AI36" s="922"/>
      <c r="AJ36" s="923"/>
      <c r="AK36" s="924"/>
      <c r="AL36" s="924"/>
      <c r="AM36" s="924"/>
      <c r="AN36" s="924"/>
      <c r="AO36" s="924"/>
      <c r="AP36" s="924"/>
      <c r="AQ36" s="924"/>
      <c r="AR36" s="924"/>
      <c r="AS36" s="924"/>
      <c r="AT36" s="925"/>
      <c r="AU36" s="930" t="s">
        <v>4672</v>
      </c>
      <c r="AV36" s="931"/>
      <c r="AW36" s="931"/>
      <c r="AX36" s="931"/>
      <c r="AY36" s="931"/>
      <c r="AZ36" s="931"/>
      <c r="BA36" s="931"/>
      <c r="BB36" s="931"/>
      <c r="BC36" s="931"/>
      <c r="BD36" s="931"/>
      <c r="BE36" s="931"/>
      <c r="BF36" s="931"/>
    </row>
    <row r="37" spans="1:58" ht="13.5" customHeight="1" thickBot="1" x14ac:dyDescent="0.2">
      <c r="A37" s="279"/>
      <c r="B37" s="289"/>
      <c r="C37" s="288"/>
      <c r="D37" s="288"/>
      <c r="E37" s="288"/>
      <c r="F37" s="288"/>
      <c r="G37" s="288"/>
      <c r="H37" s="288"/>
      <c r="I37" s="288"/>
      <c r="J37" s="288"/>
      <c r="K37" s="288"/>
      <c r="L37" s="915"/>
      <c r="M37" s="915"/>
      <c r="N37" s="915"/>
      <c r="O37" s="915"/>
      <c r="P37" s="915"/>
      <c r="Q37" s="916"/>
      <c r="R37" s="916"/>
      <c r="S37" s="916"/>
      <c r="T37" s="916"/>
      <c r="U37" s="916"/>
      <c r="V37" s="916"/>
      <c r="W37" s="916"/>
      <c r="X37" s="916"/>
      <c r="Y37" s="916"/>
      <c r="Z37" s="916"/>
      <c r="AA37" s="916"/>
      <c r="AB37" s="302"/>
      <c r="AC37" s="301"/>
      <c r="AD37" s="279"/>
      <c r="AF37" s="922"/>
      <c r="AG37" s="922"/>
      <c r="AH37" s="922"/>
      <c r="AI37" s="922"/>
      <c r="AJ37" s="926"/>
      <c r="AK37" s="927"/>
      <c r="AL37" s="927"/>
      <c r="AM37" s="927"/>
      <c r="AN37" s="927"/>
      <c r="AO37" s="927"/>
      <c r="AP37" s="927"/>
      <c r="AQ37" s="927"/>
      <c r="AR37" s="927"/>
      <c r="AS37" s="927"/>
      <c r="AT37" s="928"/>
      <c r="AU37" s="930"/>
      <c r="AV37" s="931"/>
      <c r="AW37" s="931"/>
      <c r="AX37" s="931"/>
      <c r="AY37" s="931"/>
      <c r="AZ37" s="931"/>
      <c r="BA37" s="931"/>
      <c r="BB37" s="931"/>
      <c r="BC37" s="931"/>
      <c r="BD37" s="931"/>
      <c r="BE37" s="931"/>
      <c r="BF37" s="931"/>
    </row>
    <row r="38" spans="1:58" ht="13.5" customHeight="1" x14ac:dyDescent="0.15">
      <c r="A38" s="279"/>
      <c r="B38" s="289"/>
      <c r="C38" s="288"/>
      <c r="D38" s="288"/>
      <c r="E38" s="288"/>
      <c r="F38" s="288"/>
      <c r="G38" s="288"/>
      <c r="H38" s="288"/>
      <c r="I38" s="288"/>
      <c r="J38" s="288"/>
      <c r="K38" s="288"/>
      <c r="L38" s="915" t="s">
        <v>5</v>
      </c>
      <c r="M38" s="915"/>
      <c r="N38" s="915"/>
      <c r="O38" s="915"/>
      <c r="P38" s="915"/>
      <c r="Q38" s="916" t="str">
        <f t="shared" ref="Q38" si="0">IF(AJ38="","",AJ38)</f>
        <v/>
      </c>
      <c r="R38" s="916"/>
      <c r="S38" s="916"/>
      <c r="T38" s="916"/>
      <c r="U38" s="916"/>
      <c r="V38" s="916"/>
      <c r="W38" s="916"/>
      <c r="X38" s="916"/>
      <c r="Y38" s="916"/>
      <c r="Z38" s="916"/>
      <c r="AA38" s="916"/>
      <c r="AB38" s="302"/>
      <c r="AC38" s="301"/>
      <c r="AD38" s="279"/>
      <c r="AF38" s="922" t="s">
        <v>4673</v>
      </c>
      <c r="AG38" s="922"/>
      <c r="AH38" s="922"/>
      <c r="AI38" s="922"/>
      <c r="AJ38" s="923"/>
      <c r="AK38" s="924"/>
      <c r="AL38" s="924"/>
      <c r="AM38" s="924"/>
      <c r="AN38" s="924"/>
      <c r="AO38" s="924"/>
      <c r="AP38" s="924"/>
      <c r="AQ38" s="924"/>
      <c r="AR38" s="924"/>
      <c r="AS38" s="924"/>
      <c r="AT38" s="925"/>
      <c r="AU38" s="930" t="s">
        <v>4674</v>
      </c>
      <c r="AV38" s="931"/>
      <c r="AW38" s="931"/>
      <c r="AX38" s="931"/>
      <c r="AY38" s="931"/>
      <c r="AZ38" s="931"/>
      <c r="BA38" s="931"/>
      <c r="BB38" s="931"/>
      <c r="BC38" s="931"/>
      <c r="BD38" s="931"/>
      <c r="BE38" s="931"/>
      <c r="BF38" s="931"/>
    </row>
    <row r="39" spans="1:58" ht="13.5" customHeight="1" thickBot="1" x14ac:dyDescent="0.2">
      <c r="A39" s="279"/>
      <c r="B39" s="289"/>
      <c r="C39" s="288"/>
      <c r="D39" s="288"/>
      <c r="E39" s="288"/>
      <c r="F39" s="288"/>
      <c r="G39" s="288"/>
      <c r="H39" s="288"/>
      <c r="I39" s="288"/>
      <c r="J39" s="288"/>
      <c r="K39" s="288"/>
      <c r="L39" s="915"/>
      <c r="M39" s="915"/>
      <c r="N39" s="915"/>
      <c r="O39" s="915"/>
      <c r="P39" s="915"/>
      <c r="Q39" s="916"/>
      <c r="R39" s="916"/>
      <c r="S39" s="916"/>
      <c r="T39" s="916"/>
      <c r="U39" s="916"/>
      <c r="V39" s="916"/>
      <c r="W39" s="916"/>
      <c r="X39" s="916"/>
      <c r="Y39" s="916"/>
      <c r="Z39" s="916"/>
      <c r="AA39" s="916"/>
      <c r="AB39" s="302"/>
      <c r="AC39" s="301"/>
      <c r="AD39" s="279"/>
      <c r="AF39" s="922"/>
      <c r="AG39" s="922"/>
      <c r="AH39" s="922"/>
      <c r="AI39" s="922"/>
      <c r="AJ39" s="926"/>
      <c r="AK39" s="927"/>
      <c r="AL39" s="927"/>
      <c r="AM39" s="927"/>
      <c r="AN39" s="927"/>
      <c r="AO39" s="927"/>
      <c r="AP39" s="927"/>
      <c r="AQ39" s="927"/>
      <c r="AR39" s="927"/>
      <c r="AS39" s="927"/>
      <c r="AT39" s="928"/>
      <c r="AU39" s="930"/>
      <c r="AV39" s="931"/>
      <c r="AW39" s="931"/>
      <c r="AX39" s="931"/>
      <c r="AY39" s="931"/>
      <c r="AZ39" s="931"/>
      <c r="BA39" s="931"/>
      <c r="BB39" s="931"/>
      <c r="BC39" s="931"/>
      <c r="BD39" s="931"/>
      <c r="BE39" s="931"/>
      <c r="BF39" s="931"/>
    </row>
    <row r="40" spans="1:58" ht="13.5" customHeight="1" x14ac:dyDescent="0.15">
      <c r="A40" s="279"/>
      <c r="B40" s="289"/>
      <c r="C40" s="288"/>
      <c r="D40" s="288"/>
      <c r="E40" s="288"/>
      <c r="F40" s="288"/>
      <c r="G40" s="288"/>
      <c r="H40" s="288"/>
      <c r="I40" s="288"/>
      <c r="J40" s="288"/>
      <c r="K40" s="288"/>
      <c r="L40" s="915" t="s">
        <v>4305</v>
      </c>
      <c r="M40" s="915"/>
      <c r="N40" s="915"/>
      <c r="O40" s="915"/>
      <c r="P40" s="915"/>
      <c r="Q40" s="916" t="str">
        <f t="shared" ref="Q40" si="1">IF(AJ40="","",AJ40)</f>
        <v/>
      </c>
      <c r="R40" s="916"/>
      <c r="S40" s="916"/>
      <c r="T40" s="916"/>
      <c r="U40" s="916"/>
      <c r="V40" s="916"/>
      <c r="W40" s="916"/>
      <c r="X40" s="916"/>
      <c r="Y40" s="916"/>
      <c r="Z40" s="916"/>
      <c r="AA40" s="916"/>
      <c r="AB40" s="302"/>
      <c r="AC40" s="301"/>
      <c r="AD40" s="279"/>
      <c r="AF40" s="922" t="s">
        <v>4305</v>
      </c>
      <c r="AG40" s="922"/>
      <c r="AH40" s="922"/>
      <c r="AI40" s="922"/>
      <c r="AJ40" s="923"/>
      <c r="AK40" s="924"/>
      <c r="AL40" s="924"/>
      <c r="AM40" s="924"/>
      <c r="AN40" s="924"/>
      <c r="AO40" s="924"/>
      <c r="AP40" s="924"/>
      <c r="AQ40" s="924"/>
      <c r="AR40" s="924"/>
      <c r="AS40" s="924"/>
      <c r="AT40" s="925"/>
      <c r="AU40" s="930" t="s">
        <v>4674</v>
      </c>
      <c r="AV40" s="931"/>
      <c r="AW40" s="931"/>
      <c r="AX40" s="931"/>
      <c r="AY40" s="931"/>
      <c r="AZ40" s="931"/>
      <c r="BA40" s="931"/>
      <c r="BB40" s="931"/>
      <c r="BC40" s="931"/>
      <c r="BD40" s="931"/>
      <c r="BE40" s="931"/>
      <c r="BF40" s="931"/>
    </row>
    <row r="41" spans="1:58" ht="13.5" customHeight="1" thickBot="1" x14ac:dyDescent="0.2">
      <c r="A41" s="279"/>
      <c r="B41" s="289"/>
      <c r="C41" s="288"/>
      <c r="D41" s="288"/>
      <c r="E41" s="288"/>
      <c r="F41" s="288"/>
      <c r="G41" s="288"/>
      <c r="H41" s="288"/>
      <c r="I41" s="288"/>
      <c r="J41" s="288"/>
      <c r="K41" s="288"/>
      <c r="L41" s="915"/>
      <c r="M41" s="915"/>
      <c r="N41" s="915"/>
      <c r="O41" s="915"/>
      <c r="P41" s="915"/>
      <c r="Q41" s="916"/>
      <c r="R41" s="916"/>
      <c r="S41" s="916"/>
      <c r="T41" s="916"/>
      <c r="U41" s="916"/>
      <c r="V41" s="916"/>
      <c r="W41" s="916"/>
      <c r="X41" s="916"/>
      <c r="Y41" s="916"/>
      <c r="Z41" s="916"/>
      <c r="AA41" s="916"/>
      <c r="AB41" s="302"/>
      <c r="AC41" s="301"/>
      <c r="AD41" s="279"/>
      <c r="AF41" s="922"/>
      <c r="AG41" s="922"/>
      <c r="AH41" s="922"/>
      <c r="AI41" s="922"/>
      <c r="AJ41" s="926"/>
      <c r="AK41" s="927"/>
      <c r="AL41" s="927"/>
      <c r="AM41" s="927"/>
      <c r="AN41" s="927"/>
      <c r="AO41" s="927"/>
      <c r="AP41" s="927"/>
      <c r="AQ41" s="927"/>
      <c r="AR41" s="927"/>
      <c r="AS41" s="927"/>
      <c r="AT41" s="928"/>
      <c r="AU41" s="930"/>
      <c r="AV41" s="931"/>
      <c r="AW41" s="931"/>
      <c r="AX41" s="931"/>
      <c r="AY41" s="931"/>
      <c r="AZ41" s="931"/>
      <c r="BA41" s="931"/>
      <c r="BB41" s="931"/>
      <c r="BC41" s="931"/>
      <c r="BD41" s="931"/>
      <c r="BE41" s="931"/>
      <c r="BF41" s="931"/>
    </row>
    <row r="42" spans="1:58" ht="13.5" customHeight="1" x14ac:dyDescent="0.15">
      <c r="A42" s="279"/>
      <c r="B42" s="289"/>
      <c r="C42" s="288"/>
      <c r="D42" s="288"/>
      <c r="E42" s="288"/>
      <c r="F42" s="288"/>
      <c r="G42" s="288"/>
      <c r="H42" s="288"/>
      <c r="I42" s="288"/>
      <c r="J42" s="288"/>
      <c r="K42" s="288"/>
      <c r="L42" s="288"/>
      <c r="M42" s="288"/>
      <c r="N42" s="288"/>
      <c r="O42" s="288"/>
      <c r="P42" s="288"/>
      <c r="Q42" s="295"/>
      <c r="R42" s="295"/>
      <c r="S42" s="295"/>
      <c r="T42" s="295"/>
      <c r="U42" s="295"/>
      <c r="V42" s="295"/>
      <c r="W42" s="295"/>
      <c r="X42" s="295"/>
      <c r="Y42" s="295"/>
      <c r="Z42" s="295"/>
      <c r="AA42" s="303"/>
      <c r="AB42" s="303"/>
      <c r="AC42" s="290"/>
      <c r="AD42" s="279"/>
    </row>
    <row r="43" spans="1:58" ht="13.5" customHeight="1" x14ac:dyDescent="0.15">
      <c r="A43" s="279"/>
      <c r="B43" s="289"/>
      <c r="C43" s="288"/>
      <c r="D43" s="288"/>
      <c r="E43" s="288"/>
      <c r="F43" s="288"/>
      <c r="G43" s="288"/>
      <c r="H43" s="288"/>
      <c r="I43" s="288"/>
      <c r="J43" s="288"/>
      <c r="K43" s="288"/>
      <c r="L43" s="288"/>
      <c r="M43" s="288"/>
      <c r="N43" s="288"/>
      <c r="O43" s="288"/>
      <c r="P43" s="288"/>
      <c r="Q43" s="295"/>
      <c r="R43" s="295"/>
      <c r="S43" s="295"/>
      <c r="T43" s="295"/>
      <c r="U43" s="295"/>
      <c r="V43" s="295"/>
      <c r="W43" s="295"/>
      <c r="X43" s="295"/>
      <c r="Y43" s="295"/>
      <c r="Z43" s="295"/>
      <c r="AA43" s="303"/>
      <c r="AB43" s="303"/>
      <c r="AC43" s="290"/>
      <c r="AD43" s="279"/>
    </row>
    <row r="44" spans="1:58" ht="13.5" customHeight="1" x14ac:dyDescent="0.15">
      <c r="A44" s="279"/>
      <c r="B44" s="289"/>
      <c r="C44" s="288"/>
      <c r="D44" s="288"/>
      <c r="E44" s="288"/>
      <c r="F44" s="288"/>
      <c r="G44" s="288"/>
      <c r="H44" s="288"/>
      <c r="I44" s="288"/>
      <c r="J44" s="288"/>
      <c r="K44" s="288"/>
      <c r="L44" s="288"/>
      <c r="M44" s="288"/>
      <c r="N44" s="288"/>
      <c r="O44" s="288"/>
      <c r="P44" s="288"/>
      <c r="Q44" s="295"/>
      <c r="R44" s="295"/>
      <c r="S44" s="295"/>
      <c r="T44" s="295"/>
      <c r="U44" s="295"/>
      <c r="V44" s="295"/>
      <c r="W44" s="295"/>
      <c r="X44" s="295"/>
      <c r="Y44" s="295"/>
      <c r="Z44" s="295"/>
      <c r="AA44" s="303"/>
      <c r="AB44" s="303"/>
      <c r="AC44" s="290"/>
      <c r="AD44" s="279"/>
    </row>
    <row r="45" spans="1:58" ht="13.5" customHeight="1" x14ac:dyDescent="0.15">
      <c r="A45" s="279"/>
      <c r="B45" s="289"/>
      <c r="C45" s="288"/>
      <c r="D45" s="288"/>
      <c r="E45" s="288"/>
      <c r="F45" s="288"/>
      <c r="G45" s="288"/>
      <c r="H45" s="288"/>
      <c r="I45" s="288"/>
      <c r="J45" s="288"/>
      <c r="K45" s="288"/>
      <c r="L45" s="288"/>
      <c r="M45" s="288"/>
      <c r="N45" s="288"/>
      <c r="O45" s="288"/>
      <c r="P45" s="288"/>
      <c r="Q45" s="295"/>
      <c r="R45" s="295"/>
      <c r="S45" s="295"/>
      <c r="T45" s="295"/>
      <c r="U45" s="295"/>
      <c r="V45" s="295"/>
      <c r="W45" s="295"/>
      <c r="X45" s="295"/>
      <c r="Y45" s="295"/>
      <c r="Z45" s="295"/>
      <c r="AA45" s="303"/>
      <c r="AB45" s="303"/>
      <c r="AC45" s="290"/>
      <c r="AD45" s="279"/>
    </row>
    <row r="46" spans="1:58" ht="13.5" customHeight="1" x14ac:dyDescent="0.15">
      <c r="A46" s="279"/>
      <c r="B46" s="289"/>
      <c r="C46" s="288"/>
      <c r="D46" s="288"/>
      <c r="E46" s="288"/>
      <c r="F46" s="288"/>
      <c r="G46" s="288"/>
      <c r="H46" s="288"/>
      <c r="I46" s="288"/>
      <c r="J46" s="288"/>
      <c r="K46" s="288"/>
      <c r="L46" s="288"/>
      <c r="M46" s="288"/>
      <c r="N46" s="288"/>
      <c r="O46" s="288"/>
      <c r="P46" s="288"/>
      <c r="Q46" s="295"/>
      <c r="R46" s="295"/>
      <c r="S46" s="295"/>
      <c r="T46" s="295"/>
      <c r="U46" s="295"/>
      <c r="V46" s="295"/>
      <c r="W46" s="295"/>
      <c r="X46" s="295"/>
      <c r="Y46" s="295"/>
      <c r="Z46" s="295"/>
      <c r="AA46" s="303"/>
      <c r="AB46" s="303"/>
      <c r="AC46" s="290"/>
      <c r="AD46" s="279"/>
    </row>
    <row r="47" spans="1:58" ht="13.5" customHeight="1" x14ac:dyDescent="0.15">
      <c r="A47" s="279"/>
      <c r="B47" s="289"/>
      <c r="C47" s="288"/>
      <c r="D47" s="288"/>
      <c r="E47" s="288"/>
      <c r="F47" s="288"/>
      <c r="G47" s="288"/>
      <c r="H47" s="288"/>
      <c r="I47" s="288"/>
      <c r="J47" s="288"/>
      <c r="K47" s="288"/>
      <c r="L47" s="288"/>
      <c r="M47" s="288"/>
      <c r="N47" s="288"/>
      <c r="O47" s="288"/>
      <c r="P47" s="288"/>
      <c r="Q47" s="304"/>
      <c r="R47" s="304"/>
      <c r="S47" s="304"/>
      <c r="T47" s="304"/>
      <c r="U47" s="304"/>
      <c r="V47" s="288"/>
      <c r="W47" s="288"/>
      <c r="X47" s="288"/>
      <c r="Y47" s="288"/>
      <c r="Z47" s="303"/>
      <c r="AA47" s="303"/>
      <c r="AB47" s="303"/>
      <c r="AC47" s="290"/>
      <c r="AD47" s="279"/>
    </row>
    <row r="48" spans="1:58" ht="13.5" customHeight="1" x14ac:dyDescent="0.15">
      <c r="A48" s="279"/>
      <c r="B48" s="289"/>
      <c r="C48" s="288"/>
      <c r="D48" s="305"/>
      <c r="E48" s="288"/>
      <c r="F48" s="288"/>
      <c r="G48" s="305"/>
      <c r="H48" s="288"/>
      <c r="I48" s="288"/>
      <c r="J48" s="288"/>
      <c r="K48" s="288"/>
      <c r="L48" s="288"/>
      <c r="M48" s="288"/>
      <c r="N48" s="288"/>
      <c r="O48" s="288"/>
      <c r="P48" s="288"/>
      <c r="Q48" s="288"/>
      <c r="R48" s="288"/>
      <c r="S48" s="288"/>
      <c r="T48" s="288"/>
      <c r="U48" s="288"/>
      <c r="V48" s="288"/>
      <c r="W48" s="288"/>
      <c r="X48" s="288"/>
      <c r="Y48" s="288"/>
      <c r="Z48" s="288"/>
      <c r="AA48" s="288"/>
      <c r="AB48" s="288"/>
      <c r="AC48" s="290"/>
      <c r="AD48" s="279"/>
    </row>
    <row r="49" spans="1:30" ht="13.5" customHeight="1" x14ac:dyDescent="0.15">
      <c r="A49" s="279"/>
      <c r="B49" s="289"/>
      <c r="C49" s="288"/>
      <c r="D49" s="929" t="s">
        <v>4297</v>
      </c>
      <c r="E49" s="929"/>
      <c r="F49" s="929"/>
      <c r="G49" s="929"/>
      <c r="H49" s="929"/>
      <c r="I49" s="929"/>
      <c r="J49" s="929"/>
      <c r="K49" s="929"/>
      <c r="L49" s="288"/>
      <c r="M49" s="288"/>
      <c r="N49" s="288"/>
      <c r="O49" s="288"/>
      <c r="P49" s="288"/>
      <c r="Q49" s="288"/>
      <c r="R49" s="288"/>
      <c r="S49" s="288"/>
      <c r="T49" s="288"/>
      <c r="U49" s="288"/>
      <c r="V49" s="288"/>
      <c r="W49" s="288"/>
      <c r="X49" s="288"/>
      <c r="Y49" s="288"/>
      <c r="Z49" s="288"/>
      <c r="AA49" s="288"/>
      <c r="AB49" s="288"/>
      <c r="AC49" s="290"/>
      <c r="AD49" s="279"/>
    </row>
    <row r="50" spans="1:30" ht="13.5" customHeight="1" x14ac:dyDescent="0.15">
      <c r="A50" s="279"/>
      <c r="B50" s="289"/>
      <c r="C50" s="288"/>
      <c r="D50" s="288"/>
      <c r="E50" s="288"/>
      <c r="F50" s="288"/>
      <c r="G50" s="288"/>
      <c r="H50" s="288"/>
      <c r="I50" s="288"/>
      <c r="J50" s="288"/>
      <c r="K50" s="288"/>
      <c r="L50" s="288"/>
      <c r="M50" s="288"/>
      <c r="N50" s="288"/>
      <c r="O50" s="288"/>
      <c r="P50" s="288"/>
      <c r="Q50" s="288"/>
      <c r="R50" s="288"/>
      <c r="S50" s="288"/>
      <c r="T50" s="288"/>
      <c r="U50" s="288"/>
      <c r="V50" s="288"/>
      <c r="W50" s="288"/>
      <c r="X50" s="288"/>
      <c r="Y50" s="288"/>
      <c r="Z50" s="288"/>
      <c r="AA50" s="288"/>
      <c r="AB50" s="288"/>
      <c r="AC50" s="290"/>
      <c r="AD50" s="279"/>
    </row>
    <row r="51" spans="1:30" ht="13.5" customHeight="1" x14ac:dyDescent="0.15">
      <c r="A51" s="279"/>
      <c r="B51" s="289"/>
      <c r="C51" s="288"/>
      <c r="D51" s="288"/>
      <c r="E51" s="288"/>
      <c r="F51" s="288"/>
      <c r="G51" s="288"/>
      <c r="H51" s="288"/>
      <c r="I51" s="288"/>
      <c r="J51" s="288"/>
      <c r="K51" s="288"/>
      <c r="L51" s="288"/>
      <c r="M51" s="288"/>
      <c r="N51" s="288"/>
      <c r="O51" s="288"/>
      <c r="P51" s="288"/>
      <c r="Q51" s="288"/>
      <c r="R51" s="288"/>
      <c r="S51" s="288"/>
      <c r="T51" s="288"/>
      <c r="U51" s="288"/>
      <c r="V51" s="288"/>
      <c r="W51" s="288"/>
      <c r="X51" s="288"/>
      <c r="Y51" s="288"/>
      <c r="Z51" s="288"/>
      <c r="AA51" s="288"/>
      <c r="AB51" s="288"/>
      <c r="AC51" s="290"/>
      <c r="AD51" s="279"/>
    </row>
    <row r="52" spans="1:30" ht="13.5" customHeight="1" x14ac:dyDescent="0.15">
      <c r="A52" s="279"/>
      <c r="B52" s="289"/>
      <c r="C52" s="288"/>
      <c r="D52" s="288"/>
      <c r="E52" s="288"/>
      <c r="F52" s="288"/>
      <c r="G52" s="288"/>
      <c r="H52" s="288"/>
      <c r="I52" s="288"/>
      <c r="J52" s="288"/>
      <c r="K52" s="288"/>
      <c r="L52" s="288"/>
      <c r="M52" s="288"/>
      <c r="N52" s="288"/>
      <c r="O52" s="288"/>
      <c r="P52" s="288"/>
      <c r="Q52" s="288"/>
      <c r="R52" s="288"/>
      <c r="S52" s="288"/>
      <c r="T52" s="288"/>
      <c r="U52" s="288"/>
      <c r="V52" s="288"/>
      <c r="W52" s="288"/>
      <c r="X52" s="288"/>
      <c r="Y52" s="288"/>
      <c r="Z52" s="288"/>
      <c r="AA52" s="288"/>
      <c r="AB52" s="288"/>
      <c r="AC52" s="290"/>
      <c r="AD52" s="279"/>
    </row>
    <row r="53" spans="1:30" ht="13.5" customHeight="1" x14ac:dyDescent="0.15">
      <c r="A53" s="279"/>
      <c r="B53" s="289"/>
      <c r="C53" s="288"/>
      <c r="D53" s="288"/>
      <c r="E53" s="288"/>
      <c r="F53" s="288"/>
      <c r="G53" s="288"/>
      <c r="H53" s="288"/>
      <c r="I53" s="288"/>
      <c r="J53" s="288"/>
      <c r="K53" s="288"/>
      <c r="L53" s="288"/>
      <c r="M53" s="288"/>
      <c r="N53" s="288"/>
      <c r="O53" s="288"/>
      <c r="P53" s="288"/>
      <c r="Q53" s="288"/>
      <c r="R53" s="288"/>
      <c r="S53" s="288"/>
      <c r="T53" s="288"/>
      <c r="U53" s="288"/>
      <c r="V53" s="288"/>
      <c r="W53" s="288"/>
      <c r="X53" s="288"/>
      <c r="Y53" s="288"/>
      <c r="Z53" s="288"/>
      <c r="AA53" s="288"/>
      <c r="AB53" s="288"/>
      <c r="AC53" s="290"/>
      <c r="AD53" s="279"/>
    </row>
    <row r="54" spans="1:30" ht="13.5" customHeight="1" x14ac:dyDescent="0.15">
      <c r="A54" s="279"/>
      <c r="B54" s="289"/>
      <c r="C54" s="288"/>
      <c r="D54" s="306"/>
      <c r="E54" s="288"/>
      <c r="F54" s="288"/>
      <c r="G54" s="288"/>
      <c r="H54" s="288"/>
      <c r="I54" s="288"/>
      <c r="J54" s="288"/>
      <c r="K54" s="288"/>
      <c r="L54" s="288"/>
      <c r="M54" s="288"/>
      <c r="N54" s="288"/>
      <c r="O54" s="288"/>
      <c r="P54" s="288"/>
      <c r="Q54" s="288"/>
      <c r="R54" s="288"/>
      <c r="S54" s="288"/>
      <c r="T54" s="288"/>
      <c r="U54" s="288"/>
      <c r="V54" s="288"/>
      <c r="W54" s="288"/>
      <c r="X54" s="288"/>
      <c r="Y54" s="288"/>
      <c r="Z54" s="288"/>
      <c r="AA54" s="288"/>
      <c r="AB54" s="288"/>
      <c r="AC54" s="290"/>
      <c r="AD54" s="279"/>
    </row>
    <row r="55" spans="1:30" ht="13.5" customHeight="1" x14ac:dyDescent="0.15">
      <c r="A55" s="279"/>
      <c r="B55" s="289"/>
      <c r="C55" s="288"/>
      <c r="D55" s="288"/>
      <c r="E55" s="288"/>
      <c r="F55" s="288"/>
      <c r="G55" s="288"/>
      <c r="H55" s="288"/>
      <c r="I55" s="288"/>
      <c r="J55" s="288"/>
      <c r="K55" s="288"/>
      <c r="L55" s="288"/>
      <c r="M55" s="288"/>
      <c r="N55" s="288"/>
      <c r="O55" s="288"/>
      <c r="P55" s="288"/>
      <c r="Q55" s="288"/>
      <c r="R55" s="288"/>
      <c r="S55" s="288"/>
      <c r="T55" s="288"/>
      <c r="U55" s="288"/>
      <c r="V55" s="288"/>
      <c r="W55" s="288"/>
      <c r="X55" s="288"/>
      <c r="Y55" s="288"/>
      <c r="Z55" s="288"/>
      <c r="AA55" s="288"/>
      <c r="AB55" s="288"/>
      <c r="AC55" s="290"/>
      <c r="AD55" s="279"/>
    </row>
    <row r="56" spans="1:30" ht="13.5" customHeight="1" x14ac:dyDescent="0.15">
      <c r="A56" s="279"/>
      <c r="B56" s="284"/>
      <c r="C56" s="285"/>
      <c r="D56" s="285"/>
      <c r="E56" s="285"/>
      <c r="F56" s="285"/>
      <c r="G56" s="285"/>
      <c r="H56" s="285"/>
      <c r="I56" s="285"/>
      <c r="J56" s="285"/>
      <c r="K56" s="285"/>
      <c r="L56" s="285"/>
      <c r="M56" s="285"/>
      <c r="N56" s="285"/>
      <c r="O56" s="285"/>
      <c r="P56" s="285"/>
      <c r="Q56" s="285"/>
      <c r="R56" s="285"/>
      <c r="S56" s="285"/>
      <c r="T56" s="285"/>
      <c r="U56" s="285"/>
      <c r="V56" s="285"/>
      <c r="W56" s="285"/>
      <c r="X56" s="285"/>
      <c r="Y56" s="285"/>
      <c r="Z56" s="285"/>
      <c r="AA56" s="285"/>
      <c r="AB56" s="285"/>
      <c r="AC56" s="286"/>
      <c r="AD56" s="279"/>
    </row>
    <row r="57" spans="1:30" ht="12.6" customHeight="1" x14ac:dyDescent="0.15">
      <c r="A57" s="308"/>
      <c r="B57" s="307"/>
      <c r="C57" s="308"/>
      <c r="D57" s="308"/>
      <c r="E57" s="308"/>
      <c r="F57" s="308"/>
      <c r="G57" s="309"/>
      <c r="H57" s="309"/>
      <c r="I57" s="309"/>
      <c r="J57" s="309"/>
      <c r="K57" s="309"/>
      <c r="L57" s="310"/>
      <c r="M57" s="310"/>
      <c r="N57" s="310"/>
      <c r="O57" s="310"/>
      <c r="P57" s="310"/>
      <c r="Q57" s="310"/>
      <c r="R57" s="310"/>
      <c r="S57" s="310"/>
      <c r="T57" s="310"/>
      <c r="U57" s="310"/>
      <c r="V57" s="310"/>
      <c r="W57" s="310"/>
      <c r="X57" s="310"/>
      <c r="Y57" s="311"/>
      <c r="Z57" s="311"/>
      <c r="AA57" s="311"/>
      <c r="AB57" s="308"/>
      <c r="AC57" s="312"/>
      <c r="AD57" s="308"/>
    </row>
    <row r="58" spans="1:30" ht="12.6" customHeight="1" x14ac:dyDescent="0.15">
      <c r="A58" s="308"/>
      <c r="B58" s="307"/>
      <c r="C58" s="308"/>
      <c r="D58" s="308"/>
      <c r="E58" s="308"/>
      <c r="F58" s="308"/>
      <c r="G58" s="308"/>
      <c r="H58" s="308"/>
      <c r="I58" s="308"/>
      <c r="J58" s="308"/>
      <c r="K58" s="308"/>
      <c r="L58" s="308"/>
      <c r="M58" s="308"/>
      <c r="N58" s="308"/>
      <c r="O58" s="308"/>
      <c r="P58" s="308"/>
      <c r="Q58" s="308"/>
      <c r="R58" s="308"/>
      <c r="S58" s="308"/>
      <c r="T58" s="308"/>
      <c r="U58" s="308"/>
      <c r="V58" s="308"/>
      <c r="W58" s="308"/>
      <c r="X58" s="308"/>
      <c r="Y58" s="308"/>
      <c r="Z58" s="308"/>
      <c r="AA58" s="308"/>
      <c r="AB58" s="308"/>
      <c r="AC58" s="312"/>
      <c r="AD58" s="308"/>
    </row>
    <row r="59" spans="1:30" ht="12.6" customHeight="1" thickBot="1" x14ac:dyDescent="0.2">
      <c r="A59" s="311"/>
      <c r="B59" s="313"/>
      <c r="C59" s="314"/>
      <c r="D59" s="314"/>
      <c r="E59" s="314"/>
      <c r="F59" s="314"/>
      <c r="G59" s="315"/>
      <c r="H59" s="315"/>
      <c r="I59" s="315"/>
      <c r="J59" s="315"/>
      <c r="K59" s="315"/>
      <c r="L59" s="315"/>
      <c r="M59" s="315"/>
      <c r="N59" s="315"/>
      <c r="O59" s="315"/>
      <c r="P59" s="315"/>
      <c r="Q59" s="315"/>
      <c r="R59" s="315"/>
      <c r="S59" s="315"/>
      <c r="T59" s="315"/>
      <c r="U59" s="315"/>
      <c r="V59" s="315"/>
      <c r="W59" s="315"/>
      <c r="X59" s="315"/>
      <c r="Y59" s="315"/>
      <c r="Z59" s="315"/>
      <c r="AA59" s="315"/>
      <c r="AB59" s="314"/>
      <c r="AC59" s="316"/>
      <c r="AD59" s="311"/>
    </row>
    <row r="60" spans="1:30" ht="12.6" customHeight="1" x14ac:dyDescent="0.15">
      <c r="A60" s="318"/>
      <c r="B60" s="318"/>
      <c r="C60" s="318"/>
      <c r="D60" s="318"/>
      <c r="E60" s="318"/>
      <c r="F60" s="318"/>
      <c r="AB60" s="318"/>
      <c r="AC60" s="318"/>
      <c r="AD60" s="318"/>
    </row>
    <row r="61" spans="1:30" ht="12.6" customHeight="1" x14ac:dyDescent="0.15"/>
    <row r="62" spans="1:30" ht="12.6" customHeight="1" x14ac:dyDescent="0.15">
      <c r="G62" s="319"/>
      <c r="H62" s="319"/>
      <c r="I62" s="319"/>
      <c r="J62" s="319"/>
      <c r="K62" s="319"/>
      <c r="L62" s="317"/>
      <c r="M62" s="317"/>
      <c r="N62" s="317"/>
      <c r="O62" s="317"/>
      <c r="P62" s="317"/>
      <c r="Q62" s="317"/>
      <c r="R62" s="317"/>
      <c r="S62" s="317"/>
      <c r="T62" s="317"/>
      <c r="U62" s="317"/>
      <c r="V62" s="317"/>
      <c r="W62" s="317"/>
      <c r="X62" s="317"/>
      <c r="Y62" s="318"/>
      <c r="Z62" s="318"/>
      <c r="AA62" s="318"/>
    </row>
    <row r="63" spans="1:30" ht="12.6" customHeight="1" x14ac:dyDescent="0.15">
      <c r="G63" s="319"/>
      <c r="H63" s="319"/>
      <c r="I63" s="319"/>
      <c r="J63" s="319"/>
      <c r="K63" s="319"/>
      <c r="L63" s="317"/>
      <c r="M63" s="317"/>
      <c r="N63" s="317"/>
      <c r="O63" s="317"/>
      <c r="P63" s="317"/>
      <c r="Q63" s="317"/>
      <c r="R63" s="317"/>
      <c r="S63" s="317"/>
      <c r="T63" s="317"/>
      <c r="U63" s="317"/>
      <c r="V63" s="317"/>
      <c r="W63" s="317"/>
      <c r="X63" s="317"/>
      <c r="Y63" s="318"/>
      <c r="Z63" s="318"/>
      <c r="AA63" s="318"/>
    </row>
    <row r="64" spans="1:30" ht="12.6" customHeight="1" x14ac:dyDescent="0.15"/>
    <row r="65" spans="1:30" ht="12.6" customHeight="1" x14ac:dyDescent="0.15">
      <c r="A65" s="318"/>
      <c r="B65" s="318"/>
      <c r="C65" s="318"/>
      <c r="D65" s="318"/>
      <c r="E65" s="318"/>
      <c r="F65" s="318"/>
      <c r="AB65" s="318"/>
      <c r="AC65" s="318"/>
      <c r="AD65" s="318"/>
    </row>
    <row r="66" spans="1:30" ht="12.6" customHeight="1" x14ac:dyDescent="0.15">
      <c r="A66" s="318"/>
      <c r="B66" s="318"/>
      <c r="C66" s="318"/>
      <c r="D66" s="318"/>
      <c r="E66" s="318"/>
      <c r="F66" s="318"/>
      <c r="AB66" s="318"/>
      <c r="AC66" s="318"/>
      <c r="AD66" s="318"/>
    </row>
    <row r="67" spans="1:30" ht="12.6" customHeight="1" x14ac:dyDescent="0.15"/>
    <row r="68" spans="1:30" ht="12.6" customHeight="1" x14ac:dyDescent="0.15">
      <c r="G68" s="319"/>
      <c r="H68" s="319"/>
      <c r="I68" s="319"/>
      <c r="J68" s="319"/>
      <c r="K68" s="319"/>
      <c r="L68" s="317"/>
      <c r="M68" s="317"/>
      <c r="N68" s="317"/>
      <c r="O68" s="317"/>
      <c r="P68" s="317"/>
      <c r="Q68" s="317"/>
      <c r="R68" s="317"/>
      <c r="S68" s="317"/>
      <c r="T68" s="317"/>
      <c r="U68" s="317"/>
      <c r="V68" s="317"/>
      <c r="W68" s="317"/>
      <c r="X68" s="317"/>
    </row>
    <row r="69" spans="1:30" ht="12.6" customHeight="1" x14ac:dyDescent="0.15">
      <c r="G69" s="319"/>
      <c r="H69" s="319"/>
      <c r="I69" s="319"/>
      <c r="J69" s="319"/>
      <c r="K69" s="319"/>
      <c r="L69" s="317"/>
      <c r="M69" s="317"/>
      <c r="N69" s="317"/>
      <c r="O69" s="317"/>
      <c r="P69" s="317"/>
      <c r="Q69" s="317"/>
      <c r="R69" s="317"/>
      <c r="S69" s="317"/>
      <c r="T69" s="317"/>
      <c r="U69" s="317"/>
      <c r="V69" s="317"/>
      <c r="W69" s="317"/>
      <c r="X69" s="317"/>
    </row>
    <row r="70" spans="1:30" ht="12.6" customHeight="1" x14ac:dyDescent="0.15"/>
    <row r="71" spans="1:30" ht="12.6" customHeight="1" x14ac:dyDescent="0.15"/>
    <row r="72" spans="1:30" ht="12.6" customHeight="1" x14ac:dyDescent="0.15"/>
    <row r="73" spans="1:30" ht="12.6" customHeight="1" x14ac:dyDescent="0.15"/>
    <row r="74" spans="1:30" ht="12.6" customHeight="1" x14ac:dyDescent="0.15">
      <c r="G74" s="319"/>
      <c r="H74" s="319"/>
      <c r="I74" s="319"/>
      <c r="J74" s="319"/>
      <c r="K74" s="319"/>
      <c r="L74" s="317"/>
      <c r="M74" s="317"/>
      <c r="N74" s="317"/>
      <c r="O74" s="317"/>
      <c r="P74" s="317"/>
      <c r="Q74" s="317"/>
      <c r="R74" s="317"/>
      <c r="S74" s="317"/>
      <c r="T74" s="317"/>
      <c r="U74" s="317"/>
      <c r="V74" s="317"/>
      <c r="W74" s="317"/>
      <c r="X74" s="317"/>
    </row>
    <row r="75" spans="1:30" ht="12.6" customHeight="1" x14ac:dyDescent="0.15">
      <c r="G75" s="319"/>
      <c r="H75" s="319"/>
      <c r="I75" s="319"/>
      <c r="J75" s="319"/>
      <c r="K75" s="319"/>
      <c r="L75" s="317"/>
      <c r="M75" s="317"/>
      <c r="N75" s="317"/>
      <c r="O75" s="317"/>
      <c r="P75" s="317"/>
      <c r="Q75" s="317"/>
      <c r="R75" s="317"/>
      <c r="S75" s="317"/>
      <c r="T75" s="317"/>
      <c r="U75" s="317"/>
      <c r="V75" s="317"/>
      <c r="W75" s="317"/>
      <c r="X75" s="317"/>
    </row>
    <row r="76" spans="1:30" ht="12.6" customHeight="1" x14ac:dyDescent="0.15"/>
    <row r="77" spans="1:30" ht="12.6" customHeight="1" x14ac:dyDescent="0.15"/>
    <row r="78" spans="1:30" ht="12.6" customHeight="1" x14ac:dyDescent="0.15"/>
    <row r="79" spans="1:30" ht="12.6" customHeight="1" x14ac:dyDescent="0.15"/>
    <row r="80" spans="1:30" ht="12.6" customHeight="1" x14ac:dyDescent="0.15"/>
    <row r="81" spans="15:26" ht="12.6" customHeight="1" x14ac:dyDescent="0.15"/>
    <row r="82" spans="15:26" ht="12.6" customHeight="1" x14ac:dyDescent="0.15"/>
    <row r="83" spans="15:26" ht="12.6" customHeight="1" x14ac:dyDescent="0.15"/>
    <row r="84" spans="15:26" ht="12.6" customHeight="1" x14ac:dyDescent="0.15"/>
    <row r="85" spans="15:26" ht="12.6" customHeight="1" x14ac:dyDescent="0.15"/>
    <row r="86" spans="15:26" ht="12.6" customHeight="1" x14ac:dyDescent="0.15"/>
    <row r="87" spans="15:26" ht="12.6" customHeight="1" x14ac:dyDescent="0.15"/>
    <row r="88" spans="15:26" ht="12.6" customHeight="1" x14ac:dyDescent="0.15">
      <c r="O88" s="318"/>
      <c r="P88" s="318"/>
      <c r="Q88" s="318"/>
      <c r="R88" s="318"/>
      <c r="S88" s="318"/>
      <c r="T88" s="318"/>
      <c r="U88" s="318"/>
      <c r="V88" s="318"/>
      <c r="W88" s="318"/>
      <c r="X88" s="318"/>
      <c r="Y88" s="318"/>
      <c r="Z88" s="318"/>
    </row>
    <row r="89" spans="15:26" ht="12.6" customHeight="1" x14ac:dyDescent="0.15">
      <c r="O89" s="318"/>
      <c r="P89" s="318"/>
      <c r="Q89" s="318"/>
      <c r="R89" s="318"/>
      <c r="S89" s="318"/>
      <c r="T89" s="318"/>
      <c r="U89" s="318"/>
      <c r="V89" s="318"/>
      <c r="W89" s="318"/>
      <c r="X89" s="318"/>
      <c r="Y89" s="318"/>
      <c r="Z89" s="318"/>
    </row>
    <row r="90" spans="15:26" ht="12.6" customHeight="1" x14ac:dyDescent="0.15"/>
    <row r="91" spans="15:26" ht="12.6" customHeight="1" x14ac:dyDescent="0.15"/>
  </sheetData>
  <sheetProtection sheet="1" objects="1" scenarios="1"/>
  <mergeCells count="31">
    <mergeCell ref="D49:K49"/>
    <mergeCell ref="AU36:BF37"/>
    <mergeCell ref="L38:P39"/>
    <mergeCell ref="Q38:AA39"/>
    <mergeCell ref="AF38:AI39"/>
    <mergeCell ref="AJ38:AT39"/>
    <mergeCell ref="AU38:BF39"/>
    <mergeCell ref="L40:P41"/>
    <mergeCell ref="Q40:AA41"/>
    <mergeCell ref="AF40:AI41"/>
    <mergeCell ref="AJ40:AT41"/>
    <mergeCell ref="AU40:BF41"/>
    <mergeCell ref="L34:P34"/>
    <mergeCell ref="Q34:AC34"/>
    <mergeCell ref="AJ34:AN34"/>
    <mergeCell ref="L36:P37"/>
    <mergeCell ref="Q36:AA37"/>
    <mergeCell ref="AF36:AI37"/>
    <mergeCell ref="AJ36:AT37"/>
    <mergeCell ref="AJ19:AN19"/>
    <mergeCell ref="L31:P32"/>
    <mergeCell ref="Q31:AC32"/>
    <mergeCell ref="AJ31:AN31"/>
    <mergeCell ref="Q33:W33"/>
    <mergeCell ref="AJ33:AN33"/>
    <mergeCell ref="F19:P19"/>
    <mergeCell ref="B1:AC1"/>
    <mergeCell ref="B2:AC2"/>
    <mergeCell ref="B4:AC4"/>
    <mergeCell ref="B6:AC12"/>
    <mergeCell ref="D13:AA15"/>
  </mergeCells>
  <phoneticPr fontId="1"/>
  <pageMargins left="0.70866141732283472" right="0.70866141732283472"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dimension ref="A1:AY90"/>
  <sheetViews>
    <sheetView topLeftCell="A16" zoomScaleNormal="100" zoomScaleSheetLayoutView="100" workbookViewId="0">
      <selection activeCell="A32" sqref="A32:F34"/>
    </sheetView>
  </sheetViews>
  <sheetFormatPr defaultColWidth="2.875" defaultRowHeight="13.5" x14ac:dyDescent="0.15"/>
  <cols>
    <col min="1" max="1" width="2.5" style="86" customWidth="1"/>
    <col min="2" max="29" width="3" style="86" customWidth="1"/>
    <col min="30" max="30" width="2.5" style="86" customWidth="1"/>
    <col min="31" max="16384" width="2.875" style="86"/>
  </cols>
  <sheetData>
    <row r="1" spans="1:47" ht="13.5" customHeight="1" x14ac:dyDescent="0.15">
      <c r="A1" s="68"/>
      <c r="B1" s="947" t="s">
        <v>4291</v>
      </c>
      <c r="C1" s="948"/>
      <c r="D1" s="948"/>
      <c r="E1" s="948"/>
      <c r="F1" s="948"/>
      <c r="G1" s="948"/>
      <c r="H1" s="948"/>
      <c r="I1" s="948"/>
      <c r="J1" s="948"/>
      <c r="K1" s="948"/>
      <c r="L1" s="948"/>
      <c r="M1" s="948"/>
      <c r="N1" s="948"/>
      <c r="O1" s="948"/>
      <c r="P1" s="948"/>
      <c r="Q1" s="948"/>
      <c r="R1" s="948"/>
      <c r="S1" s="948"/>
      <c r="T1" s="948"/>
      <c r="U1" s="948"/>
      <c r="V1" s="948"/>
      <c r="W1" s="948"/>
      <c r="X1" s="948"/>
      <c r="Y1" s="948"/>
      <c r="Z1" s="948"/>
      <c r="AA1" s="948"/>
      <c r="AB1" s="948"/>
      <c r="AC1" s="948"/>
      <c r="AD1" s="68"/>
    </row>
    <row r="2" spans="1:47" ht="13.5" customHeight="1" x14ac:dyDescent="0.15">
      <c r="A2" s="68"/>
      <c r="B2" s="949" t="s">
        <v>4691</v>
      </c>
      <c r="C2" s="949"/>
      <c r="D2" s="949"/>
      <c r="E2" s="949"/>
      <c r="F2" s="949"/>
      <c r="G2" s="949"/>
      <c r="H2" s="949"/>
      <c r="I2" s="949"/>
      <c r="J2" s="949"/>
      <c r="K2" s="949"/>
      <c r="L2" s="949"/>
      <c r="M2" s="949"/>
      <c r="N2" s="949"/>
      <c r="O2" s="949"/>
      <c r="P2" s="950"/>
      <c r="Q2" s="950"/>
      <c r="R2" s="950"/>
      <c r="S2" s="950"/>
      <c r="T2" s="950"/>
      <c r="U2" s="950"/>
      <c r="V2" s="950"/>
      <c r="W2" s="950"/>
      <c r="X2" s="950"/>
      <c r="Y2" s="950"/>
      <c r="Z2" s="950"/>
      <c r="AA2" s="950"/>
      <c r="AB2" s="950"/>
      <c r="AC2" s="950"/>
      <c r="AD2" s="68"/>
    </row>
    <row r="3" spans="1:47" ht="13.5" customHeight="1" x14ac:dyDescent="0.15">
      <c r="A3" s="68"/>
      <c r="B3" s="955" t="s">
        <v>4307</v>
      </c>
      <c r="C3" s="955"/>
      <c r="D3" s="955"/>
      <c r="E3" s="955"/>
      <c r="F3" s="955"/>
      <c r="G3" s="955"/>
      <c r="H3" s="955"/>
      <c r="I3" s="955"/>
      <c r="J3" s="955"/>
      <c r="K3" s="955"/>
      <c r="L3" s="955"/>
      <c r="M3" s="955"/>
      <c r="N3" s="955"/>
      <c r="O3" s="955"/>
      <c r="P3" s="955"/>
      <c r="Q3" s="955"/>
      <c r="R3" s="955"/>
      <c r="S3" s="955"/>
      <c r="T3" s="955"/>
      <c r="U3" s="955"/>
      <c r="V3" s="955"/>
      <c r="W3" s="955"/>
      <c r="X3" s="955"/>
      <c r="Y3" s="955"/>
      <c r="Z3" s="955"/>
      <c r="AA3" s="955"/>
      <c r="AB3" s="955"/>
      <c r="AC3" s="955"/>
      <c r="AD3" s="68"/>
    </row>
    <row r="4" spans="1:47" ht="13.5" customHeight="1" x14ac:dyDescent="0.15">
      <c r="A4" s="68"/>
      <c r="B4" s="955"/>
      <c r="C4" s="955"/>
      <c r="D4" s="955"/>
      <c r="E4" s="955"/>
      <c r="F4" s="955"/>
      <c r="G4" s="955"/>
      <c r="H4" s="955"/>
      <c r="I4" s="955"/>
      <c r="J4" s="955"/>
      <c r="K4" s="955"/>
      <c r="L4" s="955"/>
      <c r="M4" s="955"/>
      <c r="N4" s="955"/>
      <c r="O4" s="955"/>
      <c r="P4" s="955"/>
      <c r="Q4" s="955"/>
      <c r="R4" s="955"/>
      <c r="S4" s="955"/>
      <c r="T4" s="955"/>
      <c r="U4" s="955"/>
      <c r="V4" s="955"/>
      <c r="W4" s="955"/>
      <c r="X4" s="955"/>
      <c r="Y4" s="955"/>
      <c r="Z4" s="955"/>
      <c r="AA4" s="955"/>
      <c r="AB4" s="955"/>
      <c r="AC4" s="955"/>
      <c r="AD4" s="68"/>
    </row>
    <row r="5" spans="1:47" ht="13.5" customHeight="1" x14ac:dyDescent="0.15">
      <c r="A5" s="68"/>
      <c r="B5" s="78"/>
      <c r="C5" s="78"/>
      <c r="D5" s="78"/>
      <c r="E5" s="78"/>
      <c r="F5" s="78"/>
      <c r="G5" s="78"/>
      <c r="H5" s="78"/>
      <c r="I5" s="78"/>
      <c r="J5" s="78"/>
      <c r="K5" s="78"/>
      <c r="L5" s="78"/>
      <c r="M5" s="78"/>
      <c r="N5" s="78"/>
      <c r="O5" s="78"/>
      <c r="P5" s="47"/>
      <c r="Q5" s="47"/>
      <c r="R5" s="47"/>
      <c r="S5" s="47"/>
      <c r="T5" s="47"/>
      <c r="U5" s="47"/>
      <c r="V5" s="47"/>
      <c r="W5" s="47"/>
      <c r="X5" s="47"/>
      <c r="Y5" s="47"/>
      <c r="Z5" s="47"/>
      <c r="AA5" s="47"/>
      <c r="AB5" s="47"/>
      <c r="AC5" s="47"/>
      <c r="AD5" s="68"/>
    </row>
    <row r="6" spans="1:47" ht="13.5" customHeight="1" x14ac:dyDescent="0.15">
      <c r="A6" s="68"/>
      <c r="B6" s="69"/>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8"/>
    </row>
    <row r="7" spans="1:47" ht="13.5" customHeight="1" x14ac:dyDescent="0.15">
      <c r="A7" s="68"/>
      <c r="B7" s="69"/>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8"/>
    </row>
    <row r="8" spans="1:47" ht="13.5" customHeight="1" x14ac:dyDescent="0.15">
      <c r="A8" s="68"/>
      <c r="B8" s="960" t="s">
        <v>4709</v>
      </c>
      <c r="C8" s="960"/>
      <c r="D8" s="960"/>
      <c r="E8" s="960"/>
      <c r="F8" s="960"/>
      <c r="G8" s="960"/>
      <c r="H8" s="960"/>
      <c r="I8" s="960"/>
      <c r="J8" s="960"/>
      <c r="K8" s="960"/>
      <c r="L8" s="960"/>
      <c r="M8" s="960"/>
      <c r="N8" s="960"/>
      <c r="O8" s="960"/>
      <c r="P8" s="960"/>
      <c r="Q8" s="960"/>
      <c r="R8" s="960"/>
      <c r="S8" s="960"/>
      <c r="T8" s="960"/>
      <c r="U8" s="960"/>
      <c r="V8" s="960"/>
      <c r="W8" s="960"/>
      <c r="X8" s="960"/>
      <c r="Y8" s="960"/>
      <c r="Z8" s="960"/>
      <c r="AA8" s="960"/>
      <c r="AB8" s="960"/>
      <c r="AC8" s="960"/>
      <c r="AD8" s="68"/>
    </row>
    <row r="9" spans="1:47" ht="13.5" customHeight="1" x14ac:dyDescent="0.15">
      <c r="A9" s="68"/>
      <c r="B9" s="69"/>
      <c r="C9" s="31"/>
      <c r="D9" s="31"/>
      <c r="E9" s="31"/>
      <c r="F9" s="31"/>
      <c r="G9" s="31"/>
      <c r="H9" s="31"/>
      <c r="I9" s="31"/>
      <c r="J9" s="31"/>
      <c r="K9" s="31"/>
      <c r="L9" s="31"/>
      <c r="M9" s="31"/>
      <c r="N9" s="31"/>
      <c r="O9" s="31"/>
      <c r="P9" s="31"/>
      <c r="Q9" s="31"/>
      <c r="R9" s="31"/>
      <c r="S9" s="31"/>
      <c r="T9" s="31"/>
      <c r="U9" s="31"/>
      <c r="V9" s="31"/>
      <c r="W9" s="31"/>
      <c r="X9" s="31"/>
      <c r="Y9" s="31"/>
      <c r="Z9" s="31"/>
      <c r="AA9" s="31"/>
      <c r="AB9" s="31"/>
      <c r="AC9" s="69"/>
      <c r="AD9" s="68"/>
    </row>
    <row r="10" spans="1:47" ht="13.5" customHeight="1" x14ac:dyDescent="0.15">
      <c r="A10" s="68"/>
      <c r="B10" s="69"/>
      <c r="C10" s="942" t="s">
        <v>4308</v>
      </c>
      <c r="D10" s="942"/>
      <c r="E10" s="942"/>
      <c r="F10" s="942"/>
      <c r="G10" s="942"/>
      <c r="H10" s="942"/>
      <c r="I10" s="942"/>
      <c r="J10" s="942"/>
      <c r="K10" s="942"/>
      <c r="L10" s="942"/>
      <c r="M10" s="942"/>
      <c r="N10" s="942"/>
      <c r="O10" s="942"/>
      <c r="P10" s="942"/>
      <c r="Q10" s="942"/>
      <c r="R10" s="942"/>
      <c r="S10" s="942"/>
      <c r="T10" s="942"/>
      <c r="U10" s="942"/>
      <c r="V10" s="942"/>
      <c r="W10" s="942"/>
      <c r="X10" s="942"/>
      <c r="Y10" s="942"/>
      <c r="Z10" s="942"/>
      <c r="AA10" s="942"/>
      <c r="AB10" s="942"/>
      <c r="AC10" s="69"/>
      <c r="AD10" s="68"/>
    </row>
    <row r="11" spans="1:47" ht="13.5" customHeight="1" x14ac:dyDescent="0.15">
      <c r="A11" s="68"/>
      <c r="B11" s="69"/>
      <c r="C11" s="69"/>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c r="AD11" s="68"/>
    </row>
    <row r="12" spans="1:47" ht="13.5" customHeight="1" x14ac:dyDescent="0.15">
      <c r="A12" s="68"/>
      <c r="B12" s="69"/>
      <c r="C12" s="69"/>
      <c r="D12" s="69"/>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8"/>
    </row>
    <row r="13" spans="1:47" ht="13.5" customHeight="1" x14ac:dyDescent="0.15">
      <c r="A13" s="68"/>
      <c r="B13" s="69"/>
      <c r="C13" s="69"/>
      <c r="D13" s="31"/>
      <c r="E13" s="31"/>
      <c r="F13" s="31"/>
      <c r="G13" s="31"/>
      <c r="H13" s="31"/>
      <c r="I13" s="31"/>
      <c r="J13" s="31"/>
      <c r="K13" s="31"/>
      <c r="L13" s="31"/>
      <c r="M13" s="31"/>
      <c r="N13" s="31"/>
      <c r="O13" s="31"/>
      <c r="P13" s="31"/>
      <c r="Q13" s="954" t="str">
        <f>IF(一面!AS13="","　　　　年　　月　　日",一面!AS13)</f>
        <v>　　　　年　　月　　日</v>
      </c>
      <c r="R13" s="954"/>
      <c r="S13" s="954"/>
      <c r="T13" s="954"/>
      <c r="U13" s="954"/>
      <c r="V13" s="954"/>
      <c r="W13" s="954"/>
      <c r="X13" s="954"/>
      <c r="Y13" s="954"/>
      <c r="Z13" s="954"/>
      <c r="AA13" s="954"/>
      <c r="AB13" s="69"/>
      <c r="AC13" s="69"/>
      <c r="AD13" s="68"/>
      <c r="AF13" s="98"/>
      <c r="AG13" s="94"/>
      <c r="AH13" s="94"/>
      <c r="AI13" s="134"/>
      <c r="AJ13" s="134"/>
      <c r="AK13" s="134"/>
      <c r="AL13" s="134"/>
      <c r="AM13" s="134"/>
      <c r="AN13" s="134"/>
      <c r="AO13" s="90"/>
      <c r="AP13" s="94"/>
      <c r="AQ13" s="94"/>
      <c r="AR13" s="94"/>
      <c r="AS13" s="94"/>
      <c r="AT13" s="94"/>
      <c r="AU13" s="94"/>
    </row>
    <row r="14" spans="1:47" ht="13.5" customHeight="1" x14ac:dyDescent="0.15">
      <c r="A14" s="68"/>
      <c r="B14" s="69"/>
      <c r="C14" s="69"/>
      <c r="D14" s="31"/>
      <c r="E14" s="31"/>
      <c r="F14" s="31"/>
      <c r="G14" s="31"/>
      <c r="H14" s="31"/>
      <c r="I14" s="31"/>
      <c r="J14" s="31"/>
      <c r="K14" s="31"/>
      <c r="L14" s="31"/>
      <c r="M14" s="31"/>
      <c r="N14" s="31"/>
      <c r="O14" s="31"/>
      <c r="P14" s="31"/>
      <c r="Q14" s="31"/>
      <c r="R14" s="31"/>
      <c r="S14" s="31"/>
      <c r="T14" s="31"/>
      <c r="U14" s="31"/>
      <c r="V14" s="31"/>
      <c r="W14" s="31"/>
      <c r="X14" s="31"/>
      <c r="Y14" s="31"/>
      <c r="Z14" s="31"/>
      <c r="AA14" s="31"/>
      <c r="AB14" s="69"/>
      <c r="AC14" s="69"/>
      <c r="AD14" s="68"/>
    </row>
    <row r="15" spans="1:47" ht="13.5" customHeight="1" x14ac:dyDescent="0.15">
      <c r="A15" s="68"/>
      <c r="B15" s="69"/>
      <c r="C15" s="69"/>
      <c r="D15" s="70"/>
      <c r="E15" s="70"/>
      <c r="F15" s="70"/>
      <c r="G15" s="70"/>
      <c r="H15" s="70"/>
      <c r="I15" s="70"/>
      <c r="J15" s="70"/>
      <c r="K15" s="70"/>
      <c r="L15" s="70"/>
      <c r="M15" s="70"/>
      <c r="N15" s="70"/>
      <c r="O15" s="70"/>
      <c r="P15" s="70"/>
      <c r="Q15" s="70"/>
      <c r="R15" s="70"/>
      <c r="S15" s="70"/>
      <c r="T15" s="70"/>
      <c r="U15" s="70"/>
      <c r="V15" s="70"/>
      <c r="W15" s="70"/>
      <c r="X15" s="70"/>
      <c r="Y15" s="70"/>
      <c r="Z15" s="70"/>
      <c r="AA15" s="70"/>
      <c r="AB15" s="69"/>
      <c r="AC15" s="69"/>
      <c r="AD15" s="68"/>
    </row>
    <row r="16" spans="1:47" ht="13.5" customHeight="1" x14ac:dyDescent="0.15">
      <c r="A16" s="68"/>
      <c r="B16" s="69"/>
      <c r="C16" s="69"/>
      <c r="D16" s="130"/>
      <c r="E16" s="130"/>
      <c r="F16" s="130"/>
      <c r="G16" s="130"/>
      <c r="H16" s="130"/>
      <c r="I16" s="130"/>
      <c r="J16" s="130"/>
      <c r="K16" s="130"/>
      <c r="L16" s="130"/>
      <c r="M16" s="130"/>
      <c r="N16" s="130"/>
      <c r="O16" s="130"/>
      <c r="P16" s="130"/>
      <c r="Q16" s="130"/>
      <c r="R16" s="130"/>
      <c r="S16" s="130"/>
      <c r="T16" s="130"/>
      <c r="U16" s="130"/>
      <c r="V16" s="130"/>
      <c r="W16" s="130"/>
      <c r="X16" s="130"/>
      <c r="Y16" s="130"/>
      <c r="Z16" s="130"/>
      <c r="AA16" s="130"/>
      <c r="AB16" s="69"/>
      <c r="AC16" s="69"/>
      <c r="AD16" s="68"/>
    </row>
    <row r="17" spans="1:51" ht="13.5" customHeight="1" x14ac:dyDescent="0.15">
      <c r="A17" s="68"/>
      <c r="B17" s="69"/>
      <c r="C17" s="943" t="s">
        <v>4309</v>
      </c>
      <c r="D17" s="943"/>
      <c r="E17" s="943"/>
      <c r="F17" s="943"/>
      <c r="G17" s="943"/>
      <c r="H17" s="943"/>
      <c r="I17" s="943"/>
      <c r="J17" s="130"/>
      <c r="K17" s="130"/>
      <c r="L17" s="130"/>
      <c r="M17" s="130"/>
      <c r="N17" s="130"/>
      <c r="O17" s="130"/>
      <c r="P17" s="130"/>
      <c r="Q17" s="130"/>
      <c r="R17" s="130"/>
      <c r="S17" s="130"/>
      <c r="T17" s="130"/>
      <c r="U17" s="130"/>
      <c r="V17" s="130"/>
      <c r="W17" s="130"/>
      <c r="X17" s="130"/>
      <c r="Y17" s="130"/>
      <c r="Z17" s="130"/>
      <c r="AA17" s="130"/>
      <c r="AB17" s="69"/>
      <c r="AC17" s="69"/>
      <c r="AD17" s="68"/>
    </row>
    <row r="18" spans="1:51" ht="13.5" customHeight="1" x14ac:dyDescent="0.15">
      <c r="A18" s="68"/>
      <c r="B18" s="69"/>
      <c r="C18" s="69"/>
      <c r="D18" s="69"/>
      <c r="E18" s="69"/>
      <c r="F18" s="70"/>
      <c r="G18" s="70"/>
      <c r="H18" s="70"/>
      <c r="I18" s="70"/>
      <c r="J18" s="70"/>
      <c r="K18" s="70"/>
      <c r="L18" s="70"/>
      <c r="M18" s="70"/>
      <c r="N18" s="70"/>
      <c r="O18" s="70"/>
      <c r="P18" s="70"/>
      <c r="Q18" s="69"/>
      <c r="R18" s="69"/>
      <c r="S18" s="69"/>
      <c r="T18" s="69"/>
      <c r="U18" s="69"/>
      <c r="V18" s="69"/>
      <c r="W18" s="69"/>
      <c r="X18" s="69"/>
      <c r="Y18" s="69"/>
      <c r="Z18" s="69"/>
      <c r="AA18" s="69"/>
      <c r="AB18" s="69"/>
      <c r="AC18" s="69"/>
      <c r="AD18" s="68"/>
    </row>
    <row r="19" spans="1:51" ht="13.5" customHeight="1" x14ac:dyDescent="0.15">
      <c r="A19" s="68"/>
      <c r="B19" s="70"/>
      <c r="C19" s="70"/>
      <c r="D19" s="70"/>
      <c r="E19" s="70"/>
      <c r="F19" s="31"/>
      <c r="G19" s="31"/>
      <c r="H19" s="31"/>
      <c r="I19" s="31"/>
      <c r="J19" s="31"/>
      <c r="K19" s="31"/>
      <c r="L19" s="31"/>
      <c r="M19" s="31"/>
      <c r="N19" s="31"/>
      <c r="O19" s="31"/>
      <c r="P19" s="31"/>
      <c r="Q19" s="70"/>
      <c r="R19" s="70"/>
      <c r="S19" s="70"/>
      <c r="T19" s="70"/>
      <c r="U19" s="70"/>
      <c r="V19" s="70"/>
      <c r="W19" s="70"/>
      <c r="X19" s="70"/>
      <c r="Y19" s="70"/>
      <c r="Z19" s="70"/>
      <c r="AA19" s="70"/>
      <c r="AB19" s="70"/>
      <c r="AC19" s="70"/>
      <c r="AD19" s="68"/>
      <c r="AW19" s="94"/>
      <c r="AX19" s="94"/>
      <c r="AY19" s="94"/>
    </row>
    <row r="20" spans="1:51" ht="14.25" customHeight="1" x14ac:dyDescent="0.15">
      <c r="A20" s="68"/>
      <c r="B20" s="70"/>
      <c r="C20" s="70"/>
      <c r="D20" s="70"/>
      <c r="E20" s="70"/>
      <c r="F20" s="70"/>
      <c r="G20" s="70"/>
      <c r="H20" s="70"/>
      <c r="I20" s="70"/>
      <c r="J20" s="70"/>
      <c r="K20" s="70"/>
      <c r="L20" s="70"/>
      <c r="M20" s="961" t="s">
        <v>30</v>
      </c>
      <c r="N20" s="961"/>
      <c r="O20" s="961"/>
      <c r="P20" s="961"/>
      <c r="Q20" s="961"/>
      <c r="R20" s="940" t="str">
        <f>IF(一面!V16="","",一面!V16)</f>
        <v/>
      </c>
      <c r="S20" s="940"/>
      <c r="T20" s="940"/>
      <c r="U20" s="940"/>
      <c r="V20" s="940"/>
      <c r="W20" s="940"/>
      <c r="X20" s="940"/>
      <c r="Y20" s="940"/>
      <c r="Z20" s="940"/>
      <c r="AA20" s="940"/>
      <c r="AB20" s="940"/>
      <c r="AC20" s="940"/>
      <c r="AD20" s="940"/>
      <c r="AF20" s="98" t="s">
        <v>30</v>
      </c>
      <c r="AG20" s="94"/>
      <c r="AH20" s="94"/>
      <c r="AI20" s="134"/>
      <c r="AJ20" s="951" t="s">
        <v>4287</v>
      </c>
      <c r="AK20" s="952"/>
      <c r="AL20" s="952"/>
      <c r="AM20" s="952"/>
      <c r="AN20" s="953"/>
    </row>
    <row r="21" spans="1:51" ht="13.5" customHeight="1" x14ac:dyDescent="0.15">
      <c r="A21" s="68"/>
      <c r="B21" s="70"/>
      <c r="C21" s="70"/>
      <c r="D21" s="70"/>
      <c r="E21" s="70"/>
      <c r="F21" s="70"/>
      <c r="G21" s="70"/>
      <c r="H21" s="70"/>
      <c r="I21" s="70"/>
      <c r="J21" s="70"/>
      <c r="K21" s="70"/>
      <c r="L21" s="70"/>
      <c r="M21" s="961"/>
      <c r="N21" s="961"/>
      <c r="O21" s="961"/>
      <c r="P21" s="961"/>
      <c r="Q21" s="961"/>
      <c r="R21" s="940"/>
      <c r="S21" s="940"/>
      <c r="T21" s="940"/>
      <c r="U21" s="940"/>
      <c r="V21" s="940"/>
      <c r="W21" s="940"/>
      <c r="X21" s="940"/>
      <c r="Y21" s="940"/>
      <c r="Z21" s="940"/>
      <c r="AA21" s="940"/>
      <c r="AB21" s="940"/>
      <c r="AC21" s="940"/>
      <c r="AD21" s="940"/>
    </row>
    <row r="22" spans="1:51" ht="13.5" customHeight="1" x14ac:dyDescent="0.15">
      <c r="A22" s="68"/>
      <c r="B22" s="70"/>
      <c r="C22" s="70"/>
      <c r="D22" s="70"/>
      <c r="E22" s="70"/>
      <c r="F22" s="70"/>
      <c r="G22" s="70"/>
      <c r="H22" s="70"/>
      <c r="I22" s="70"/>
      <c r="J22" s="70"/>
      <c r="K22" s="70"/>
      <c r="L22" s="70"/>
      <c r="M22" s="340"/>
      <c r="N22" s="340"/>
      <c r="O22" s="340"/>
      <c r="P22" s="340"/>
      <c r="Q22" s="340"/>
      <c r="R22" s="941" t="str">
        <f>IF(一面!V20="","",一面!V20)</f>
        <v/>
      </c>
      <c r="S22" s="941"/>
      <c r="T22" s="941"/>
      <c r="U22" s="941"/>
      <c r="V22" s="941"/>
      <c r="W22" s="941"/>
      <c r="X22" s="941"/>
      <c r="Y22" s="417"/>
      <c r="Z22" s="417"/>
      <c r="AA22" s="417"/>
      <c r="AB22" s="418"/>
      <c r="AC22" s="418"/>
      <c r="AD22" s="418"/>
      <c r="AF22" s="98" t="s">
        <v>4299</v>
      </c>
      <c r="AG22" s="94"/>
      <c r="AH22" s="94"/>
      <c r="AI22" s="134"/>
      <c r="AJ22" s="951" t="s">
        <v>4287</v>
      </c>
      <c r="AK22" s="952"/>
      <c r="AL22" s="952"/>
      <c r="AM22" s="952"/>
      <c r="AN22" s="953"/>
    </row>
    <row r="23" spans="1:51" ht="13.5" customHeight="1" x14ac:dyDescent="0.15">
      <c r="A23" s="68"/>
      <c r="B23" s="70"/>
      <c r="C23" s="70"/>
      <c r="D23" s="70"/>
      <c r="E23" s="70"/>
      <c r="F23" s="70"/>
      <c r="G23" s="70"/>
      <c r="H23" s="70"/>
      <c r="I23" s="70"/>
      <c r="J23" s="70"/>
      <c r="K23" s="70"/>
      <c r="L23" s="70"/>
      <c r="M23" s="944" t="s">
        <v>4313</v>
      </c>
      <c r="N23" s="944"/>
      <c r="O23" s="944"/>
      <c r="P23" s="944"/>
      <c r="Q23" s="944"/>
      <c r="R23" s="945" t="str">
        <f>IF(一面!Z20="","",一面!Z20)</f>
        <v/>
      </c>
      <c r="S23" s="945"/>
      <c r="T23" s="945"/>
      <c r="U23" s="945"/>
      <c r="V23" s="945"/>
      <c r="W23" s="945"/>
      <c r="X23" s="945"/>
      <c r="Y23" s="945"/>
      <c r="Z23" s="945"/>
      <c r="AA23" s="945"/>
      <c r="AB23" s="945"/>
      <c r="AC23" s="945"/>
      <c r="AD23" s="945"/>
      <c r="AF23" s="98" t="s">
        <v>4300</v>
      </c>
      <c r="AG23" s="94"/>
      <c r="AH23" s="94"/>
      <c r="AI23" s="134"/>
      <c r="AJ23" s="951" t="s">
        <v>4287</v>
      </c>
      <c r="AK23" s="952"/>
      <c r="AL23" s="952"/>
      <c r="AM23" s="952"/>
      <c r="AN23" s="953"/>
    </row>
    <row r="24" spans="1:51" ht="13.5" customHeight="1" x14ac:dyDescent="0.15">
      <c r="A24" s="68"/>
      <c r="B24" s="70"/>
      <c r="C24" s="70"/>
      <c r="D24" s="70"/>
      <c r="E24" s="70"/>
      <c r="F24" s="70"/>
      <c r="G24" s="70"/>
      <c r="H24" s="70"/>
      <c r="I24" s="70"/>
      <c r="J24" s="70"/>
      <c r="K24" s="70"/>
      <c r="L24" s="70"/>
      <c r="M24" s="341" t="s">
        <v>4310</v>
      </c>
      <c r="N24" s="70"/>
      <c r="O24" s="70"/>
      <c r="P24" s="70"/>
      <c r="Q24" s="70"/>
      <c r="R24" s="70"/>
      <c r="S24" s="70"/>
      <c r="T24" s="70"/>
      <c r="U24" s="70"/>
      <c r="V24" s="70"/>
      <c r="W24" s="70"/>
      <c r="X24" s="70"/>
      <c r="Y24" s="70"/>
      <c r="Z24" s="70"/>
      <c r="AA24" s="70"/>
      <c r="AB24" s="70"/>
      <c r="AC24" s="70"/>
      <c r="AD24" s="68"/>
    </row>
    <row r="25" spans="1:51" ht="13.5" customHeight="1" x14ac:dyDescent="0.15">
      <c r="A25" s="68"/>
      <c r="B25" s="70"/>
      <c r="C25" s="70"/>
      <c r="D25" s="70"/>
      <c r="E25" s="70"/>
      <c r="F25" s="70"/>
      <c r="G25" s="70"/>
      <c r="H25" s="70"/>
      <c r="I25" s="70"/>
      <c r="J25" s="70"/>
      <c r="K25" s="70"/>
      <c r="L25" s="70"/>
      <c r="M25" s="70"/>
      <c r="N25" s="70"/>
      <c r="O25" s="70"/>
      <c r="P25" s="70"/>
      <c r="Q25" s="71"/>
      <c r="R25" s="71"/>
      <c r="S25" s="71"/>
      <c r="T25" s="71"/>
      <c r="U25" s="71"/>
      <c r="V25" s="71"/>
      <c r="W25" s="71"/>
      <c r="X25" s="71"/>
      <c r="Y25" s="71"/>
      <c r="Z25" s="71"/>
      <c r="AA25" s="70"/>
      <c r="AB25" s="70"/>
      <c r="AC25" s="70"/>
      <c r="AD25" s="68"/>
    </row>
    <row r="26" spans="1:51" ht="13.5" customHeight="1" x14ac:dyDescent="0.15">
      <c r="A26" s="68"/>
      <c r="B26" s="70"/>
      <c r="C26" s="70"/>
      <c r="D26" s="70"/>
      <c r="E26" s="70"/>
      <c r="F26" s="70"/>
      <c r="G26" s="70"/>
      <c r="H26" s="70"/>
      <c r="I26" s="70"/>
      <c r="J26" s="70"/>
      <c r="K26" s="70"/>
      <c r="L26" s="70"/>
      <c r="M26" s="70"/>
      <c r="N26" s="70"/>
      <c r="O26" s="70"/>
      <c r="P26" s="70"/>
      <c r="Q26" s="71"/>
      <c r="R26" s="71"/>
      <c r="S26" s="71"/>
      <c r="T26" s="71"/>
      <c r="U26" s="71"/>
      <c r="V26" s="71"/>
      <c r="W26" s="71"/>
      <c r="X26" s="71"/>
      <c r="Y26" s="71"/>
      <c r="Z26" s="71"/>
      <c r="AA26" s="70"/>
      <c r="AB26" s="70"/>
      <c r="AC26" s="70"/>
      <c r="AD26" s="68"/>
    </row>
    <row r="27" spans="1:51" ht="13.5" customHeight="1" x14ac:dyDescent="0.15">
      <c r="A27" s="68"/>
      <c r="B27" s="70"/>
      <c r="C27" s="70"/>
      <c r="D27" s="70"/>
      <c r="E27" s="70"/>
      <c r="F27" s="70"/>
      <c r="G27" s="70"/>
      <c r="H27" s="70"/>
      <c r="I27" s="70"/>
      <c r="J27" s="70"/>
      <c r="K27" s="70"/>
      <c r="L27" s="70"/>
      <c r="M27" s="70"/>
      <c r="N27" s="70"/>
      <c r="O27" s="70"/>
      <c r="P27" s="70"/>
      <c r="Q27" s="71"/>
      <c r="R27" s="71"/>
      <c r="S27" s="71"/>
      <c r="T27" s="71"/>
      <c r="U27" s="71"/>
      <c r="V27" s="71"/>
      <c r="W27" s="71"/>
      <c r="X27" s="71"/>
      <c r="Y27" s="71"/>
      <c r="Z27" s="71"/>
      <c r="AA27" s="70"/>
      <c r="AB27" s="70"/>
      <c r="AC27" s="70"/>
      <c r="AD27" s="68"/>
    </row>
    <row r="28" spans="1:51" ht="13.5" customHeight="1" x14ac:dyDescent="0.15">
      <c r="A28" s="68"/>
      <c r="B28" s="70"/>
      <c r="C28" s="70"/>
      <c r="D28" s="70"/>
      <c r="E28" s="70"/>
      <c r="F28" s="70"/>
      <c r="G28" s="70"/>
      <c r="H28" s="70"/>
      <c r="I28" s="70"/>
      <c r="J28" s="70"/>
      <c r="K28" s="70"/>
      <c r="L28" s="70"/>
      <c r="M28" s="70"/>
      <c r="N28" s="70"/>
      <c r="O28" s="70"/>
      <c r="P28" s="70"/>
      <c r="Q28" s="71"/>
      <c r="R28" s="71"/>
      <c r="S28" s="71"/>
      <c r="T28" s="71"/>
      <c r="U28" s="71"/>
      <c r="V28" s="71"/>
      <c r="W28" s="71"/>
      <c r="X28" s="71"/>
      <c r="Y28" s="71"/>
      <c r="Z28" s="71"/>
      <c r="AA28" s="70"/>
      <c r="AB28" s="70"/>
      <c r="AC28" s="70"/>
      <c r="AD28" s="68"/>
    </row>
    <row r="29" spans="1:51" ht="15.75" customHeight="1" x14ac:dyDescent="0.15">
      <c r="A29" s="956" t="s">
        <v>4274</v>
      </c>
      <c r="B29" s="956"/>
      <c r="C29" s="956"/>
      <c r="D29" s="956"/>
      <c r="E29" s="956"/>
      <c r="F29" s="956"/>
      <c r="G29" s="957" t="s">
        <v>8</v>
      </c>
      <c r="H29" s="957"/>
      <c r="I29" s="957"/>
      <c r="J29" s="957"/>
      <c r="K29" s="957"/>
      <c r="L29" s="957"/>
      <c r="M29" s="957"/>
      <c r="N29" s="957"/>
      <c r="O29" s="957"/>
      <c r="P29" s="957"/>
      <c r="Q29" s="957"/>
      <c r="R29" s="957"/>
      <c r="S29" s="957"/>
      <c r="T29" s="958" t="s">
        <v>4315</v>
      </c>
      <c r="U29" s="959"/>
      <c r="V29" s="959"/>
      <c r="W29" s="959"/>
      <c r="X29" s="938" t="s">
        <v>4311</v>
      </c>
      <c r="Y29" s="939"/>
      <c r="Z29" s="939"/>
      <c r="AA29" s="939"/>
      <c r="AB29" s="939"/>
      <c r="AC29" s="939"/>
      <c r="AD29" s="939"/>
    </row>
    <row r="30" spans="1:51" ht="15.75" customHeight="1" x14ac:dyDescent="0.15">
      <c r="A30" s="956"/>
      <c r="B30" s="956"/>
      <c r="C30" s="956"/>
      <c r="D30" s="956"/>
      <c r="E30" s="956"/>
      <c r="F30" s="956"/>
      <c r="G30" s="957"/>
      <c r="H30" s="957"/>
      <c r="I30" s="957"/>
      <c r="J30" s="957"/>
      <c r="K30" s="957"/>
      <c r="L30" s="957"/>
      <c r="M30" s="957"/>
      <c r="N30" s="957"/>
      <c r="O30" s="957"/>
      <c r="P30" s="957"/>
      <c r="Q30" s="957"/>
      <c r="R30" s="957"/>
      <c r="S30" s="957"/>
      <c r="T30" s="959"/>
      <c r="U30" s="959"/>
      <c r="V30" s="959"/>
      <c r="W30" s="959"/>
      <c r="X30" s="939"/>
      <c r="Y30" s="939"/>
      <c r="Z30" s="939"/>
      <c r="AA30" s="939"/>
      <c r="AB30" s="939"/>
      <c r="AC30" s="939"/>
      <c r="AD30" s="939"/>
    </row>
    <row r="31" spans="1:51" ht="15.75" customHeight="1" x14ac:dyDescent="0.15">
      <c r="A31" s="956"/>
      <c r="B31" s="956"/>
      <c r="C31" s="956"/>
      <c r="D31" s="956"/>
      <c r="E31" s="956"/>
      <c r="F31" s="956"/>
      <c r="G31" s="957"/>
      <c r="H31" s="957"/>
      <c r="I31" s="957"/>
      <c r="J31" s="957"/>
      <c r="K31" s="957"/>
      <c r="L31" s="957"/>
      <c r="M31" s="957"/>
      <c r="N31" s="957"/>
      <c r="O31" s="957"/>
      <c r="P31" s="957"/>
      <c r="Q31" s="957"/>
      <c r="R31" s="957"/>
      <c r="S31" s="957"/>
      <c r="T31" s="959"/>
      <c r="U31" s="959"/>
      <c r="V31" s="959"/>
      <c r="W31" s="959"/>
      <c r="X31" s="939"/>
      <c r="Y31" s="939"/>
      <c r="Z31" s="939"/>
      <c r="AA31" s="939"/>
      <c r="AB31" s="939"/>
      <c r="AC31" s="939"/>
      <c r="AD31" s="939"/>
      <c r="AO31" s="90"/>
      <c r="AP31" s="94"/>
      <c r="AQ31" s="94"/>
      <c r="AR31" s="94"/>
      <c r="AS31" s="94"/>
      <c r="AT31" s="94"/>
      <c r="AU31" s="94"/>
      <c r="AV31" s="94"/>
      <c r="AW31" s="94"/>
      <c r="AX31" s="94"/>
    </row>
    <row r="32" spans="1:51" ht="15.75" customHeight="1" x14ac:dyDescent="0.15">
      <c r="A32" s="932"/>
      <c r="B32" s="932"/>
      <c r="C32" s="932"/>
      <c r="D32" s="932"/>
      <c r="E32" s="932"/>
      <c r="F32" s="932"/>
      <c r="G32" s="933"/>
      <c r="H32" s="933"/>
      <c r="I32" s="933"/>
      <c r="J32" s="933"/>
      <c r="K32" s="933"/>
      <c r="L32" s="933"/>
      <c r="M32" s="933"/>
      <c r="N32" s="933"/>
      <c r="O32" s="933"/>
      <c r="P32" s="933"/>
      <c r="Q32" s="933"/>
      <c r="R32" s="933"/>
      <c r="S32" s="933"/>
      <c r="T32" s="932"/>
      <c r="U32" s="932"/>
      <c r="V32" s="937"/>
      <c r="W32" s="934" t="s">
        <v>4722</v>
      </c>
      <c r="X32" s="932"/>
      <c r="Y32" s="932"/>
      <c r="Z32" s="932"/>
      <c r="AA32" s="932"/>
      <c r="AB32" s="932"/>
      <c r="AC32" s="937"/>
      <c r="AD32" s="934" t="s">
        <v>4312</v>
      </c>
      <c r="AF32" s="946" t="str">
        <f>IF(OR($T32="",$X32=""),"",IF($T32/$X32&gt;=0.2,"OK","←専任の宅建士の数が足りません"))</f>
        <v/>
      </c>
      <c r="AG32" s="946"/>
      <c r="AH32" s="946"/>
      <c r="AI32" s="946"/>
      <c r="AJ32" s="946"/>
      <c r="AK32" s="946"/>
      <c r="AL32" s="946"/>
      <c r="AM32" s="946"/>
      <c r="AN32" s="946"/>
      <c r="AO32" s="946"/>
      <c r="AP32" s="946"/>
      <c r="AQ32" s="946"/>
      <c r="AR32" s="946"/>
    </row>
    <row r="33" spans="1:50" ht="15.75" customHeight="1" x14ac:dyDescent="0.15">
      <c r="A33" s="932"/>
      <c r="B33" s="932"/>
      <c r="C33" s="932"/>
      <c r="D33" s="932"/>
      <c r="E33" s="932"/>
      <c r="F33" s="932"/>
      <c r="G33" s="933"/>
      <c r="H33" s="933"/>
      <c r="I33" s="933"/>
      <c r="J33" s="933"/>
      <c r="K33" s="933"/>
      <c r="L33" s="933"/>
      <c r="M33" s="933"/>
      <c r="N33" s="933"/>
      <c r="O33" s="933"/>
      <c r="P33" s="933"/>
      <c r="Q33" s="933"/>
      <c r="R33" s="933"/>
      <c r="S33" s="933"/>
      <c r="T33" s="932"/>
      <c r="U33" s="932"/>
      <c r="V33" s="937"/>
      <c r="W33" s="934"/>
      <c r="X33" s="932"/>
      <c r="Y33" s="932"/>
      <c r="Z33" s="932"/>
      <c r="AA33" s="932"/>
      <c r="AB33" s="932"/>
      <c r="AC33" s="937"/>
      <c r="AD33" s="934"/>
      <c r="AF33" s="946"/>
      <c r="AG33" s="946"/>
      <c r="AH33" s="946"/>
      <c r="AI33" s="946"/>
      <c r="AJ33" s="946"/>
      <c r="AK33" s="946"/>
      <c r="AL33" s="946"/>
      <c r="AM33" s="946"/>
      <c r="AN33" s="946"/>
      <c r="AO33" s="946"/>
      <c r="AP33" s="946"/>
      <c r="AQ33" s="946"/>
      <c r="AR33" s="946"/>
      <c r="AS33" s="94"/>
      <c r="AT33" s="94"/>
      <c r="AU33" s="94"/>
      <c r="AV33" s="94"/>
      <c r="AW33" s="94"/>
      <c r="AX33" s="94"/>
    </row>
    <row r="34" spans="1:50" ht="15.75" customHeight="1" x14ac:dyDescent="0.15">
      <c r="A34" s="932"/>
      <c r="B34" s="932"/>
      <c r="C34" s="932"/>
      <c r="D34" s="932"/>
      <c r="E34" s="932"/>
      <c r="F34" s="932"/>
      <c r="G34" s="933"/>
      <c r="H34" s="933"/>
      <c r="I34" s="933"/>
      <c r="J34" s="933"/>
      <c r="K34" s="933"/>
      <c r="L34" s="933"/>
      <c r="M34" s="933"/>
      <c r="N34" s="933"/>
      <c r="O34" s="933"/>
      <c r="P34" s="933"/>
      <c r="Q34" s="933"/>
      <c r="R34" s="933"/>
      <c r="S34" s="933"/>
      <c r="T34" s="932"/>
      <c r="U34" s="932"/>
      <c r="V34" s="937"/>
      <c r="W34" s="934"/>
      <c r="X34" s="932"/>
      <c r="Y34" s="932"/>
      <c r="Z34" s="932"/>
      <c r="AA34" s="932"/>
      <c r="AB34" s="932"/>
      <c r="AC34" s="937"/>
      <c r="AD34" s="934"/>
      <c r="AF34" s="946"/>
      <c r="AG34" s="946"/>
      <c r="AH34" s="946"/>
      <c r="AI34" s="946"/>
      <c r="AJ34" s="946"/>
      <c r="AK34" s="946"/>
      <c r="AL34" s="946"/>
      <c r="AM34" s="946"/>
      <c r="AN34" s="946"/>
      <c r="AO34" s="946"/>
      <c r="AP34" s="946"/>
      <c r="AQ34" s="946"/>
      <c r="AR34" s="946"/>
      <c r="AS34" s="94"/>
      <c r="AT34" s="94"/>
      <c r="AU34" s="94"/>
      <c r="AV34" s="94"/>
      <c r="AW34" s="94"/>
      <c r="AX34" s="94"/>
    </row>
    <row r="35" spans="1:50" ht="15.75" customHeight="1" x14ac:dyDescent="0.15">
      <c r="A35" s="935"/>
      <c r="B35" s="935"/>
      <c r="C35" s="935"/>
      <c r="D35" s="935"/>
      <c r="E35" s="935"/>
      <c r="F35" s="935"/>
      <c r="G35" s="936"/>
      <c r="H35" s="936"/>
      <c r="I35" s="936"/>
      <c r="J35" s="936"/>
      <c r="K35" s="936"/>
      <c r="L35" s="936"/>
      <c r="M35" s="936"/>
      <c r="N35" s="936"/>
      <c r="O35" s="936"/>
      <c r="P35" s="936"/>
      <c r="Q35" s="936"/>
      <c r="R35" s="936"/>
      <c r="S35" s="936"/>
      <c r="T35" s="932"/>
      <c r="U35" s="932"/>
      <c r="V35" s="937"/>
      <c r="W35" s="934" t="s">
        <v>4312</v>
      </c>
      <c r="X35" s="932"/>
      <c r="Y35" s="932"/>
      <c r="Z35" s="932"/>
      <c r="AA35" s="932"/>
      <c r="AB35" s="932"/>
      <c r="AC35" s="937"/>
      <c r="AD35" s="934" t="s">
        <v>4312</v>
      </c>
      <c r="AF35" s="946" t="str">
        <f>IF(OR($T35="",$X35=""),"",IF($T35/$X35&gt;=0.2,"OK","←専任の宅建士の数が足りません"))</f>
        <v/>
      </c>
      <c r="AG35" s="946"/>
      <c r="AH35" s="946"/>
      <c r="AI35" s="946"/>
      <c r="AJ35" s="946"/>
      <c r="AK35" s="946"/>
      <c r="AL35" s="946"/>
      <c r="AM35" s="946"/>
      <c r="AN35" s="946"/>
      <c r="AO35" s="946"/>
      <c r="AP35" s="946"/>
      <c r="AQ35" s="946"/>
      <c r="AR35" s="946"/>
    </row>
    <row r="36" spans="1:50" ht="15.75" customHeight="1" x14ac:dyDescent="0.15">
      <c r="A36" s="935"/>
      <c r="B36" s="935"/>
      <c r="C36" s="935"/>
      <c r="D36" s="935"/>
      <c r="E36" s="935"/>
      <c r="F36" s="935"/>
      <c r="G36" s="936"/>
      <c r="H36" s="936"/>
      <c r="I36" s="936"/>
      <c r="J36" s="936"/>
      <c r="K36" s="936"/>
      <c r="L36" s="936"/>
      <c r="M36" s="936"/>
      <c r="N36" s="936"/>
      <c r="O36" s="936"/>
      <c r="P36" s="936"/>
      <c r="Q36" s="936"/>
      <c r="R36" s="936"/>
      <c r="S36" s="936"/>
      <c r="T36" s="932"/>
      <c r="U36" s="932"/>
      <c r="V36" s="937"/>
      <c r="W36" s="934"/>
      <c r="X36" s="932"/>
      <c r="Y36" s="932"/>
      <c r="Z36" s="932"/>
      <c r="AA36" s="932"/>
      <c r="AB36" s="932"/>
      <c r="AC36" s="937"/>
      <c r="AD36" s="934"/>
      <c r="AF36" s="946"/>
      <c r="AG36" s="946"/>
      <c r="AH36" s="946"/>
      <c r="AI36" s="946"/>
      <c r="AJ36" s="946"/>
      <c r="AK36" s="946"/>
      <c r="AL36" s="946"/>
      <c r="AM36" s="946"/>
      <c r="AN36" s="946"/>
      <c r="AO36" s="946"/>
      <c r="AP36" s="946"/>
      <c r="AQ36" s="946"/>
      <c r="AR36" s="946"/>
    </row>
    <row r="37" spans="1:50" ht="15.75" customHeight="1" x14ac:dyDescent="0.15">
      <c r="A37" s="935"/>
      <c r="B37" s="935"/>
      <c r="C37" s="935"/>
      <c r="D37" s="935"/>
      <c r="E37" s="935"/>
      <c r="F37" s="935"/>
      <c r="G37" s="936"/>
      <c r="H37" s="936"/>
      <c r="I37" s="936"/>
      <c r="J37" s="936"/>
      <c r="K37" s="936"/>
      <c r="L37" s="936"/>
      <c r="M37" s="936"/>
      <c r="N37" s="936"/>
      <c r="O37" s="936"/>
      <c r="P37" s="936"/>
      <c r="Q37" s="936"/>
      <c r="R37" s="936"/>
      <c r="S37" s="936"/>
      <c r="T37" s="932"/>
      <c r="U37" s="932"/>
      <c r="V37" s="937"/>
      <c r="W37" s="934"/>
      <c r="X37" s="932"/>
      <c r="Y37" s="932"/>
      <c r="Z37" s="932"/>
      <c r="AA37" s="932"/>
      <c r="AB37" s="932"/>
      <c r="AC37" s="937"/>
      <c r="AD37" s="934"/>
      <c r="AF37" s="946"/>
      <c r="AG37" s="946"/>
      <c r="AH37" s="946"/>
      <c r="AI37" s="946"/>
      <c r="AJ37" s="946"/>
      <c r="AK37" s="946"/>
      <c r="AL37" s="946"/>
      <c r="AM37" s="946"/>
      <c r="AN37" s="946"/>
      <c r="AO37" s="946"/>
      <c r="AP37" s="946"/>
      <c r="AQ37" s="946"/>
      <c r="AR37" s="946"/>
    </row>
    <row r="38" spans="1:50" ht="15.75" customHeight="1" x14ac:dyDescent="0.15">
      <c r="A38" s="935"/>
      <c r="B38" s="935"/>
      <c r="C38" s="935"/>
      <c r="D38" s="935"/>
      <c r="E38" s="935"/>
      <c r="F38" s="935"/>
      <c r="G38" s="936"/>
      <c r="H38" s="936"/>
      <c r="I38" s="936"/>
      <c r="J38" s="936"/>
      <c r="K38" s="936"/>
      <c r="L38" s="936"/>
      <c r="M38" s="936"/>
      <c r="N38" s="936"/>
      <c r="O38" s="936"/>
      <c r="P38" s="936"/>
      <c r="Q38" s="936"/>
      <c r="R38" s="936"/>
      <c r="S38" s="936"/>
      <c r="T38" s="932"/>
      <c r="U38" s="932"/>
      <c r="V38" s="937"/>
      <c r="W38" s="934" t="s">
        <v>4312</v>
      </c>
      <c r="X38" s="932"/>
      <c r="Y38" s="932"/>
      <c r="Z38" s="932"/>
      <c r="AA38" s="932"/>
      <c r="AB38" s="932"/>
      <c r="AC38" s="937"/>
      <c r="AD38" s="934" t="s">
        <v>4312</v>
      </c>
      <c r="AF38" s="946" t="str">
        <f>IF(OR($T38="",$X38=""),"",IF($T38/$X38&gt;=0.2,"OK","←専任の宅建士の数が足りません"))</f>
        <v/>
      </c>
      <c r="AG38" s="946"/>
      <c r="AH38" s="946"/>
      <c r="AI38" s="946"/>
      <c r="AJ38" s="946"/>
      <c r="AK38" s="946"/>
      <c r="AL38" s="946"/>
      <c r="AM38" s="946"/>
      <c r="AN38" s="946"/>
      <c r="AO38" s="946"/>
      <c r="AP38" s="946"/>
      <c r="AQ38" s="946"/>
      <c r="AR38" s="946"/>
    </row>
    <row r="39" spans="1:50" ht="15.75" customHeight="1" x14ac:dyDescent="0.15">
      <c r="A39" s="935"/>
      <c r="B39" s="935"/>
      <c r="C39" s="935"/>
      <c r="D39" s="935"/>
      <c r="E39" s="935"/>
      <c r="F39" s="935"/>
      <c r="G39" s="936"/>
      <c r="H39" s="936"/>
      <c r="I39" s="936"/>
      <c r="J39" s="936"/>
      <c r="K39" s="936"/>
      <c r="L39" s="936"/>
      <c r="M39" s="936"/>
      <c r="N39" s="936"/>
      <c r="O39" s="936"/>
      <c r="P39" s="936"/>
      <c r="Q39" s="936"/>
      <c r="R39" s="936"/>
      <c r="S39" s="936"/>
      <c r="T39" s="932"/>
      <c r="U39" s="932"/>
      <c r="V39" s="937"/>
      <c r="W39" s="934"/>
      <c r="X39" s="932"/>
      <c r="Y39" s="932"/>
      <c r="Z39" s="932"/>
      <c r="AA39" s="932"/>
      <c r="AB39" s="932"/>
      <c r="AC39" s="937"/>
      <c r="AD39" s="934"/>
      <c r="AF39" s="946"/>
      <c r="AG39" s="946"/>
      <c r="AH39" s="946"/>
      <c r="AI39" s="946"/>
      <c r="AJ39" s="946"/>
      <c r="AK39" s="946"/>
      <c r="AL39" s="946"/>
      <c r="AM39" s="946"/>
      <c r="AN39" s="946"/>
      <c r="AO39" s="946"/>
      <c r="AP39" s="946"/>
      <c r="AQ39" s="946"/>
      <c r="AR39" s="946"/>
    </row>
    <row r="40" spans="1:50" ht="15.75" customHeight="1" x14ac:dyDescent="0.15">
      <c r="A40" s="935"/>
      <c r="B40" s="935"/>
      <c r="C40" s="935"/>
      <c r="D40" s="935"/>
      <c r="E40" s="935"/>
      <c r="F40" s="935"/>
      <c r="G40" s="936"/>
      <c r="H40" s="936"/>
      <c r="I40" s="936"/>
      <c r="J40" s="936"/>
      <c r="K40" s="936"/>
      <c r="L40" s="936"/>
      <c r="M40" s="936"/>
      <c r="N40" s="936"/>
      <c r="O40" s="936"/>
      <c r="P40" s="936"/>
      <c r="Q40" s="936"/>
      <c r="R40" s="936"/>
      <c r="S40" s="936"/>
      <c r="T40" s="932"/>
      <c r="U40" s="932"/>
      <c r="V40" s="937"/>
      <c r="W40" s="934"/>
      <c r="X40" s="932"/>
      <c r="Y40" s="932"/>
      <c r="Z40" s="932"/>
      <c r="AA40" s="932"/>
      <c r="AB40" s="932"/>
      <c r="AC40" s="937"/>
      <c r="AD40" s="934"/>
      <c r="AF40" s="946"/>
      <c r="AG40" s="946"/>
      <c r="AH40" s="946"/>
      <c r="AI40" s="946"/>
      <c r="AJ40" s="946"/>
      <c r="AK40" s="946"/>
      <c r="AL40" s="946"/>
      <c r="AM40" s="946"/>
      <c r="AN40" s="946"/>
      <c r="AO40" s="946"/>
      <c r="AP40" s="946"/>
      <c r="AQ40" s="946"/>
      <c r="AR40" s="946"/>
    </row>
    <row r="41" spans="1:50" ht="15.75" customHeight="1" x14ac:dyDescent="0.15">
      <c r="A41" s="935"/>
      <c r="B41" s="935"/>
      <c r="C41" s="935"/>
      <c r="D41" s="935"/>
      <c r="E41" s="935"/>
      <c r="F41" s="935"/>
      <c r="G41" s="936"/>
      <c r="H41" s="936"/>
      <c r="I41" s="936"/>
      <c r="J41" s="936"/>
      <c r="K41" s="936"/>
      <c r="L41" s="936"/>
      <c r="M41" s="936"/>
      <c r="N41" s="936"/>
      <c r="O41" s="936"/>
      <c r="P41" s="936"/>
      <c r="Q41" s="936"/>
      <c r="R41" s="936"/>
      <c r="S41" s="936"/>
      <c r="T41" s="932"/>
      <c r="U41" s="932"/>
      <c r="V41" s="937"/>
      <c r="W41" s="934" t="s">
        <v>4722</v>
      </c>
      <c r="X41" s="932"/>
      <c r="Y41" s="932"/>
      <c r="Z41" s="932"/>
      <c r="AA41" s="932"/>
      <c r="AB41" s="932"/>
      <c r="AC41" s="937"/>
      <c r="AD41" s="934" t="s">
        <v>4312</v>
      </c>
      <c r="AF41" s="946" t="str">
        <f>IF(OR($T41="",$X41=""),"",IF($T41/$X41&gt;=0.2,"OK","←専任の宅建士の数が足りません"))</f>
        <v/>
      </c>
      <c r="AG41" s="946"/>
      <c r="AH41" s="946"/>
      <c r="AI41" s="946"/>
      <c r="AJ41" s="946"/>
      <c r="AK41" s="946"/>
      <c r="AL41" s="946"/>
      <c r="AM41" s="946"/>
      <c r="AN41" s="946"/>
      <c r="AO41" s="946"/>
      <c r="AP41" s="946"/>
      <c r="AQ41" s="946"/>
      <c r="AR41" s="946"/>
    </row>
    <row r="42" spans="1:50" ht="15.75" customHeight="1" x14ac:dyDescent="0.15">
      <c r="A42" s="935"/>
      <c r="B42" s="935"/>
      <c r="C42" s="935"/>
      <c r="D42" s="935"/>
      <c r="E42" s="935"/>
      <c r="F42" s="935"/>
      <c r="G42" s="936"/>
      <c r="H42" s="936"/>
      <c r="I42" s="936"/>
      <c r="J42" s="936"/>
      <c r="K42" s="936"/>
      <c r="L42" s="936"/>
      <c r="M42" s="936"/>
      <c r="N42" s="936"/>
      <c r="O42" s="936"/>
      <c r="P42" s="936"/>
      <c r="Q42" s="936"/>
      <c r="R42" s="936"/>
      <c r="S42" s="936"/>
      <c r="T42" s="932"/>
      <c r="U42" s="932"/>
      <c r="V42" s="937"/>
      <c r="W42" s="934"/>
      <c r="X42" s="932"/>
      <c r="Y42" s="932"/>
      <c r="Z42" s="932"/>
      <c r="AA42" s="932"/>
      <c r="AB42" s="932"/>
      <c r="AC42" s="937"/>
      <c r="AD42" s="934"/>
      <c r="AF42" s="946"/>
      <c r="AG42" s="946"/>
      <c r="AH42" s="946"/>
      <c r="AI42" s="946"/>
      <c r="AJ42" s="946"/>
      <c r="AK42" s="946"/>
      <c r="AL42" s="946"/>
      <c r="AM42" s="946"/>
      <c r="AN42" s="946"/>
      <c r="AO42" s="946"/>
      <c r="AP42" s="946"/>
      <c r="AQ42" s="946"/>
      <c r="AR42" s="946"/>
    </row>
    <row r="43" spans="1:50" ht="15.75" customHeight="1" x14ac:dyDescent="0.15">
      <c r="A43" s="935"/>
      <c r="B43" s="935"/>
      <c r="C43" s="935"/>
      <c r="D43" s="935"/>
      <c r="E43" s="935"/>
      <c r="F43" s="935"/>
      <c r="G43" s="936"/>
      <c r="H43" s="936"/>
      <c r="I43" s="936"/>
      <c r="J43" s="936"/>
      <c r="K43" s="936"/>
      <c r="L43" s="936"/>
      <c r="M43" s="936"/>
      <c r="N43" s="936"/>
      <c r="O43" s="936"/>
      <c r="P43" s="936"/>
      <c r="Q43" s="936"/>
      <c r="R43" s="936"/>
      <c r="S43" s="936"/>
      <c r="T43" s="932"/>
      <c r="U43" s="932"/>
      <c r="V43" s="937"/>
      <c r="W43" s="934"/>
      <c r="X43" s="932"/>
      <c r="Y43" s="932"/>
      <c r="Z43" s="932"/>
      <c r="AA43" s="932"/>
      <c r="AB43" s="932"/>
      <c r="AC43" s="937"/>
      <c r="AD43" s="934"/>
      <c r="AF43" s="946"/>
      <c r="AG43" s="946"/>
      <c r="AH43" s="946"/>
      <c r="AI43" s="946"/>
      <c r="AJ43" s="946"/>
      <c r="AK43" s="946"/>
      <c r="AL43" s="946"/>
      <c r="AM43" s="946"/>
      <c r="AN43" s="946"/>
      <c r="AO43" s="946"/>
      <c r="AP43" s="946"/>
      <c r="AQ43" s="946"/>
      <c r="AR43" s="946"/>
    </row>
    <row r="44" spans="1:50" ht="13.5" customHeight="1" x14ac:dyDescent="0.15">
      <c r="A44" s="68"/>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row>
    <row r="45" spans="1:50" ht="13.5" customHeight="1" x14ac:dyDescent="0.15">
      <c r="A45" s="68"/>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row>
    <row r="46" spans="1:50" ht="13.5" customHeight="1" x14ac:dyDescent="0.15">
      <c r="A46" s="68"/>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row>
    <row r="47" spans="1:50" ht="13.5" customHeight="1" x14ac:dyDescent="0.15">
      <c r="A47" s="68"/>
      <c r="B47" s="70"/>
      <c r="C47" s="70"/>
      <c r="D47" s="70"/>
      <c r="E47" s="70"/>
      <c r="F47" s="70"/>
      <c r="G47" s="70"/>
      <c r="H47" s="70"/>
      <c r="I47" s="70"/>
      <c r="J47" s="70"/>
      <c r="K47" s="70"/>
      <c r="L47" s="70"/>
      <c r="M47" s="70"/>
      <c r="N47" s="70"/>
      <c r="O47" s="70"/>
      <c r="P47" s="70"/>
      <c r="Q47" s="337"/>
      <c r="R47" s="337"/>
      <c r="S47" s="337"/>
      <c r="T47" s="337"/>
      <c r="U47" s="337"/>
      <c r="V47" s="70"/>
      <c r="W47" s="70"/>
      <c r="X47" s="70"/>
      <c r="Y47" s="70"/>
      <c r="Z47" s="72"/>
      <c r="AA47" s="72"/>
      <c r="AB47" s="72"/>
      <c r="AC47" s="70"/>
      <c r="AD47" s="68"/>
    </row>
    <row r="48" spans="1:50" ht="13.5" customHeight="1" x14ac:dyDescent="0.15">
      <c r="A48" s="68"/>
      <c r="B48" s="70"/>
      <c r="C48" s="70"/>
      <c r="D48" s="73"/>
      <c r="E48" s="70"/>
      <c r="F48" s="70"/>
      <c r="G48" s="73"/>
      <c r="H48" s="70"/>
      <c r="I48" s="70"/>
      <c r="J48" s="70"/>
      <c r="K48" s="70"/>
      <c r="L48" s="70"/>
      <c r="M48" s="70"/>
      <c r="N48" s="70"/>
      <c r="O48" s="70"/>
      <c r="P48" s="70"/>
      <c r="Q48" s="70"/>
      <c r="R48" s="70"/>
      <c r="S48" s="70"/>
      <c r="T48" s="70"/>
      <c r="U48" s="70"/>
      <c r="V48" s="70"/>
      <c r="W48" s="70"/>
      <c r="X48" s="70"/>
      <c r="Y48" s="70"/>
      <c r="Z48" s="70"/>
      <c r="AA48" s="70"/>
      <c r="AB48" s="70"/>
      <c r="AC48" s="70"/>
      <c r="AD48" s="68"/>
    </row>
    <row r="49" spans="1:30" ht="13.5" customHeight="1" x14ac:dyDescent="0.15">
      <c r="A49" s="68"/>
      <c r="B49" s="70"/>
      <c r="C49" s="70"/>
      <c r="D49" s="338"/>
      <c r="E49" s="338"/>
      <c r="F49" s="338"/>
      <c r="G49" s="338"/>
      <c r="H49" s="338"/>
      <c r="I49" s="338"/>
      <c r="J49" s="338"/>
      <c r="K49" s="338"/>
      <c r="L49" s="70"/>
      <c r="M49" s="70"/>
      <c r="N49" s="70"/>
      <c r="O49" s="70"/>
      <c r="P49" s="70"/>
      <c r="Q49" s="70"/>
      <c r="R49" s="70"/>
      <c r="S49" s="70"/>
      <c r="T49" s="70"/>
      <c r="U49" s="70"/>
      <c r="V49" s="70"/>
      <c r="W49" s="70"/>
      <c r="X49" s="70"/>
      <c r="Y49" s="70"/>
      <c r="Z49" s="70"/>
      <c r="AA49" s="70"/>
      <c r="AB49" s="70"/>
      <c r="AC49" s="70"/>
      <c r="AD49" s="68"/>
    </row>
    <row r="50" spans="1:30" ht="13.5" customHeight="1" x14ac:dyDescent="0.15">
      <c r="A50" s="68"/>
      <c r="B50" s="70"/>
      <c r="C50" s="70"/>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68"/>
    </row>
    <row r="51" spans="1:30" ht="13.5" customHeight="1" x14ac:dyDescent="0.15">
      <c r="A51" s="68"/>
      <c r="B51" s="70"/>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68"/>
    </row>
    <row r="52" spans="1:30" ht="13.5" customHeight="1" x14ac:dyDescent="0.15">
      <c r="A52" s="68"/>
      <c r="B52" s="70"/>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68"/>
    </row>
    <row r="53" spans="1:30" ht="13.5" customHeight="1" x14ac:dyDescent="0.15">
      <c r="A53" s="68"/>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68"/>
    </row>
    <row r="54" spans="1:30" ht="13.5" customHeight="1" x14ac:dyDescent="0.15">
      <c r="A54" s="68"/>
      <c r="B54" s="70"/>
      <c r="C54" s="70"/>
      <c r="D54" s="339"/>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68"/>
    </row>
    <row r="55" spans="1:30" ht="13.5" customHeight="1" x14ac:dyDescent="0.15">
      <c r="A55" s="68"/>
      <c r="B55" s="69"/>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8"/>
    </row>
    <row r="56" spans="1:30" ht="12.6" customHeight="1" x14ac:dyDescent="0.15">
      <c r="A56" s="31"/>
      <c r="B56" s="31"/>
      <c r="C56" s="31"/>
      <c r="D56" s="31"/>
      <c r="E56" s="31"/>
      <c r="F56" s="31"/>
      <c r="G56" s="55"/>
      <c r="H56" s="55"/>
      <c r="I56" s="55"/>
      <c r="J56" s="55"/>
      <c r="K56" s="55"/>
      <c r="L56" s="56"/>
      <c r="M56" s="56"/>
      <c r="N56" s="56"/>
      <c r="O56" s="56"/>
      <c r="P56" s="56"/>
      <c r="Q56" s="56"/>
      <c r="R56" s="56"/>
      <c r="S56" s="56"/>
      <c r="T56" s="56"/>
      <c r="U56" s="56"/>
      <c r="V56" s="56"/>
      <c r="W56" s="56"/>
      <c r="X56" s="56"/>
      <c r="Y56" s="33"/>
      <c r="Z56" s="33"/>
      <c r="AA56" s="33"/>
      <c r="AB56" s="31"/>
      <c r="AC56" s="31"/>
      <c r="AD56" s="31"/>
    </row>
    <row r="57" spans="1:30" ht="12.6" customHeight="1" x14ac:dyDescent="0.15">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row>
    <row r="58" spans="1:30" ht="6" customHeight="1" x14ac:dyDescent="0.15">
      <c r="A58" s="33"/>
      <c r="B58" s="33"/>
      <c r="C58" s="33"/>
      <c r="D58" s="33"/>
      <c r="E58" s="33"/>
      <c r="F58" s="33"/>
      <c r="G58" s="31"/>
      <c r="H58" s="31"/>
      <c r="I58" s="31"/>
      <c r="J58" s="31"/>
      <c r="K58" s="31"/>
      <c r="L58" s="31"/>
      <c r="M58" s="31"/>
      <c r="N58" s="31"/>
      <c r="O58" s="31"/>
      <c r="P58" s="31"/>
      <c r="Q58" s="31"/>
      <c r="R58" s="31"/>
      <c r="S58" s="31"/>
      <c r="T58" s="31"/>
      <c r="U58" s="31"/>
      <c r="V58" s="31"/>
      <c r="W58" s="31"/>
      <c r="X58" s="31"/>
      <c r="Y58" s="31"/>
      <c r="Z58" s="31"/>
      <c r="AA58" s="31"/>
      <c r="AB58" s="33"/>
      <c r="AC58" s="33"/>
      <c r="AD58" s="33"/>
    </row>
    <row r="59" spans="1:30" ht="12.6" customHeight="1" x14ac:dyDescent="0.15">
      <c r="A59" s="87"/>
      <c r="B59" s="87"/>
      <c r="C59" s="87"/>
      <c r="D59" s="87"/>
      <c r="E59" s="87"/>
      <c r="F59" s="87"/>
      <c r="AB59" s="87"/>
      <c r="AC59" s="87"/>
      <c r="AD59" s="87"/>
    </row>
    <row r="60" spans="1:30" ht="12.6" customHeight="1" x14ac:dyDescent="0.15"/>
    <row r="61" spans="1:30" ht="12.6" customHeight="1" x14ac:dyDescent="0.15">
      <c r="G61" s="124"/>
      <c r="H61" s="124"/>
      <c r="I61" s="124"/>
      <c r="J61" s="124"/>
      <c r="K61" s="124"/>
      <c r="L61" s="125"/>
      <c r="M61" s="125"/>
      <c r="N61" s="125"/>
      <c r="O61" s="125"/>
      <c r="P61" s="125"/>
      <c r="Q61" s="125"/>
      <c r="R61" s="125"/>
      <c r="S61" s="125"/>
      <c r="T61" s="125"/>
      <c r="U61" s="125"/>
      <c r="V61" s="125"/>
      <c r="W61" s="125"/>
      <c r="X61" s="125"/>
      <c r="Y61" s="87"/>
      <c r="Z61" s="87"/>
      <c r="AA61" s="87"/>
    </row>
    <row r="62" spans="1:30" ht="12.6" customHeight="1" x14ac:dyDescent="0.15">
      <c r="G62" s="124"/>
      <c r="H62" s="124"/>
      <c r="I62" s="124"/>
      <c r="J62" s="124"/>
      <c r="K62" s="124"/>
      <c r="L62" s="125"/>
      <c r="M62" s="125"/>
      <c r="N62" s="125"/>
      <c r="O62" s="125"/>
      <c r="P62" s="125"/>
      <c r="Q62" s="125"/>
      <c r="R62" s="125"/>
      <c r="S62" s="125"/>
      <c r="T62" s="125"/>
      <c r="U62" s="125"/>
      <c r="V62" s="125"/>
      <c r="W62" s="125"/>
      <c r="X62" s="125"/>
      <c r="Y62" s="87"/>
      <c r="Z62" s="87"/>
      <c r="AA62" s="87"/>
    </row>
    <row r="63" spans="1:30" ht="12.6" customHeight="1" x14ac:dyDescent="0.15"/>
    <row r="64" spans="1:30" ht="12.6" customHeight="1" x14ac:dyDescent="0.15">
      <c r="A64" s="87"/>
      <c r="B64" s="87"/>
      <c r="C64" s="87"/>
      <c r="D64" s="87"/>
      <c r="E64" s="87"/>
      <c r="F64" s="87"/>
      <c r="AB64" s="87"/>
      <c r="AC64" s="87"/>
      <c r="AD64" s="87"/>
    </row>
    <row r="65" spans="1:30" ht="12.6" customHeight="1" x14ac:dyDescent="0.15">
      <c r="A65" s="87"/>
      <c r="B65" s="87"/>
      <c r="C65" s="87"/>
      <c r="D65" s="87"/>
      <c r="E65" s="87"/>
      <c r="F65" s="87"/>
      <c r="AB65" s="87"/>
      <c r="AC65" s="87"/>
      <c r="AD65" s="87"/>
    </row>
    <row r="66" spans="1:30" ht="12.6" customHeight="1" x14ac:dyDescent="0.15"/>
    <row r="67" spans="1:30" ht="12.6" customHeight="1" x14ac:dyDescent="0.15">
      <c r="G67" s="124"/>
      <c r="H67" s="124"/>
      <c r="I67" s="124"/>
      <c r="J67" s="124"/>
      <c r="K67" s="124"/>
      <c r="L67" s="125"/>
      <c r="M67" s="125"/>
      <c r="N67" s="125"/>
      <c r="O67" s="125"/>
      <c r="P67" s="125"/>
      <c r="Q67" s="125"/>
      <c r="R67" s="125"/>
      <c r="S67" s="125"/>
      <c r="T67" s="125"/>
      <c r="U67" s="125"/>
      <c r="V67" s="125"/>
      <c r="W67" s="125"/>
      <c r="X67" s="125"/>
    </row>
    <row r="68" spans="1:30" ht="12.6" customHeight="1" x14ac:dyDescent="0.15">
      <c r="G68" s="124"/>
      <c r="H68" s="124"/>
      <c r="I68" s="124"/>
      <c r="J68" s="124"/>
      <c r="K68" s="124"/>
      <c r="L68" s="125"/>
      <c r="M68" s="125"/>
      <c r="N68" s="125"/>
      <c r="O68" s="125"/>
      <c r="P68" s="125"/>
      <c r="Q68" s="125"/>
      <c r="R68" s="125"/>
      <c r="S68" s="125"/>
      <c r="T68" s="125"/>
      <c r="U68" s="125"/>
      <c r="V68" s="125"/>
      <c r="W68" s="125"/>
      <c r="X68" s="125"/>
    </row>
    <row r="69" spans="1:30" ht="12.6" customHeight="1" x14ac:dyDescent="0.15"/>
    <row r="70" spans="1:30" ht="12.6" customHeight="1" x14ac:dyDescent="0.15"/>
    <row r="71" spans="1:30" ht="12.6" customHeight="1" x14ac:dyDescent="0.15"/>
    <row r="72" spans="1:30" ht="12.6" customHeight="1" x14ac:dyDescent="0.15"/>
    <row r="73" spans="1:30" ht="12.6" customHeight="1" x14ac:dyDescent="0.15">
      <c r="G73" s="124"/>
      <c r="H73" s="124"/>
      <c r="I73" s="124"/>
      <c r="J73" s="124"/>
      <c r="K73" s="124"/>
      <c r="L73" s="125"/>
      <c r="M73" s="125"/>
      <c r="N73" s="125"/>
      <c r="O73" s="125"/>
      <c r="P73" s="125"/>
      <c r="Q73" s="125"/>
      <c r="R73" s="125"/>
      <c r="S73" s="125"/>
      <c r="T73" s="125"/>
      <c r="U73" s="125"/>
      <c r="V73" s="125"/>
      <c r="W73" s="125"/>
      <c r="X73" s="125"/>
    </row>
    <row r="74" spans="1:30" ht="12.6" customHeight="1" x14ac:dyDescent="0.15">
      <c r="G74" s="124"/>
      <c r="H74" s="124"/>
      <c r="I74" s="124"/>
      <c r="J74" s="124"/>
      <c r="K74" s="124"/>
      <c r="L74" s="125"/>
      <c r="M74" s="125"/>
      <c r="N74" s="125"/>
      <c r="O74" s="125"/>
      <c r="P74" s="125"/>
      <c r="Q74" s="125"/>
      <c r="R74" s="125"/>
      <c r="S74" s="125"/>
      <c r="T74" s="125"/>
      <c r="U74" s="125"/>
      <c r="V74" s="125"/>
      <c r="W74" s="125"/>
      <c r="X74" s="125"/>
    </row>
    <row r="75" spans="1:30" ht="12.6" customHeight="1" x14ac:dyDescent="0.15"/>
    <row r="76" spans="1:30" ht="12.6" customHeight="1" x14ac:dyDescent="0.15"/>
    <row r="77" spans="1:30" ht="12.6" customHeight="1" x14ac:dyDescent="0.15"/>
    <row r="78" spans="1:30" ht="12.6" customHeight="1" x14ac:dyDescent="0.15"/>
    <row r="79" spans="1:30" ht="12.6" customHeight="1" x14ac:dyDescent="0.15"/>
    <row r="80" spans="1:30" ht="12.6" customHeight="1" x14ac:dyDescent="0.15"/>
    <row r="81" spans="15:26" ht="12.6" customHeight="1" x14ac:dyDescent="0.15"/>
    <row r="82" spans="15:26" ht="12.6" customHeight="1" x14ac:dyDescent="0.15"/>
    <row r="83" spans="15:26" ht="12.6" customHeight="1" x14ac:dyDescent="0.15"/>
    <row r="84" spans="15:26" ht="12.6" customHeight="1" x14ac:dyDescent="0.15"/>
    <row r="85" spans="15:26" ht="12.6" customHeight="1" x14ac:dyDescent="0.15"/>
    <row r="86" spans="15:26" ht="12.6" customHeight="1" x14ac:dyDescent="0.15"/>
    <row r="87" spans="15:26" ht="12.6" customHeight="1" x14ac:dyDescent="0.15">
      <c r="O87" s="87"/>
      <c r="P87" s="87"/>
      <c r="Q87" s="87"/>
      <c r="R87" s="87"/>
      <c r="S87" s="87"/>
      <c r="T87" s="87"/>
      <c r="U87" s="87"/>
      <c r="V87" s="87"/>
      <c r="W87" s="87"/>
      <c r="X87" s="87"/>
      <c r="Y87" s="87"/>
      <c r="Z87" s="87"/>
    </row>
    <row r="88" spans="15:26" ht="12.6" customHeight="1" x14ac:dyDescent="0.15">
      <c r="O88" s="87"/>
      <c r="P88" s="87"/>
      <c r="Q88" s="87"/>
      <c r="R88" s="87"/>
      <c r="S88" s="87"/>
      <c r="T88" s="87"/>
      <c r="U88" s="87"/>
      <c r="V88" s="87"/>
      <c r="W88" s="87"/>
      <c r="X88" s="87"/>
      <c r="Y88" s="87"/>
      <c r="Z88" s="87"/>
    </row>
    <row r="89" spans="15:26" ht="12.6" customHeight="1" x14ac:dyDescent="0.15"/>
    <row r="90" spans="15:26" ht="12.6" customHeight="1" x14ac:dyDescent="0.15"/>
  </sheetData>
  <sheetProtection sheet="1"/>
  <customSheetViews>
    <customSheetView guid="{8DC21C6E-4D50-4FB0-9521-07E3EFDDD514}" showPageBreaks="1" printArea="1" view="pageBreakPreview" topLeftCell="A7">
      <selection activeCell="AF32" sqref="AF32:AR34"/>
      <pageMargins left="0.7" right="0.7" top="0.75" bottom="0.75" header="0.3" footer="0.3"/>
      <pageSetup paperSize="9" orientation="portrait" r:id="rId1"/>
    </customSheetView>
  </customSheetViews>
  <mergeCells count="47">
    <mergeCell ref="AF32:AR34"/>
    <mergeCell ref="AF35:AR37"/>
    <mergeCell ref="AF38:AR40"/>
    <mergeCell ref="AF41:AR43"/>
    <mergeCell ref="B1:AC1"/>
    <mergeCell ref="B2:AC2"/>
    <mergeCell ref="AJ22:AN22"/>
    <mergeCell ref="AJ23:AN23"/>
    <mergeCell ref="Q13:AA13"/>
    <mergeCell ref="AJ20:AN20"/>
    <mergeCell ref="B3:AC4"/>
    <mergeCell ref="A29:F31"/>
    <mergeCell ref="G29:S31"/>
    <mergeCell ref="T29:W31"/>
    <mergeCell ref="B8:AC8"/>
    <mergeCell ref="M20:Q21"/>
    <mergeCell ref="R20:AD21"/>
    <mergeCell ref="R22:X22"/>
    <mergeCell ref="C10:AB10"/>
    <mergeCell ref="C17:I17"/>
    <mergeCell ref="M23:Q23"/>
    <mergeCell ref="R23:AD23"/>
    <mergeCell ref="G35:S37"/>
    <mergeCell ref="T35:V37"/>
    <mergeCell ref="W35:W37"/>
    <mergeCell ref="X35:AC37"/>
    <mergeCell ref="X29:AD31"/>
    <mergeCell ref="AD32:AD34"/>
    <mergeCell ref="X32:AC34"/>
    <mergeCell ref="W32:W34"/>
    <mergeCell ref="T32:V34"/>
    <mergeCell ref="A32:F34"/>
    <mergeCell ref="G32:S34"/>
    <mergeCell ref="AD41:AD43"/>
    <mergeCell ref="AD35:AD37"/>
    <mergeCell ref="A38:F40"/>
    <mergeCell ref="G38:S40"/>
    <mergeCell ref="T38:V40"/>
    <mergeCell ref="W38:W40"/>
    <mergeCell ref="X38:AC40"/>
    <mergeCell ref="AD38:AD40"/>
    <mergeCell ref="A41:F43"/>
    <mergeCell ref="G41:S43"/>
    <mergeCell ref="T41:V43"/>
    <mergeCell ref="W41:W43"/>
    <mergeCell ref="X41:AC43"/>
    <mergeCell ref="A35:F37"/>
  </mergeCells>
  <phoneticPr fontId="1"/>
  <conditionalFormatting sqref="AF32:AR43">
    <cfRule type="containsText" dxfId="1" priority="2" operator="containsText" text="OK">
      <formula>NOT(ISERROR(SEARCH("OK",AF32)))</formula>
    </cfRule>
    <cfRule type="containsText" dxfId="0" priority="3" operator="containsText" text="←専任の宅建士の数が足りません">
      <formula>NOT(ISERROR(SEARCH("←専任の宅建士の数が足りません",AF32)))</formula>
    </cfRule>
  </conditionalFormatting>
  <dataValidations count="4">
    <dataValidation type="whole" imeMode="fullAlpha" operator="greaterThan" allowBlank="1" showInputMessage="1" showErrorMessage="1" sqref="T32:V34" xr:uid="{00000000-0002-0000-0600-000000000000}">
      <formula1>0</formula1>
    </dataValidation>
    <dataValidation type="whole" errorStyle="warning" imeMode="fullAlpha" operator="greaterThan" allowBlank="1" showInputMessage="1" showErrorMessage="1" error="1以上の数値を入力してください" sqref="T35:V43" xr:uid="{00000000-0002-0000-0600-000001000000}">
      <formula1>0</formula1>
    </dataValidation>
    <dataValidation type="whole" imeMode="fullAlpha" operator="greaterThanOrEqual" allowBlank="1" showInputMessage="1" showErrorMessage="1" error="1以上の数値を入力してください" sqref="X32:AC43" xr:uid="{00000000-0002-0000-0600-000002000000}">
      <formula1>1</formula1>
    </dataValidation>
    <dataValidation allowBlank="1" showInputMessage="1" showErrorMessage="1" prompt="すべての本店・支店について記入すること" sqref="A32:F43" xr:uid="{00000000-0002-0000-0600-000003000000}"/>
  </dataValidations>
  <pageMargins left="0.70866141732283472" right="0.70866141732283472" top="0.74803149606299213" bottom="0.74803149606299213" header="0.31496062992125984" footer="0.31496062992125984"/>
  <pageSetup paperSize="9" orientation="portrait" blackAndWhite="1" r:id="rId2"/>
  <ignoredErrors>
    <ignoredError sqref="R20:AD23" unlockedFormula="1"/>
  </ignoredError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A4107-8877-407D-91DE-BF04893F3B6D}">
  <dimension ref="A1:BM99"/>
  <sheetViews>
    <sheetView zoomScaleNormal="100" zoomScaleSheetLayoutView="100" zoomScalePageLayoutView="85" workbookViewId="0">
      <selection activeCell="AK9" sqref="AK9:AO9"/>
    </sheetView>
  </sheetViews>
  <sheetFormatPr defaultColWidth="2.875" defaultRowHeight="13.5" x14ac:dyDescent="0.15"/>
  <cols>
    <col min="1" max="1" width="2.5" style="86" customWidth="1"/>
    <col min="2" max="29" width="3" style="86" customWidth="1"/>
    <col min="30" max="30" width="2.5" style="86" customWidth="1"/>
    <col min="31" max="16384" width="2.875" style="86"/>
  </cols>
  <sheetData>
    <row r="1" spans="1:47" ht="13.5" customHeight="1" x14ac:dyDescent="0.15">
      <c r="A1" s="68"/>
      <c r="B1" s="947" t="s">
        <v>4291</v>
      </c>
      <c r="C1" s="948"/>
      <c r="D1" s="948"/>
      <c r="E1" s="948"/>
      <c r="F1" s="948"/>
      <c r="G1" s="948"/>
      <c r="H1" s="948"/>
      <c r="I1" s="948"/>
      <c r="J1" s="948"/>
      <c r="K1" s="948"/>
      <c r="L1" s="948"/>
      <c r="M1" s="948"/>
      <c r="N1" s="948"/>
      <c r="O1" s="948"/>
      <c r="P1" s="948"/>
      <c r="Q1" s="948"/>
      <c r="R1" s="948"/>
      <c r="S1" s="948"/>
      <c r="T1" s="948"/>
      <c r="U1" s="948"/>
      <c r="V1" s="948"/>
      <c r="W1" s="948"/>
      <c r="X1" s="948"/>
      <c r="Y1" s="948"/>
      <c r="Z1" s="948"/>
      <c r="AA1" s="948"/>
      <c r="AB1" s="948"/>
      <c r="AC1" s="948"/>
      <c r="AD1" s="68"/>
    </row>
    <row r="2" spans="1:47" ht="13.5" customHeight="1" x14ac:dyDescent="0.15">
      <c r="A2" s="68"/>
      <c r="B2" s="963" t="s">
        <v>4301</v>
      </c>
      <c r="C2" s="963"/>
      <c r="D2" s="963"/>
      <c r="E2" s="963"/>
      <c r="F2" s="963"/>
      <c r="G2" s="963"/>
      <c r="H2" s="963"/>
      <c r="I2" s="963"/>
      <c r="J2" s="963"/>
      <c r="K2" s="963"/>
      <c r="L2" s="963"/>
      <c r="M2" s="963"/>
      <c r="N2" s="963"/>
      <c r="O2" s="963"/>
      <c r="P2" s="963"/>
      <c r="Q2" s="963"/>
      <c r="R2" s="963"/>
      <c r="S2" s="963"/>
      <c r="T2" s="963"/>
      <c r="U2" s="963"/>
      <c r="V2" s="963"/>
      <c r="W2" s="963"/>
      <c r="X2" s="963"/>
      <c r="Y2" s="963"/>
      <c r="Z2" s="963"/>
      <c r="AA2" s="963"/>
      <c r="AB2" s="963"/>
      <c r="AC2" s="963"/>
      <c r="AD2" s="68"/>
    </row>
    <row r="3" spans="1:47" ht="13.5" customHeight="1" x14ac:dyDescent="0.15">
      <c r="A3" s="68"/>
      <c r="B3" s="963"/>
      <c r="C3" s="963"/>
      <c r="D3" s="963"/>
      <c r="E3" s="963"/>
      <c r="F3" s="963"/>
      <c r="G3" s="963"/>
      <c r="H3" s="963"/>
      <c r="I3" s="963"/>
      <c r="J3" s="963"/>
      <c r="K3" s="963"/>
      <c r="L3" s="963"/>
      <c r="M3" s="963"/>
      <c r="N3" s="963"/>
      <c r="O3" s="963"/>
      <c r="P3" s="963"/>
      <c r="Q3" s="963"/>
      <c r="R3" s="963"/>
      <c r="S3" s="963"/>
      <c r="T3" s="963"/>
      <c r="U3" s="963"/>
      <c r="V3" s="963"/>
      <c r="W3" s="963"/>
      <c r="X3" s="963"/>
      <c r="Y3" s="963"/>
      <c r="Z3" s="963"/>
      <c r="AA3" s="963"/>
      <c r="AB3" s="963"/>
      <c r="AC3" s="963"/>
      <c r="AD3" s="68"/>
    </row>
    <row r="4" spans="1:47" ht="13.5" customHeight="1" x14ac:dyDescent="0.15">
      <c r="A4" s="68"/>
      <c r="B4" s="964"/>
      <c r="C4" s="964"/>
      <c r="D4" s="964"/>
      <c r="E4" s="964"/>
      <c r="F4" s="964"/>
      <c r="G4" s="964"/>
      <c r="H4" s="964"/>
      <c r="I4" s="964"/>
      <c r="J4" s="964"/>
      <c r="K4" s="964"/>
      <c r="L4" s="964"/>
      <c r="M4" s="964"/>
      <c r="N4" s="964"/>
      <c r="O4" s="964"/>
      <c r="P4" s="965"/>
      <c r="Q4" s="965"/>
      <c r="R4" s="965"/>
      <c r="S4" s="965"/>
      <c r="T4" s="965"/>
      <c r="U4" s="965"/>
      <c r="V4" s="965"/>
      <c r="W4" s="965"/>
      <c r="X4" s="965"/>
      <c r="Y4" s="965"/>
      <c r="Z4" s="965"/>
      <c r="AA4" s="965"/>
      <c r="AB4" s="965"/>
      <c r="AC4" s="965"/>
      <c r="AD4" s="68"/>
    </row>
    <row r="5" spans="1:47" ht="13.5" customHeight="1" x14ac:dyDescent="0.15">
      <c r="A5" s="68"/>
      <c r="B5" s="78"/>
      <c r="C5" s="78"/>
      <c r="D5" s="78"/>
      <c r="E5" s="78"/>
      <c r="F5" s="78"/>
      <c r="G5" s="78"/>
      <c r="H5" s="78"/>
      <c r="I5" s="78"/>
      <c r="J5" s="78"/>
      <c r="K5" s="78"/>
      <c r="L5" s="78"/>
      <c r="M5" s="78"/>
      <c r="N5" s="78"/>
      <c r="O5" s="78"/>
      <c r="P5" s="47"/>
      <c r="Q5" s="47"/>
      <c r="R5" s="47"/>
      <c r="S5" s="47"/>
      <c r="T5" s="47"/>
      <c r="U5" s="47"/>
      <c r="V5" s="47"/>
      <c r="W5" s="47"/>
      <c r="X5" s="47"/>
      <c r="Y5" s="47"/>
      <c r="Z5" s="47"/>
      <c r="AA5" s="47"/>
      <c r="AB5" s="47"/>
      <c r="AC5" s="47"/>
      <c r="AD5" s="68"/>
    </row>
    <row r="6" spans="1:47" ht="13.5" customHeight="1" x14ac:dyDescent="0.15">
      <c r="A6" s="68"/>
      <c r="B6" s="69"/>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8"/>
    </row>
    <row r="7" spans="1:47" ht="13.5" customHeight="1" x14ac:dyDescent="0.15">
      <c r="A7" s="68"/>
      <c r="B7" s="69"/>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8"/>
    </row>
    <row r="8" spans="1:47" ht="13.5" customHeight="1" thickBot="1" x14ac:dyDescent="0.2">
      <c r="A8" s="68"/>
      <c r="B8" s="69"/>
      <c r="C8" s="69"/>
      <c r="D8" s="69"/>
      <c r="E8" s="69"/>
      <c r="F8" s="69"/>
      <c r="G8" s="69"/>
      <c r="H8" s="69"/>
      <c r="I8" s="69"/>
      <c r="J8" s="69"/>
      <c r="K8" s="69"/>
      <c r="L8" s="69"/>
      <c r="M8" s="69"/>
      <c r="N8" s="69"/>
      <c r="O8" s="69"/>
      <c r="P8" s="69"/>
      <c r="Q8" s="69"/>
      <c r="R8" s="69"/>
      <c r="S8" s="69"/>
      <c r="T8" s="69"/>
      <c r="U8" s="69"/>
      <c r="V8" s="69"/>
      <c r="W8" s="69"/>
      <c r="X8" s="69"/>
      <c r="Y8" s="69"/>
      <c r="Z8" s="69"/>
      <c r="AA8" s="69"/>
      <c r="AB8" s="69"/>
      <c r="AC8" s="69"/>
      <c r="AD8" s="68"/>
    </row>
    <row r="9" spans="1:47" ht="13.5" customHeight="1" thickBot="1" x14ac:dyDescent="0.2">
      <c r="A9" s="68"/>
      <c r="B9" s="69"/>
      <c r="C9" s="69"/>
      <c r="D9" s="69"/>
      <c r="E9" s="69"/>
      <c r="F9" s="69"/>
      <c r="G9" s="69"/>
      <c r="H9" s="69"/>
      <c r="I9" s="69"/>
      <c r="J9" s="69"/>
      <c r="K9" s="69"/>
      <c r="L9" s="69"/>
      <c r="M9" s="69"/>
      <c r="N9" s="69"/>
      <c r="O9" s="69"/>
      <c r="P9" s="69"/>
      <c r="Q9" s="69"/>
      <c r="R9" s="69"/>
      <c r="S9" s="966" t="str">
        <f>IF(AK9="","　　　　年　　月　　日",AK9)</f>
        <v>　　　　年　　月　　日</v>
      </c>
      <c r="T9" s="966"/>
      <c r="U9" s="966"/>
      <c r="V9" s="966"/>
      <c r="W9" s="966"/>
      <c r="X9" s="966"/>
      <c r="Y9" s="966"/>
      <c r="Z9" s="966"/>
      <c r="AA9" s="966"/>
      <c r="AB9" s="966"/>
      <c r="AC9" s="966"/>
      <c r="AD9" s="68"/>
      <c r="AG9" s="98" t="s">
        <v>4298</v>
      </c>
      <c r="AH9" s="94"/>
      <c r="AI9" s="94"/>
      <c r="AJ9" s="492"/>
      <c r="AK9" s="974"/>
      <c r="AL9" s="975"/>
      <c r="AM9" s="975"/>
      <c r="AN9" s="975"/>
      <c r="AO9" s="976"/>
      <c r="AP9" s="491" t="s">
        <v>4714</v>
      </c>
      <c r="AQ9" s="94"/>
      <c r="AR9" s="94"/>
      <c r="AS9" s="94"/>
      <c r="AT9" s="94"/>
      <c r="AU9" s="94"/>
    </row>
    <row r="10" spans="1:47" ht="13.5" customHeight="1" x14ac:dyDescent="0.15">
      <c r="A10" s="68"/>
      <c r="B10" s="69"/>
      <c r="C10" s="69"/>
      <c r="D10" s="69"/>
      <c r="E10" s="69"/>
      <c r="F10" s="69"/>
      <c r="G10" s="69"/>
      <c r="H10" s="69"/>
      <c r="I10" s="69"/>
      <c r="J10" s="69"/>
      <c r="K10" s="69"/>
      <c r="L10" s="69"/>
      <c r="M10" s="69"/>
      <c r="N10" s="69"/>
      <c r="O10" s="69"/>
      <c r="P10" s="69"/>
      <c r="Q10" s="69"/>
      <c r="R10" s="69"/>
      <c r="S10" s="69"/>
      <c r="T10" s="69"/>
      <c r="U10" s="69"/>
      <c r="V10" s="69"/>
      <c r="W10" s="69"/>
      <c r="X10" s="69"/>
      <c r="Y10" s="69"/>
      <c r="Z10" s="69"/>
      <c r="AA10" s="69"/>
      <c r="AB10" s="69"/>
      <c r="AC10" s="69"/>
      <c r="AD10" s="68"/>
    </row>
    <row r="11" spans="1:47" ht="13.5" customHeight="1" x14ac:dyDescent="0.15">
      <c r="A11" s="68"/>
      <c r="B11" s="69"/>
      <c r="C11" s="69"/>
      <c r="D11" s="69"/>
      <c r="E11" s="69"/>
      <c r="F11" s="69"/>
      <c r="G11" s="69"/>
      <c r="H11" s="69"/>
      <c r="I11" s="69"/>
      <c r="J11" s="69"/>
      <c r="K11" s="69"/>
      <c r="L11" s="69"/>
      <c r="M11" s="69"/>
      <c r="N11" s="69"/>
      <c r="O11" s="69"/>
      <c r="P11" s="69"/>
      <c r="Q11" s="69"/>
      <c r="R11" s="69"/>
      <c r="S11" s="31"/>
      <c r="T11" s="31"/>
      <c r="U11" s="31"/>
      <c r="V11" s="31"/>
      <c r="W11" s="31"/>
      <c r="X11" s="31"/>
      <c r="Y11" s="31"/>
      <c r="Z11" s="31"/>
      <c r="AA11" s="31"/>
      <c r="AB11" s="31"/>
      <c r="AC11" s="31"/>
      <c r="AD11" s="68"/>
    </row>
    <row r="12" spans="1:47" ht="13.5" customHeight="1" x14ac:dyDescent="0.15">
      <c r="A12" s="68"/>
      <c r="B12" s="69"/>
      <c r="C12" s="69"/>
      <c r="D12" s="69"/>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8"/>
    </row>
    <row r="13" spans="1:47" ht="13.5" customHeight="1" x14ac:dyDescent="0.15">
      <c r="A13" s="68"/>
      <c r="B13" s="69"/>
      <c r="C13" s="69"/>
      <c r="D13" s="490"/>
      <c r="E13" s="490"/>
      <c r="F13" s="490"/>
      <c r="G13" s="490"/>
      <c r="H13" s="490"/>
      <c r="I13" s="490"/>
      <c r="J13" s="490"/>
      <c r="K13" s="490"/>
      <c r="L13" s="490"/>
      <c r="M13" s="490"/>
      <c r="N13" s="490"/>
      <c r="O13" s="490"/>
      <c r="P13" s="490"/>
      <c r="Q13" s="490"/>
      <c r="R13" s="490"/>
      <c r="S13" s="490"/>
      <c r="T13" s="490"/>
      <c r="U13" s="490"/>
      <c r="V13" s="490"/>
      <c r="W13" s="490"/>
      <c r="X13" s="490"/>
      <c r="Y13" s="490"/>
      <c r="Z13" s="490"/>
      <c r="AA13" s="490"/>
      <c r="AB13" s="69"/>
      <c r="AC13" s="69"/>
      <c r="AD13" s="68"/>
    </row>
    <row r="14" spans="1:47" ht="13.5" customHeight="1" x14ac:dyDescent="0.15">
      <c r="A14" s="68"/>
      <c r="B14" s="69"/>
      <c r="C14" s="69"/>
      <c r="D14" s="489"/>
      <c r="E14" s="489"/>
      <c r="F14" s="489"/>
      <c r="G14" s="489"/>
      <c r="H14" s="489"/>
      <c r="I14" s="489"/>
      <c r="J14" s="489"/>
      <c r="K14" s="489"/>
      <c r="L14" s="489"/>
      <c r="M14" s="489"/>
      <c r="N14" s="489"/>
      <c r="O14" s="489"/>
      <c r="P14" s="489"/>
      <c r="Q14" s="489"/>
      <c r="R14" s="489"/>
      <c r="S14" s="489"/>
      <c r="T14" s="489"/>
      <c r="U14" s="489"/>
      <c r="V14" s="489"/>
      <c r="W14" s="489"/>
      <c r="X14" s="489"/>
      <c r="Y14" s="489"/>
      <c r="Z14" s="489"/>
      <c r="AA14" s="489"/>
      <c r="AB14" s="69"/>
      <c r="AC14" s="69"/>
      <c r="AD14" s="68"/>
    </row>
    <row r="15" spans="1:47" ht="13.5" customHeight="1" x14ac:dyDescent="0.15">
      <c r="A15" s="68"/>
      <c r="B15" s="69"/>
      <c r="C15" s="69"/>
      <c r="D15" s="70"/>
      <c r="E15" s="70"/>
      <c r="F15" s="70"/>
      <c r="G15" s="70"/>
      <c r="H15" s="70"/>
      <c r="I15" s="70"/>
      <c r="J15" s="70"/>
      <c r="K15" s="70"/>
      <c r="L15" s="70"/>
      <c r="M15" s="70"/>
      <c r="N15" s="70"/>
      <c r="O15" s="70"/>
      <c r="P15" s="70"/>
      <c r="Q15" s="70"/>
      <c r="R15" s="70"/>
      <c r="S15" s="70"/>
      <c r="T15" s="70"/>
      <c r="U15" s="70"/>
      <c r="V15" s="70"/>
      <c r="W15" s="70"/>
      <c r="X15" s="70"/>
      <c r="Y15" s="70"/>
      <c r="Z15" s="70"/>
      <c r="AA15" s="70"/>
      <c r="AB15" s="69"/>
      <c r="AC15" s="69"/>
      <c r="AD15" s="68"/>
    </row>
    <row r="16" spans="1:47" ht="13.5" customHeight="1" x14ac:dyDescent="0.15">
      <c r="A16" s="68"/>
      <c r="B16" s="977" t="s">
        <v>4302</v>
      </c>
      <c r="C16" s="977"/>
      <c r="D16" s="977"/>
      <c r="E16" s="977"/>
      <c r="F16" s="977"/>
      <c r="G16" s="977"/>
      <c r="H16" s="977"/>
      <c r="I16" s="977"/>
      <c r="J16" s="130"/>
      <c r="K16" s="130"/>
      <c r="L16" s="130"/>
      <c r="M16" s="130"/>
      <c r="N16" s="130"/>
      <c r="O16" s="130"/>
      <c r="P16" s="130"/>
      <c r="Q16" s="130"/>
      <c r="R16" s="130"/>
      <c r="S16" s="130"/>
      <c r="T16" s="130"/>
      <c r="U16" s="130"/>
      <c r="V16" s="130"/>
      <c r="W16" s="130"/>
      <c r="X16" s="130"/>
      <c r="Y16" s="130"/>
      <c r="Z16" s="130"/>
      <c r="AA16" s="130"/>
      <c r="AB16" s="69"/>
      <c r="AC16" s="69"/>
      <c r="AD16" s="68"/>
    </row>
    <row r="17" spans="1:54" ht="13.5" customHeight="1" x14ac:dyDescent="0.15">
      <c r="A17" s="68"/>
      <c r="B17" s="69"/>
      <c r="C17" s="69"/>
      <c r="D17" s="130"/>
      <c r="E17" s="130"/>
      <c r="F17" s="130"/>
      <c r="G17" s="130"/>
      <c r="H17" s="130"/>
      <c r="I17" s="130"/>
      <c r="J17" s="31"/>
      <c r="K17" s="31"/>
      <c r="L17" s="31"/>
      <c r="M17" s="31"/>
      <c r="N17" s="31"/>
      <c r="O17" s="31"/>
      <c r="P17" s="31"/>
      <c r="Q17" s="31"/>
      <c r="R17" s="31"/>
      <c r="S17" s="31"/>
      <c r="T17" s="31"/>
      <c r="U17" s="31"/>
      <c r="V17" s="31"/>
      <c r="W17" s="31"/>
      <c r="X17" s="31"/>
      <c r="Y17" s="31"/>
      <c r="Z17" s="31"/>
      <c r="AA17" s="31"/>
      <c r="AB17" s="31"/>
      <c r="AC17" s="69"/>
      <c r="AD17" s="68"/>
      <c r="AF17" s="978" t="s">
        <v>4318</v>
      </c>
      <c r="AG17" s="978"/>
      <c r="AH17" s="978"/>
      <c r="AI17" s="978"/>
      <c r="AJ17" s="978"/>
      <c r="AK17" s="978"/>
      <c r="AL17" s="978"/>
      <c r="AM17" s="978"/>
      <c r="AN17" s="978"/>
      <c r="AO17" s="978"/>
    </row>
    <row r="18" spans="1:54" ht="13.5" customHeight="1" thickBot="1" x14ac:dyDescent="0.2">
      <c r="A18" s="68"/>
      <c r="B18" s="69"/>
      <c r="C18" s="69"/>
      <c r="D18" s="69"/>
      <c r="E18" s="69"/>
      <c r="F18" s="70"/>
      <c r="G18" s="70"/>
      <c r="H18" s="70"/>
      <c r="I18" s="70"/>
      <c r="J18" s="31"/>
      <c r="K18" s="31"/>
      <c r="L18" s="31"/>
      <c r="M18" s="31"/>
      <c r="N18" s="31"/>
      <c r="O18" s="31"/>
      <c r="P18" s="31"/>
      <c r="Q18" s="31"/>
      <c r="R18" s="31"/>
      <c r="S18" s="31"/>
      <c r="T18" s="31"/>
      <c r="U18" s="31"/>
      <c r="V18" s="31"/>
      <c r="W18" s="31"/>
      <c r="X18" s="31"/>
      <c r="Y18" s="31"/>
      <c r="Z18" s="31"/>
      <c r="AA18" s="31"/>
      <c r="AB18" s="31"/>
      <c r="AC18" s="69"/>
      <c r="AD18" s="68"/>
      <c r="AF18" s="978"/>
      <c r="AG18" s="978"/>
      <c r="AH18" s="978"/>
      <c r="AI18" s="978"/>
      <c r="AJ18" s="978"/>
      <c r="AK18" s="978"/>
      <c r="AL18" s="978"/>
      <c r="AM18" s="978"/>
      <c r="AN18" s="978"/>
      <c r="AO18" s="978"/>
    </row>
    <row r="19" spans="1:54" ht="13.5" customHeight="1" x14ac:dyDescent="0.15">
      <c r="A19" s="68"/>
      <c r="B19" s="70"/>
      <c r="C19" s="70"/>
      <c r="D19" s="70"/>
      <c r="E19" s="70"/>
      <c r="F19" s="488"/>
      <c r="G19" s="488"/>
      <c r="H19" s="488"/>
      <c r="I19" s="966" t="s">
        <v>4303</v>
      </c>
      <c r="J19" s="966"/>
      <c r="K19" s="966"/>
      <c r="L19" s="966"/>
      <c r="M19" s="966"/>
      <c r="N19" s="31"/>
      <c r="O19" s="979" t="s">
        <v>4304</v>
      </c>
      <c r="P19" s="979"/>
      <c r="Q19" s="980" t="str">
        <f>IF(AJ19="","",AJ19)</f>
        <v/>
      </c>
      <c r="R19" s="980"/>
      <c r="S19" s="980"/>
      <c r="T19" s="980"/>
      <c r="U19" s="980"/>
      <c r="V19" s="980"/>
      <c r="W19" s="980"/>
      <c r="X19" s="980"/>
      <c r="Y19" s="980"/>
      <c r="Z19" s="980"/>
      <c r="AA19" s="980"/>
      <c r="AB19" s="980"/>
      <c r="AC19" s="980"/>
      <c r="AD19" s="68"/>
      <c r="AF19" s="981" t="s">
        <v>4304</v>
      </c>
      <c r="AG19" s="981"/>
      <c r="AH19" s="981"/>
      <c r="AJ19" s="982"/>
      <c r="AK19" s="983"/>
      <c r="AL19" s="983"/>
      <c r="AM19" s="983"/>
      <c r="AN19" s="983"/>
      <c r="AO19" s="983"/>
      <c r="AP19" s="983"/>
      <c r="AQ19" s="983"/>
      <c r="AR19" s="983"/>
      <c r="AS19" s="983"/>
      <c r="AT19" s="983"/>
      <c r="AU19" s="983"/>
      <c r="AV19" s="983"/>
      <c r="AW19" s="983"/>
      <c r="AX19" s="983"/>
      <c r="AY19" s="983"/>
      <c r="AZ19" s="983"/>
      <c r="BA19" s="983"/>
      <c r="BB19" s="984"/>
    </row>
    <row r="20" spans="1:54" ht="14.25" customHeight="1" thickBot="1" x14ac:dyDescent="0.2">
      <c r="A20" s="68"/>
      <c r="B20" s="70"/>
      <c r="C20" s="70"/>
      <c r="D20" s="70"/>
      <c r="E20" s="70"/>
      <c r="F20" s="70"/>
      <c r="G20" s="70"/>
      <c r="H20" s="70"/>
      <c r="I20" s="966"/>
      <c r="J20" s="966"/>
      <c r="K20" s="966"/>
      <c r="L20" s="966"/>
      <c r="M20" s="966"/>
      <c r="N20" s="31"/>
      <c r="O20" s="979"/>
      <c r="P20" s="979"/>
      <c r="Q20" s="980"/>
      <c r="R20" s="980"/>
      <c r="S20" s="980"/>
      <c r="T20" s="980"/>
      <c r="U20" s="980"/>
      <c r="V20" s="980"/>
      <c r="W20" s="980"/>
      <c r="X20" s="980"/>
      <c r="Y20" s="980"/>
      <c r="Z20" s="980"/>
      <c r="AA20" s="980"/>
      <c r="AB20" s="980"/>
      <c r="AC20" s="980"/>
      <c r="AD20" s="68"/>
      <c r="AF20" s="981"/>
      <c r="AG20" s="981"/>
      <c r="AH20" s="981"/>
      <c r="AJ20" s="985"/>
      <c r="AK20" s="986"/>
      <c r="AL20" s="986"/>
      <c r="AM20" s="986"/>
      <c r="AN20" s="986"/>
      <c r="AO20" s="986"/>
      <c r="AP20" s="986"/>
      <c r="AQ20" s="986"/>
      <c r="AR20" s="986"/>
      <c r="AS20" s="986"/>
      <c r="AT20" s="986"/>
      <c r="AU20" s="986"/>
      <c r="AV20" s="986"/>
      <c r="AW20" s="986"/>
      <c r="AX20" s="986"/>
      <c r="AY20" s="986"/>
      <c r="AZ20" s="986"/>
      <c r="BA20" s="986"/>
      <c r="BB20" s="987"/>
    </row>
    <row r="21" spans="1:54" ht="14.25" customHeight="1" x14ac:dyDescent="0.15">
      <c r="A21" s="68"/>
      <c r="B21" s="70"/>
      <c r="C21" s="70"/>
      <c r="D21" s="70"/>
      <c r="E21" s="70"/>
      <c r="F21" s="70"/>
      <c r="G21" s="70"/>
      <c r="H21" s="70"/>
      <c r="I21" s="487"/>
      <c r="J21" s="487"/>
      <c r="K21" s="487"/>
      <c r="L21" s="487"/>
      <c r="M21" s="487"/>
      <c r="N21" s="31"/>
      <c r="O21" s="486"/>
      <c r="P21" s="486"/>
      <c r="Q21" s="480"/>
      <c r="R21" s="480"/>
      <c r="S21" s="480"/>
      <c r="T21" s="480"/>
      <c r="U21" s="480"/>
      <c r="V21" s="480"/>
      <c r="W21" s="480"/>
      <c r="X21" s="480"/>
      <c r="Y21" s="480"/>
      <c r="Z21" s="480"/>
      <c r="AA21" s="480"/>
      <c r="AB21" s="480"/>
      <c r="AC21" s="480"/>
      <c r="AD21" s="68"/>
      <c r="AF21" s="485"/>
      <c r="AG21" s="485"/>
      <c r="AH21" s="485"/>
      <c r="AJ21" s="484"/>
      <c r="AK21" s="484"/>
      <c r="AL21" s="484"/>
      <c r="AM21" s="484"/>
      <c r="AN21" s="484"/>
      <c r="AO21" s="484"/>
      <c r="AP21" s="484"/>
      <c r="AQ21" s="484"/>
      <c r="AR21" s="484"/>
      <c r="AS21" s="484"/>
      <c r="AT21" s="484"/>
      <c r="AU21" s="484"/>
      <c r="AV21" s="484"/>
      <c r="AW21" s="484"/>
      <c r="AX21" s="484"/>
      <c r="AY21" s="484"/>
      <c r="AZ21" s="484"/>
      <c r="BA21" s="484"/>
      <c r="BB21" s="484"/>
    </row>
    <row r="22" spans="1:54" ht="13.5" customHeight="1" x14ac:dyDescent="0.15">
      <c r="A22" s="68"/>
      <c r="B22" s="70"/>
      <c r="C22" s="70"/>
      <c r="D22" s="70"/>
      <c r="E22" s="70"/>
      <c r="F22" s="70"/>
      <c r="G22" s="70"/>
      <c r="H22" s="70"/>
      <c r="I22" s="70"/>
      <c r="J22" s="70"/>
      <c r="K22" s="70"/>
      <c r="L22" s="70"/>
      <c r="M22" s="70"/>
      <c r="N22" s="70"/>
      <c r="O22" s="70"/>
      <c r="P22" s="483"/>
      <c r="Q22" s="130"/>
      <c r="R22" s="70"/>
      <c r="S22" s="70"/>
      <c r="T22" s="70"/>
      <c r="U22" s="70"/>
      <c r="V22" s="70"/>
      <c r="W22" s="70"/>
      <c r="X22" s="70"/>
      <c r="Y22" s="70"/>
      <c r="Z22" s="70"/>
      <c r="AA22" s="70"/>
      <c r="AB22" s="70"/>
      <c r="AC22" s="70"/>
      <c r="AD22" s="68"/>
      <c r="AI22" s="477"/>
      <c r="AV22" s="424"/>
      <c r="AW22" s="424"/>
      <c r="AX22" s="424"/>
      <c r="AY22" s="424"/>
      <c r="AZ22" s="424"/>
      <c r="BA22" s="424"/>
      <c r="BB22" s="424"/>
    </row>
    <row r="23" spans="1:54" ht="13.5" customHeight="1" x14ac:dyDescent="0.15">
      <c r="A23" s="68"/>
      <c r="B23" s="70"/>
      <c r="C23" s="70"/>
      <c r="D23" s="70"/>
      <c r="E23" s="70"/>
      <c r="F23" s="70"/>
      <c r="G23" s="70"/>
      <c r="H23" s="70"/>
      <c r="I23" s="70"/>
      <c r="J23" s="70"/>
      <c r="K23" s="70"/>
      <c r="L23" s="70"/>
      <c r="M23" s="31"/>
      <c r="N23" s="31"/>
      <c r="O23" s="967" t="s">
        <v>4305</v>
      </c>
      <c r="P23" s="967"/>
      <c r="Q23" s="968"/>
      <c r="R23" s="968"/>
      <c r="S23" s="968"/>
      <c r="T23" s="968"/>
      <c r="U23" s="968"/>
      <c r="V23" s="968"/>
      <c r="W23" s="968"/>
      <c r="X23" s="968"/>
      <c r="Y23" s="968"/>
      <c r="Z23" s="968"/>
      <c r="AA23" s="968"/>
      <c r="AB23" s="968"/>
      <c r="AC23" s="968"/>
      <c r="AD23" s="68"/>
      <c r="AF23" s="988" t="s">
        <v>4305</v>
      </c>
      <c r="AG23" s="988"/>
      <c r="AH23" s="988"/>
      <c r="AI23" s="477"/>
      <c r="AJ23" s="989" t="s">
        <v>4395</v>
      </c>
      <c r="AK23" s="989"/>
      <c r="AL23" s="989"/>
      <c r="AM23" s="989"/>
      <c r="AN23" s="989"/>
      <c r="AO23" s="989"/>
      <c r="AP23" s="989"/>
      <c r="AQ23" s="989"/>
      <c r="AR23" s="989"/>
      <c r="AS23" s="989"/>
      <c r="AT23" s="989"/>
      <c r="AU23" s="989"/>
      <c r="AV23" s="424"/>
      <c r="AW23" s="424"/>
      <c r="AX23" s="424"/>
      <c r="AY23" s="424"/>
      <c r="AZ23" s="424"/>
      <c r="BA23" s="424"/>
      <c r="BB23" s="424"/>
    </row>
    <row r="24" spans="1:54" ht="13.5" customHeight="1" x14ac:dyDescent="0.15">
      <c r="A24" s="68"/>
      <c r="B24" s="70"/>
      <c r="C24" s="70"/>
      <c r="D24" s="70"/>
      <c r="E24" s="70"/>
      <c r="F24" s="70"/>
      <c r="G24" s="70"/>
      <c r="H24" s="70"/>
      <c r="I24" s="70"/>
      <c r="J24" s="70"/>
      <c r="K24" s="70"/>
      <c r="L24" s="70"/>
      <c r="M24" s="31"/>
      <c r="N24" s="31"/>
      <c r="O24" s="967"/>
      <c r="P24" s="967"/>
      <c r="Q24" s="968"/>
      <c r="R24" s="968"/>
      <c r="S24" s="968"/>
      <c r="T24" s="968"/>
      <c r="U24" s="968"/>
      <c r="V24" s="968"/>
      <c r="W24" s="968"/>
      <c r="X24" s="968"/>
      <c r="Y24" s="968"/>
      <c r="Z24" s="968"/>
      <c r="AA24" s="968"/>
      <c r="AB24" s="968"/>
      <c r="AC24" s="968"/>
      <c r="AD24" s="68"/>
      <c r="AF24" s="988"/>
      <c r="AG24" s="988"/>
      <c r="AH24" s="988"/>
      <c r="AJ24" s="989"/>
      <c r="AK24" s="989"/>
      <c r="AL24" s="989"/>
      <c r="AM24" s="989"/>
      <c r="AN24" s="989"/>
      <c r="AO24" s="989"/>
      <c r="AP24" s="989"/>
      <c r="AQ24" s="989"/>
      <c r="AR24" s="989"/>
      <c r="AS24" s="989"/>
      <c r="AT24" s="989"/>
      <c r="AU24" s="989"/>
    </row>
    <row r="25" spans="1:54" ht="13.5" customHeight="1" x14ac:dyDescent="0.15">
      <c r="A25" s="68"/>
      <c r="B25" s="70"/>
      <c r="C25" s="70"/>
      <c r="D25" s="70"/>
      <c r="E25" s="70"/>
      <c r="F25" s="70"/>
      <c r="G25" s="70"/>
      <c r="H25" s="70"/>
      <c r="I25" s="70"/>
      <c r="J25" s="70"/>
      <c r="K25" s="70"/>
      <c r="L25" s="70"/>
      <c r="M25" s="70"/>
      <c r="N25" s="70"/>
      <c r="O25" s="70"/>
      <c r="P25" s="70"/>
      <c r="Q25" s="31"/>
      <c r="R25" s="31"/>
      <c r="S25" s="31"/>
      <c r="T25" s="31"/>
      <c r="U25" s="31"/>
      <c r="V25" s="31"/>
      <c r="W25" s="31"/>
      <c r="X25" s="31"/>
      <c r="Y25" s="31"/>
      <c r="Z25" s="31"/>
      <c r="AA25" s="31"/>
      <c r="AB25" s="31"/>
      <c r="AC25" s="70"/>
      <c r="AD25" s="68"/>
    </row>
    <row r="26" spans="1:54" ht="13.5" customHeight="1" x14ac:dyDescent="0.15">
      <c r="A26" s="68"/>
      <c r="B26" s="70"/>
      <c r="C26" s="70"/>
      <c r="D26" s="70"/>
      <c r="E26" s="70"/>
      <c r="F26" s="70"/>
      <c r="G26" s="70"/>
      <c r="H26" s="70"/>
      <c r="I26" s="70"/>
      <c r="J26" s="70"/>
      <c r="K26" s="70"/>
      <c r="L26" s="70"/>
      <c r="M26" s="70"/>
      <c r="N26" s="70"/>
      <c r="O26" s="70"/>
      <c r="P26" s="70"/>
      <c r="Q26" s="31"/>
      <c r="R26" s="31"/>
      <c r="S26" s="31"/>
      <c r="T26" s="31"/>
      <c r="U26" s="31"/>
      <c r="V26" s="31"/>
      <c r="W26" s="31"/>
      <c r="X26" s="31"/>
      <c r="Y26" s="31"/>
      <c r="Z26" s="31"/>
      <c r="AA26" s="31"/>
      <c r="AB26" s="31"/>
      <c r="AC26" s="70"/>
      <c r="AD26" s="68"/>
    </row>
    <row r="27" spans="1:54" ht="13.5" customHeight="1" x14ac:dyDescent="0.15">
      <c r="A27" s="68"/>
      <c r="B27" s="70"/>
      <c r="C27" s="70"/>
      <c r="D27" s="70"/>
      <c r="E27" s="70"/>
      <c r="F27" s="70"/>
      <c r="G27" s="70"/>
      <c r="H27" s="70"/>
      <c r="I27" s="70"/>
      <c r="J27" s="70"/>
      <c r="K27" s="70"/>
      <c r="L27" s="70"/>
      <c r="M27" s="70"/>
      <c r="N27" s="70"/>
      <c r="O27" s="70"/>
      <c r="P27" s="70"/>
      <c r="Q27" s="31"/>
      <c r="R27" s="31"/>
      <c r="S27" s="31"/>
      <c r="T27" s="31"/>
      <c r="U27" s="31"/>
      <c r="V27" s="31"/>
      <c r="W27" s="31"/>
      <c r="X27" s="31"/>
      <c r="Y27" s="31"/>
      <c r="Z27" s="31"/>
      <c r="AA27" s="31"/>
      <c r="AB27" s="31"/>
      <c r="AC27" s="70"/>
      <c r="AD27" s="68"/>
    </row>
    <row r="28" spans="1:54" ht="13.5" customHeight="1" x14ac:dyDescent="0.15">
      <c r="A28" s="68"/>
      <c r="B28" s="990" t="s">
        <v>4689</v>
      </c>
      <c r="C28" s="991"/>
      <c r="D28" s="991"/>
      <c r="E28" s="991"/>
      <c r="F28" s="991"/>
      <c r="G28" s="991"/>
      <c r="H28" s="991"/>
      <c r="I28" s="991"/>
      <c r="J28" s="991"/>
      <c r="K28" s="991"/>
      <c r="L28" s="991"/>
      <c r="M28" s="991"/>
      <c r="N28" s="991"/>
      <c r="O28" s="991"/>
      <c r="P28" s="991"/>
      <c r="Q28" s="991"/>
      <c r="R28" s="991"/>
      <c r="S28" s="991"/>
      <c r="T28" s="991"/>
      <c r="U28" s="991"/>
      <c r="V28" s="991"/>
      <c r="W28" s="991"/>
      <c r="X28" s="991"/>
      <c r="Y28" s="991"/>
      <c r="Z28" s="991"/>
      <c r="AA28" s="991"/>
      <c r="AB28" s="991"/>
      <c r="AC28" s="991"/>
      <c r="AD28" s="68"/>
    </row>
    <row r="29" spans="1:54" ht="13.5" customHeight="1" x14ac:dyDescent="0.15">
      <c r="A29" s="68"/>
      <c r="B29" s="991"/>
      <c r="C29" s="991"/>
      <c r="D29" s="991"/>
      <c r="E29" s="991"/>
      <c r="F29" s="991"/>
      <c r="G29" s="991"/>
      <c r="H29" s="991"/>
      <c r="I29" s="991"/>
      <c r="J29" s="991"/>
      <c r="K29" s="991"/>
      <c r="L29" s="991"/>
      <c r="M29" s="991"/>
      <c r="N29" s="991"/>
      <c r="O29" s="991"/>
      <c r="P29" s="991"/>
      <c r="Q29" s="991"/>
      <c r="R29" s="991"/>
      <c r="S29" s="991"/>
      <c r="T29" s="991"/>
      <c r="U29" s="991"/>
      <c r="V29" s="991"/>
      <c r="W29" s="991"/>
      <c r="X29" s="991"/>
      <c r="Y29" s="991"/>
      <c r="Z29" s="991"/>
      <c r="AA29" s="991"/>
      <c r="AB29" s="991"/>
      <c r="AC29" s="991"/>
      <c r="AD29" s="68"/>
    </row>
    <row r="30" spans="1:54" ht="13.5" customHeight="1" x14ac:dyDescent="0.15">
      <c r="A30" s="68"/>
      <c r="B30" s="991"/>
      <c r="C30" s="991"/>
      <c r="D30" s="991"/>
      <c r="E30" s="991"/>
      <c r="F30" s="991"/>
      <c r="G30" s="991"/>
      <c r="H30" s="991"/>
      <c r="I30" s="991"/>
      <c r="J30" s="991"/>
      <c r="K30" s="991"/>
      <c r="L30" s="991"/>
      <c r="M30" s="991"/>
      <c r="N30" s="991"/>
      <c r="O30" s="991"/>
      <c r="P30" s="991"/>
      <c r="Q30" s="991"/>
      <c r="R30" s="991"/>
      <c r="S30" s="991"/>
      <c r="T30" s="991"/>
      <c r="U30" s="991"/>
      <c r="V30" s="991"/>
      <c r="W30" s="991"/>
      <c r="X30" s="991"/>
      <c r="Y30" s="991"/>
      <c r="Z30" s="991"/>
      <c r="AA30" s="991"/>
      <c r="AB30" s="991"/>
      <c r="AC30" s="991"/>
      <c r="AD30" s="68"/>
    </row>
    <row r="31" spans="1:54" ht="13.5" customHeight="1" x14ac:dyDescent="0.15">
      <c r="A31" s="68"/>
      <c r="B31" s="70"/>
      <c r="C31" s="70"/>
      <c r="D31" s="70"/>
      <c r="E31" s="70"/>
      <c r="F31" s="70"/>
      <c r="G31" s="70"/>
      <c r="H31" s="70"/>
      <c r="I31" s="70"/>
      <c r="J31" s="70"/>
      <c r="K31" s="70"/>
      <c r="L31" s="70"/>
      <c r="M31" s="70"/>
      <c r="N31" s="70"/>
      <c r="O31" s="70"/>
      <c r="P31" s="70"/>
      <c r="Q31" s="71"/>
      <c r="R31" s="71"/>
      <c r="S31" s="71"/>
      <c r="T31" s="71"/>
      <c r="U31" s="71"/>
      <c r="V31" s="71"/>
      <c r="W31" s="71"/>
      <c r="X31" s="71"/>
      <c r="Y31" s="71"/>
      <c r="Z31" s="71"/>
      <c r="AA31" s="70"/>
      <c r="AB31" s="70"/>
      <c r="AC31" s="70"/>
      <c r="AD31" s="68"/>
    </row>
    <row r="32" spans="1:54" ht="13.5" customHeight="1" x14ac:dyDescent="0.15">
      <c r="A32" s="68"/>
      <c r="B32" s="70"/>
      <c r="C32" s="70"/>
      <c r="D32" s="70"/>
      <c r="E32" s="70"/>
      <c r="F32" s="70"/>
      <c r="G32" s="70"/>
      <c r="H32" s="70"/>
      <c r="I32" s="70"/>
      <c r="J32" s="70"/>
      <c r="K32" s="70"/>
      <c r="L32" s="70"/>
      <c r="M32" s="70"/>
      <c r="N32" s="70"/>
      <c r="O32" s="70"/>
      <c r="P32" s="70"/>
      <c r="Q32" s="71"/>
      <c r="R32" s="71"/>
      <c r="S32" s="71"/>
      <c r="T32" s="71"/>
      <c r="U32" s="71"/>
      <c r="V32" s="71"/>
      <c r="W32" s="71"/>
      <c r="X32" s="71"/>
      <c r="Y32" s="71"/>
      <c r="Z32" s="71"/>
      <c r="AA32" s="70"/>
      <c r="AB32" s="70"/>
      <c r="AC32" s="70"/>
      <c r="AD32" s="68"/>
    </row>
    <row r="33" spans="1:65" ht="13.5" customHeight="1" thickBot="1" x14ac:dyDescent="0.2">
      <c r="A33" s="68"/>
      <c r="B33" s="70"/>
      <c r="C33" s="70"/>
      <c r="D33" s="70"/>
      <c r="E33" s="70"/>
      <c r="F33" s="70"/>
      <c r="G33" s="70"/>
      <c r="H33" s="70"/>
      <c r="I33" s="70"/>
      <c r="J33" s="70"/>
      <c r="K33" s="70"/>
      <c r="L33" s="70"/>
      <c r="M33" s="70"/>
      <c r="N33" s="70"/>
      <c r="O33" s="70"/>
      <c r="P33" s="70"/>
      <c r="Q33" s="71"/>
      <c r="R33" s="71"/>
      <c r="S33" s="71"/>
      <c r="T33" s="71"/>
      <c r="U33" s="71"/>
      <c r="V33" s="71"/>
      <c r="W33" s="71"/>
      <c r="X33" s="71"/>
      <c r="Y33" s="71"/>
      <c r="Z33" s="71"/>
      <c r="AA33" s="70"/>
      <c r="AB33" s="70"/>
      <c r="AC33" s="70"/>
      <c r="AD33" s="68"/>
    </row>
    <row r="34" spans="1:65" ht="13.5" customHeight="1" x14ac:dyDescent="0.15">
      <c r="A34" s="68"/>
      <c r="B34" s="962" t="s">
        <v>4316</v>
      </c>
      <c r="C34" s="962"/>
      <c r="D34" s="962"/>
      <c r="E34" s="962"/>
      <c r="F34" s="962"/>
      <c r="G34" s="962"/>
      <c r="H34" s="70"/>
      <c r="I34" s="992" t="str">
        <f>IF(AJ34="","",AJ34)</f>
        <v/>
      </c>
      <c r="J34" s="992"/>
      <c r="K34" s="992"/>
      <c r="L34" s="992"/>
      <c r="M34" s="992"/>
      <c r="N34" s="992"/>
      <c r="O34" s="992"/>
      <c r="P34" s="992"/>
      <c r="Q34" s="992"/>
      <c r="R34" s="992"/>
      <c r="S34" s="992"/>
      <c r="T34" s="992"/>
      <c r="U34" s="992"/>
      <c r="V34" s="992"/>
      <c r="W34" s="992"/>
      <c r="X34" s="992"/>
      <c r="Y34" s="992"/>
      <c r="Z34" s="992"/>
      <c r="AA34" s="992"/>
      <c r="AB34" s="992"/>
      <c r="AC34" s="992"/>
      <c r="AD34" s="68"/>
      <c r="AF34" s="993" t="s">
        <v>4530</v>
      </c>
      <c r="AG34" s="993"/>
      <c r="AH34" s="993"/>
      <c r="AJ34" s="994"/>
      <c r="AK34" s="995"/>
      <c r="AL34" s="995"/>
      <c r="AM34" s="995"/>
      <c r="AN34" s="995"/>
      <c r="AO34" s="995"/>
      <c r="AP34" s="995"/>
      <c r="AQ34" s="995"/>
      <c r="AR34" s="995"/>
      <c r="AS34" s="995"/>
      <c r="AT34" s="995"/>
      <c r="AU34" s="995"/>
      <c r="AV34" s="995"/>
      <c r="AW34" s="995"/>
      <c r="AX34" s="995"/>
      <c r="AY34" s="995"/>
      <c r="AZ34" s="995"/>
      <c r="BA34" s="995"/>
      <c r="BB34" s="995"/>
      <c r="BC34" s="996"/>
    </row>
    <row r="35" spans="1:65" ht="13.5" customHeight="1" thickBot="1" x14ac:dyDescent="0.2">
      <c r="A35" s="68"/>
      <c r="B35" s="962"/>
      <c r="C35" s="962"/>
      <c r="D35" s="962"/>
      <c r="E35" s="962"/>
      <c r="F35" s="962"/>
      <c r="G35" s="962"/>
      <c r="H35" s="70"/>
      <c r="I35" s="992"/>
      <c r="J35" s="992"/>
      <c r="K35" s="992"/>
      <c r="L35" s="992"/>
      <c r="M35" s="992"/>
      <c r="N35" s="992"/>
      <c r="O35" s="992"/>
      <c r="P35" s="992"/>
      <c r="Q35" s="992"/>
      <c r="R35" s="992"/>
      <c r="S35" s="992"/>
      <c r="T35" s="992"/>
      <c r="U35" s="992"/>
      <c r="V35" s="992"/>
      <c r="W35" s="992"/>
      <c r="X35" s="992"/>
      <c r="Y35" s="992"/>
      <c r="Z35" s="992"/>
      <c r="AA35" s="992"/>
      <c r="AB35" s="992"/>
      <c r="AC35" s="992"/>
      <c r="AD35" s="68"/>
      <c r="AF35" s="993"/>
      <c r="AG35" s="993"/>
      <c r="AH35" s="993"/>
      <c r="AI35" s="134"/>
      <c r="AJ35" s="997"/>
      <c r="AK35" s="998"/>
      <c r="AL35" s="998"/>
      <c r="AM35" s="998"/>
      <c r="AN35" s="998"/>
      <c r="AO35" s="998"/>
      <c r="AP35" s="998"/>
      <c r="AQ35" s="998"/>
      <c r="AR35" s="998"/>
      <c r="AS35" s="998"/>
      <c r="AT35" s="998"/>
      <c r="AU35" s="998"/>
      <c r="AV35" s="998"/>
      <c r="AW35" s="998"/>
      <c r="AX35" s="998"/>
      <c r="AY35" s="998"/>
      <c r="AZ35" s="998"/>
      <c r="BA35" s="998"/>
      <c r="BB35" s="998"/>
      <c r="BC35" s="999"/>
    </row>
    <row r="36" spans="1:65" ht="13.5" customHeight="1" x14ac:dyDescent="0.15">
      <c r="A36" s="68"/>
      <c r="B36" s="1008" t="s">
        <v>4319</v>
      </c>
      <c r="C36" s="1008"/>
      <c r="D36" s="1008"/>
      <c r="E36" s="1008"/>
      <c r="F36" s="1008"/>
      <c r="G36" s="1008"/>
      <c r="H36" s="70"/>
      <c r="I36" s="992" t="str">
        <f>IF(AJ36="","",AJ36)</f>
        <v/>
      </c>
      <c r="J36" s="992"/>
      <c r="K36" s="992"/>
      <c r="L36" s="992"/>
      <c r="M36" s="992"/>
      <c r="N36" s="992"/>
      <c r="O36" s="992"/>
      <c r="P36" s="992"/>
      <c r="Q36" s="992"/>
      <c r="R36" s="992"/>
      <c r="S36" s="992"/>
      <c r="T36" s="992"/>
      <c r="U36" s="992"/>
      <c r="V36" s="992"/>
      <c r="W36" s="992"/>
      <c r="X36" s="992"/>
      <c r="Y36" s="992"/>
      <c r="Z36" s="992"/>
      <c r="AA36" s="992"/>
      <c r="AB36" s="992"/>
      <c r="AC36" s="992"/>
      <c r="AD36" s="68"/>
      <c r="AF36" s="1009" t="s">
        <v>4317</v>
      </c>
      <c r="AG36" s="1009"/>
      <c r="AH36" s="94"/>
      <c r="AI36" s="134"/>
      <c r="AJ36" s="1010"/>
      <c r="AK36" s="1011"/>
      <c r="AL36" s="1011"/>
      <c r="AM36" s="1011"/>
      <c r="AN36" s="1011"/>
      <c r="AO36" s="1011"/>
      <c r="AP36" s="1011"/>
      <c r="AQ36" s="1011"/>
      <c r="AR36" s="1011"/>
      <c r="AS36" s="1011"/>
      <c r="AT36" s="1011"/>
      <c r="AU36" s="1011"/>
      <c r="AV36" s="1012"/>
      <c r="AW36" s="1000" t="s">
        <v>4480</v>
      </c>
      <c r="AX36" s="1001"/>
      <c r="AY36" s="1001"/>
      <c r="AZ36" s="1001"/>
      <c r="BA36" s="1001"/>
      <c r="BB36" s="1001"/>
      <c r="BC36" s="1001"/>
      <c r="BD36" s="1001"/>
      <c r="BE36" s="1001"/>
      <c r="BF36" s="1001"/>
      <c r="BG36" s="1001"/>
      <c r="BH36" s="1001"/>
      <c r="BI36" s="1001"/>
      <c r="BJ36" s="1001"/>
    </row>
    <row r="37" spans="1:65" ht="14.25" customHeight="1" thickBot="1" x14ac:dyDescent="0.2">
      <c r="A37" s="68"/>
      <c r="B37" s="1008"/>
      <c r="C37" s="1008"/>
      <c r="D37" s="1008"/>
      <c r="E37" s="1008"/>
      <c r="F37" s="1008"/>
      <c r="G37" s="1008"/>
      <c r="H37" s="70"/>
      <c r="I37" s="992"/>
      <c r="J37" s="992"/>
      <c r="K37" s="992"/>
      <c r="L37" s="992"/>
      <c r="M37" s="992"/>
      <c r="N37" s="992"/>
      <c r="O37" s="992"/>
      <c r="P37" s="992"/>
      <c r="Q37" s="992"/>
      <c r="R37" s="992"/>
      <c r="S37" s="992"/>
      <c r="T37" s="992"/>
      <c r="U37" s="992"/>
      <c r="V37" s="992"/>
      <c r="W37" s="992"/>
      <c r="X37" s="992"/>
      <c r="Y37" s="992"/>
      <c r="Z37" s="992"/>
      <c r="AA37" s="992"/>
      <c r="AB37" s="992"/>
      <c r="AC37" s="992"/>
      <c r="AD37" s="68"/>
      <c r="AF37" s="1009"/>
      <c r="AG37" s="1009"/>
      <c r="AH37" s="94"/>
      <c r="AI37" s="134"/>
      <c r="AJ37" s="1013"/>
      <c r="AK37" s="1014"/>
      <c r="AL37" s="1014"/>
      <c r="AM37" s="1014"/>
      <c r="AN37" s="1014"/>
      <c r="AO37" s="1014"/>
      <c r="AP37" s="1014"/>
      <c r="AQ37" s="1014"/>
      <c r="AR37" s="1014"/>
      <c r="AS37" s="1014"/>
      <c r="AT37" s="1014"/>
      <c r="AU37" s="1014"/>
      <c r="AV37" s="1015"/>
      <c r="AW37" s="1000"/>
      <c r="AX37" s="1001"/>
      <c r="AY37" s="1001"/>
      <c r="AZ37" s="1001"/>
      <c r="BA37" s="1001"/>
      <c r="BB37" s="1001"/>
      <c r="BC37" s="1001"/>
      <c r="BD37" s="1001"/>
      <c r="BE37" s="1001"/>
      <c r="BF37" s="1001"/>
      <c r="BG37" s="1001"/>
      <c r="BH37" s="1001"/>
      <c r="BI37" s="1001"/>
      <c r="BJ37" s="1001"/>
    </row>
    <row r="38" spans="1:65" ht="13.5" customHeight="1" x14ac:dyDescent="0.15">
      <c r="A38" s="68"/>
      <c r="B38" s="70"/>
      <c r="C38" s="70"/>
      <c r="D38" s="70"/>
      <c r="E38" s="70"/>
      <c r="F38" s="70"/>
      <c r="G38" s="70"/>
      <c r="H38" s="70"/>
      <c r="I38" s="70"/>
      <c r="J38" s="70"/>
      <c r="K38" s="70"/>
      <c r="L38" s="70"/>
      <c r="M38" s="70"/>
      <c r="N38" s="70"/>
      <c r="O38" s="70"/>
      <c r="P38" s="70"/>
      <c r="Q38" s="71"/>
      <c r="R38" s="71"/>
      <c r="S38" s="71"/>
      <c r="T38" s="71"/>
      <c r="U38" s="71"/>
      <c r="V38" s="71"/>
      <c r="W38" s="71"/>
      <c r="X38" s="71"/>
      <c r="Y38" s="71"/>
      <c r="Z38" s="71"/>
      <c r="AA38" s="71"/>
      <c r="AB38" s="72"/>
      <c r="AC38" s="70"/>
      <c r="AD38" s="68"/>
    </row>
    <row r="39" spans="1:65" ht="13.5" customHeight="1" x14ac:dyDescent="0.15">
      <c r="A39" s="68"/>
      <c r="B39" s="70"/>
      <c r="C39" s="70"/>
      <c r="D39" s="70"/>
      <c r="E39" s="70"/>
      <c r="F39" s="70"/>
      <c r="G39" s="70"/>
      <c r="H39" s="70"/>
      <c r="I39" s="70"/>
      <c r="J39" s="70"/>
      <c r="K39" s="70"/>
      <c r="L39" s="70"/>
      <c r="M39" s="70"/>
      <c r="N39" s="70"/>
      <c r="O39" s="70"/>
      <c r="P39" s="70"/>
      <c r="Q39" s="71"/>
      <c r="R39" s="71"/>
      <c r="S39" s="71"/>
      <c r="T39" s="71"/>
      <c r="U39" s="71"/>
      <c r="V39" s="71"/>
      <c r="W39" s="71"/>
      <c r="X39" s="71"/>
      <c r="Y39" s="71"/>
      <c r="Z39" s="71"/>
      <c r="AA39" s="71"/>
      <c r="AB39" s="72"/>
      <c r="AC39" s="70"/>
      <c r="AD39" s="68"/>
      <c r="AF39" s="98"/>
      <c r="AG39" s="98"/>
      <c r="AH39" s="98"/>
      <c r="AI39" s="98"/>
    </row>
    <row r="40" spans="1:65" ht="13.5" customHeight="1" x14ac:dyDescent="0.15">
      <c r="A40" s="68"/>
      <c r="B40" s="70"/>
      <c r="C40" s="70"/>
      <c r="D40" s="70"/>
      <c r="E40" s="70"/>
      <c r="F40" s="70"/>
      <c r="G40" s="70"/>
      <c r="H40" s="70"/>
      <c r="I40" s="70"/>
      <c r="J40" s="70"/>
      <c r="K40" s="70"/>
      <c r="L40" s="70"/>
      <c r="M40" s="70"/>
      <c r="N40" s="70"/>
      <c r="O40" s="70"/>
      <c r="P40" s="70"/>
      <c r="Q40" s="71"/>
      <c r="R40" s="71"/>
      <c r="S40" s="71"/>
      <c r="T40" s="71"/>
      <c r="U40" s="71"/>
      <c r="V40" s="71"/>
      <c r="W40" s="71"/>
      <c r="X40" s="71"/>
      <c r="Y40" s="71"/>
      <c r="Z40" s="71"/>
      <c r="AA40" s="71"/>
      <c r="AB40" s="72"/>
      <c r="AC40" s="70"/>
      <c r="AD40" s="68"/>
      <c r="AF40" s="98"/>
      <c r="AG40" s="98"/>
      <c r="AH40" s="98"/>
      <c r="AI40" s="98"/>
    </row>
    <row r="41" spans="1:65" ht="13.5" customHeight="1" thickBot="1" x14ac:dyDescent="0.2">
      <c r="A41" s="68"/>
      <c r="B41" s="70"/>
      <c r="C41" s="70"/>
      <c r="D41" s="70"/>
      <c r="E41" s="70"/>
      <c r="F41" s="70"/>
      <c r="G41" s="70"/>
      <c r="H41" s="70"/>
      <c r="I41" s="70"/>
      <c r="J41" s="70"/>
      <c r="K41" s="70"/>
      <c r="L41" s="70"/>
      <c r="M41" s="70"/>
      <c r="N41" s="70"/>
      <c r="O41" s="70"/>
      <c r="P41" s="70"/>
      <c r="Q41" s="71"/>
      <c r="R41" s="71"/>
      <c r="S41" s="71"/>
      <c r="T41" s="71"/>
      <c r="U41" s="71"/>
      <c r="V41" s="71"/>
      <c r="W41" s="71"/>
      <c r="X41" s="71"/>
      <c r="Y41" s="71"/>
      <c r="Z41" s="71"/>
      <c r="AA41" s="71"/>
      <c r="AB41" s="72"/>
      <c r="AC41" s="70"/>
      <c r="AD41" s="68"/>
      <c r="AF41" s="98" t="s">
        <v>4320</v>
      </c>
      <c r="AG41" s="98"/>
      <c r="AH41" s="98"/>
      <c r="AI41" s="98"/>
      <c r="AJ41" s="482"/>
    </row>
    <row r="42" spans="1:65" ht="13.5" customHeight="1" thickBot="1" x14ac:dyDescent="0.2">
      <c r="A42" s="68"/>
      <c r="B42" s="1002" t="s">
        <v>4320</v>
      </c>
      <c r="C42" s="1002"/>
      <c r="D42" s="1002"/>
      <c r="E42" s="1002"/>
      <c r="F42" s="1002"/>
      <c r="G42" s="70"/>
      <c r="H42" s="1002" t="s">
        <v>4321</v>
      </c>
      <c r="I42" s="1002"/>
      <c r="J42" s="1002"/>
      <c r="K42" s="69"/>
      <c r="L42" s="970" t="str">
        <f>IF(AJ42="","",AJ42)</f>
        <v/>
      </c>
      <c r="M42" s="970"/>
      <c r="N42" s="69" t="s">
        <v>4323</v>
      </c>
      <c r="O42" s="970" t="str">
        <f>IF(AM42="","",AM42)</f>
        <v/>
      </c>
      <c r="P42" s="970"/>
      <c r="Q42" s="968" t="s">
        <v>4324</v>
      </c>
      <c r="R42" s="968"/>
      <c r="S42" s="968"/>
      <c r="T42" s="970" t="str">
        <f>IF(AR42="","",AR42)</f>
        <v/>
      </c>
      <c r="U42" s="970"/>
      <c r="V42" s="481" t="s">
        <v>4323</v>
      </c>
      <c r="W42" s="970" t="str">
        <f>IF(AU42="","",AU42)</f>
        <v/>
      </c>
      <c r="X42" s="970"/>
      <c r="Y42" s="968" t="s">
        <v>4322</v>
      </c>
      <c r="Z42" s="968"/>
      <c r="AA42" s="968"/>
      <c r="AB42" s="72"/>
      <c r="AC42" s="70"/>
      <c r="AD42" s="68"/>
      <c r="AF42" s="1003" t="s">
        <v>4321</v>
      </c>
      <c r="AG42" s="1003"/>
      <c r="AH42" s="1003"/>
      <c r="AI42" s="476"/>
      <c r="AJ42" s="1004"/>
      <c r="AK42" s="1005"/>
      <c r="AL42" s="476" t="s">
        <v>4323</v>
      </c>
      <c r="AM42" s="1006"/>
      <c r="AN42" s="1007"/>
      <c r="AO42" s="1016" t="s">
        <v>4324</v>
      </c>
      <c r="AP42" s="1016"/>
      <c r="AQ42" s="1016"/>
      <c r="AR42" s="1004"/>
      <c r="AS42" s="1005"/>
      <c r="AT42" s="479" t="s">
        <v>4323</v>
      </c>
      <c r="AU42" s="1006"/>
      <c r="AV42" s="1007"/>
      <c r="AW42" s="1016" t="s">
        <v>4322</v>
      </c>
      <c r="AX42" s="1016"/>
      <c r="AY42" s="1016"/>
    </row>
    <row r="43" spans="1:65" ht="13.5" customHeight="1" x14ac:dyDescent="0.15">
      <c r="A43" s="68"/>
      <c r="B43" s="70"/>
      <c r="C43" s="70"/>
      <c r="D43" s="70"/>
      <c r="E43" s="70"/>
      <c r="F43" s="70"/>
      <c r="G43" s="70"/>
      <c r="H43" s="70"/>
      <c r="I43" s="70"/>
      <c r="J43" s="70"/>
      <c r="K43" s="70"/>
      <c r="L43" s="969" t="str">
        <f>IF(AJ43="","",AJ43)</f>
        <v/>
      </c>
      <c r="M43" s="969"/>
      <c r="N43" s="969"/>
      <c r="O43" s="969"/>
      <c r="P43" s="969"/>
      <c r="Q43" s="969"/>
      <c r="R43" s="969"/>
      <c r="S43" s="969"/>
      <c r="T43" s="969"/>
      <c r="U43" s="969"/>
      <c r="V43" s="969"/>
      <c r="W43" s="969"/>
      <c r="X43" s="969"/>
      <c r="Y43" s="969"/>
      <c r="Z43" s="969"/>
      <c r="AA43" s="969"/>
      <c r="AB43" s="72"/>
      <c r="AC43" s="70"/>
      <c r="AD43" s="68"/>
      <c r="AF43" s="1017" t="s">
        <v>4710</v>
      </c>
      <c r="AG43" s="1018"/>
      <c r="AH43" s="1018"/>
      <c r="AJ43" s="1019"/>
      <c r="AK43" s="1020"/>
      <c r="AL43" s="1020"/>
      <c r="AM43" s="1020"/>
      <c r="AN43" s="1020"/>
      <c r="AO43" s="1020"/>
      <c r="AP43" s="1020"/>
      <c r="AQ43" s="1020"/>
      <c r="AR43" s="1020"/>
      <c r="AS43" s="1020"/>
      <c r="AT43" s="1020"/>
      <c r="AU43" s="1020"/>
      <c r="AV43" s="1020"/>
      <c r="AW43" s="1020"/>
      <c r="AX43" s="1020"/>
      <c r="AY43" s="1021"/>
      <c r="BA43" s="946"/>
      <c r="BB43" s="946"/>
      <c r="BC43" s="946"/>
      <c r="BD43" s="946"/>
      <c r="BE43" s="946"/>
      <c r="BF43" s="946"/>
      <c r="BG43" s="946"/>
      <c r="BH43" s="946"/>
      <c r="BI43" s="946"/>
      <c r="BJ43" s="946"/>
      <c r="BK43" s="946"/>
      <c r="BL43" s="946"/>
      <c r="BM43" s="946"/>
    </row>
    <row r="44" spans="1:65" ht="13.5" customHeight="1" thickBot="1" x14ac:dyDescent="0.2">
      <c r="A44" s="68"/>
      <c r="B44" s="70"/>
      <c r="C44" s="70"/>
      <c r="D44" s="70"/>
      <c r="E44" s="70"/>
      <c r="F44" s="70"/>
      <c r="G44" s="70"/>
      <c r="H44" s="70"/>
      <c r="I44" s="70"/>
      <c r="J44" s="70"/>
      <c r="K44" s="70"/>
      <c r="L44" s="969"/>
      <c r="M44" s="969"/>
      <c r="N44" s="969"/>
      <c r="O44" s="969"/>
      <c r="P44" s="969"/>
      <c r="Q44" s="969"/>
      <c r="R44" s="969"/>
      <c r="S44" s="969"/>
      <c r="T44" s="969"/>
      <c r="U44" s="969"/>
      <c r="V44" s="969"/>
      <c r="W44" s="969"/>
      <c r="X44" s="969"/>
      <c r="Y44" s="969"/>
      <c r="Z44" s="969"/>
      <c r="AA44" s="969"/>
      <c r="AB44" s="72"/>
      <c r="AC44" s="70"/>
      <c r="AD44" s="68"/>
      <c r="AF44" s="1018"/>
      <c r="AG44" s="1018"/>
      <c r="AH44" s="1018"/>
      <c r="AJ44" s="1022"/>
      <c r="AK44" s="1023"/>
      <c r="AL44" s="1023"/>
      <c r="AM44" s="1023"/>
      <c r="AN44" s="1023"/>
      <c r="AO44" s="1023"/>
      <c r="AP44" s="1023"/>
      <c r="AQ44" s="1023"/>
      <c r="AR44" s="1023"/>
      <c r="AS44" s="1023"/>
      <c r="AT44" s="1023"/>
      <c r="AU44" s="1023"/>
      <c r="AV44" s="1023"/>
      <c r="AW44" s="1023"/>
      <c r="AX44" s="1023"/>
      <c r="AY44" s="1024"/>
      <c r="BA44" s="946"/>
      <c r="BB44" s="946"/>
      <c r="BC44" s="946"/>
      <c r="BD44" s="946"/>
      <c r="BE44" s="946"/>
      <c r="BF44" s="946"/>
      <c r="BG44" s="946"/>
      <c r="BH44" s="946"/>
      <c r="BI44" s="946"/>
      <c r="BJ44" s="946"/>
      <c r="BK44" s="946"/>
      <c r="BL44" s="946"/>
      <c r="BM44" s="946"/>
    </row>
    <row r="45" spans="1:65" ht="13.5" customHeight="1" thickBot="1" x14ac:dyDescent="0.2">
      <c r="A45" s="68"/>
      <c r="B45" s="70"/>
      <c r="C45" s="70"/>
      <c r="D45" s="70"/>
      <c r="E45" s="70"/>
      <c r="F45" s="70"/>
      <c r="G45" s="70"/>
      <c r="H45" s="70"/>
      <c r="I45" s="70"/>
      <c r="J45" s="70"/>
      <c r="K45" s="70"/>
      <c r="L45" s="70"/>
      <c r="M45" s="70"/>
      <c r="N45" s="70"/>
      <c r="O45" s="70"/>
      <c r="P45" s="70"/>
      <c r="Q45" s="71"/>
      <c r="R45" s="71"/>
      <c r="S45" s="71"/>
      <c r="T45" s="71"/>
      <c r="U45" s="71"/>
      <c r="V45" s="71"/>
      <c r="W45" s="71"/>
      <c r="X45" s="71"/>
      <c r="Y45" s="71"/>
      <c r="Z45" s="71"/>
      <c r="AA45" s="72"/>
      <c r="AB45" s="72"/>
      <c r="AC45" s="70"/>
      <c r="AD45" s="68"/>
    </row>
    <row r="46" spans="1:65" ht="13.5" customHeight="1" thickBot="1" x14ac:dyDescent="0.2">
      <c r="A46" s="68"/>
      <c r="B46" s="70"/>
      <c r="C46" s="70"/>
      <c r="D46" s="70"/>
      <c r="E46" s="70"/>
      <c r="F46" s="70"/>
      <c r="G46" s="70"/>
      <c r="H46" s="1002" t="s">
        <v>4325</v>
      </c>
      <c r="I46" s="1002"/>
      <c r="J46" s="1002"/>
      <c r="K46" s="69"/>
      <c r="L46" s="970" t="str">
        <f>IF(AJ46="","",AJ46)</f>
        <v/>
      </c>
      <c r="M46" s="970"/>
      <c r="N46" s="69" t="s">
        <v>4323</v>
      </c>
      <c r="O46" s="970" t="str">
        <f>IF(AM46="","",AM46)</f>
        <v/>
      </c>
      <c r="P46" s="970"/>
      <c r="Q46" s="968" t="s">
        <v>4324</v>
      </c>
      <c r="R46" s="968"/>
      <c r="S46" s="968"/>
      <c r="T46" s="970" t="str">
        <f>IF(AR46="","",AR46)</f>
        <v/>
      </c>
      <c r="U46" s="970"/>
      <c r="V46" s="481" t="s">
        <v>4323</v>
      </c>
      <c r="W46" s="970" t="str">
        <f>IF(AU46="","",AU46)</f>
        <v/>
      </c>
      <c r="X46" s="970"/>
      <c r="Y46" s="968" t="s">
        <v>4322</v>
      </c>
      <c r="Z46" s="968"/>
      <c r="AA46" s="968"/>
      <c r="AB46" s="72"/>
      <c r="AC46" s="70"/>
      <c r="AD46" s="68"/>
      <c r="AF46" s="1003" t="s">
        <v>4325</v>
      </c>
      <c r="AG46" s="1003"/>
      <c r="AH46" s="1003"/>
      <c r="AI46" s="476"/>
      <c r="AJ46" s="1004"/>
      <c r="AK46" s="1005"/>
      <c r="AL46" s="476" t="s">
        <v>4323</v>
      </c>
      <c r="AM46" s="1006"/>
      <c r="AN46" s="1007"/>
      <c r="AO46" s="1016" t="s">
        <v>4324</v>
      </c>
      <c r="AP46" s="1016"/>
      <c r="AQ46" s="1016"/>
      <c r="AR46" s="1004"/>
      <c r="AS46" s="1005"/>
      <c r="AT46" s="479" t="s">
        <v>4323</v>
      </c>
      <c r="AU46" s="1006"/>
      <c r="AV46" s="1007"/>
      <c r="AW46" s="1016" t="s">
        <v>4322</v>
      </c>
      <c r="AX46" s="1016"/>
      <c r="AY46" s="1016"/>
    </row>
    <row r="47" spans="1:65" ht="13.5" customHeight="1" x14ac:dyDescent="0.15">
      <c r="A47" s="68"/>
      <c r="B47" s="70"/>
      <c r="C47" s="70"/>
      <c r="D47" s="70"/>
      <c r="E47" s="70"/>
      <c r="F47" s="70"/>
      <c r="G47" s="70"/>
      <c r="H47" s="70"/>
      <c r="I47" s="70"/>
      <c r="J47" s="70"/>
      <c r="K47" s="70"/>
      <c r="L47" s="969" t="str">
        <f>IF(AJ47="","",AJ47)</f>
        <v/>
      </c>
      <c r="M47" s="969"/>
      <c r="N47" s="969"/>
      <c r="O47" s="969"/>
      <c r="P47" s="969"/>
      <c r="Q47" s="969"/>
      <c r="R47" s="969"/>
      <c r="S47" s="969"/>
      <c r="T47" s="969"/>
      <c r="U47" s="969"/>
      <c r="V47" s="969"/>
      <c r="W47" s="969"/>
      <c r="X47" s="969"/>
      <c r="Y47" s="969"/>
      <c r="Z47" s="969"/>
      <c r="AA47" s="969"/>
      <c r="AB47" s="72"/>
      <c r="AC47" s="70"/>
      <c r="AD47" s="68"/>
      <c r="AF47" s="1017" t="s">
        <v>4710</v>
      </c>
      <c r="AG47" s="1018"/>
      <c r="AH47" s="1018"/>
      <c r="AJ47" s="1019"/>
      <c r="AK47" s="1020"/>
      <c r="AL47" s="1020"/>
      <c r="AM47" s="1020"/>
      <c r="AN47" s="1020"/>
      <c r="AO47" s="1020"/>
      <c r="AP47" s="1020"/>
      <c r="AQ47" s="1020"/>
      <c r="AR47" s="1020"/>
      <c r="AS47" s="1020"/>
      <c r="AT47" s="1020"/>
      <c r="AU47" s="1020"/>
      <c r="AV47" s="1020"/>
      <c r="AW47" s="1020"/>
      <c r="AX47" s="1020"/>
      <c r="AY47" s="1021"/>
    </row>
    <row r="48" spans="1:65" ht="13.5" customHeight="1" thickBot="1" x14ac:dyDescent="0.2">
      <c r="A48" s="68"/>
      <c r="B48" s="70"/>
      <c r="C48" s="70"/>
      <c r="D48" s="70"/>
      <c r="E48" s="70"/>
      <c r="F48" s="70"/>
      <c r="G48" s="70"/>
      <c r="H48" s="70"/>
      <c r="I48" s="70"/>
      <c r="J48" s="70"/>
      <c r="K48" s="70"/>
      <c r="L48" s="969"/>
      <c r="M48" s="969"/>
      <c r="N48" s="969"/>
      <c r="O48" s="969"/>
      <c r="P48" s="969"/>
      <c r="Q48" s="969"/>
      <c r="R48" s="969"/>
      <c r="S48" s="969"/>
      <c r="T48" s="969"/>
      <c r="U48" s="969"/>
      <c r="V48" s="969"/>
      <c r="W48" s="969"/>
      <c r="X48" s="969"/>
      <c r="Y48" s="969"/>
      <c r="Z48" s="969"/>
      <c r="AA48" s="969"/>
      <c r="AB48" s="72"/>
      <c r="AC48" s="70"/>
      <c r="AD48" s="68"/>
      <c r="AF48" s="1018"/>
      <c r="AG48" s="1018"/>
      <c r="AH48" s="1018"/>
      <c r="AJ48" s="1022"/>
      <c r="AK48" s="1023"/>
      <c r="AL48" s="1023"/>
      <c r="AM48" s="1023"/>
      <c r="AN48" s="1023"/>
      <c r="AO48" s="1023"/>
      <c r="AP48" s="1023"/>
      <c r="AQ48" s="1023"/>
      <c r="AR48" s="1023"/>
      <c r="AS48" s="1023"/>
      <c r="AT48" s="1023"/>
      <c r="AU48" s="1023"/>
      <c r="AV48" s="1023"/>
      <c r="AW48" s="1023"/>
      <c r="AX48" s="1023"/>
      <c r="AY48" s="1024"/>
    </row>
    <row r="49" spans="1:51" ht="13.5" customHeight="1" x14ac:dyDescent="0.15">
      <c r="A49" s="68"/>
      <c r="B49" s="70"/>
      <c r="C49" s="70"/>
      <c r="D49" s="70"/>
      <c r="E49" s="70"/>
      <c r="F49" s="70"/>
      <c r="G49" s="70"/>
      <c r="H49" s="70"/>
      <c r="I49" s="70"/>
      <c r="J49" s="70"/>
      <c r="K49" s="70"/>
      <c r="L49" s="70"/>
      <c r="M49" s="70"/>
      <c r="N49" s="70"/>
      <c r="O49" s="70"/>
      <c r="P49" s="70"/>
      <c r="Q49" s="71"/>
      <c r="R49" s="71"/>
      <c r="S49" s="71"/>
      <c r="T49" s="71"/>
      <c r="U49" s="71"/>
      <c r="V49" s="71"/>
      <c r="W49" s="71"/>
      <c r="X49" s="71"/>
      <c r="Y49" s="71"/>
      <c r="Z49" s="71"/>
      <c r="AA49" s="72"/>
      <c r="AB49" s="72"/>
      <c r="AC49" s="70"/>
      <c r="AD49" s="68"/>
    </row>
    <row r="50" spans="1:51" ht="13.5" customHeight="1" thickBot="1" x14ac:dyDescent="0.2">
      <c r="A50" s="68"/>
      <c r="B50" s="70"/>
      <c r="C50" s="70"/>
      <c r="D50" s="70"/>
      <c r="E50" s="70"/>
      <c r="F50" s="70"/>
      <c r="G50" s="70"/>
      <c r="H50" s="972" t="s">
        <v>4326</v>
      </c>
      <c r="I50" s="972"/>
      <c r="J50" s="972"/>
      <c r="K50" s="70"/>
      <c r="L50" s="970" t="str">
        <f>IF(AJ51="","",AJ51)</f>
        <v/>
      </c>
      <c r="M50" s="970"/>
      <c r="N50" s="69" t="str">
        <f>IF(AND($AJ$51="",$AM$51="",$AR$51="",$AU$51=""),"","時")</f>
        <v/>
      </c>
      <c r="O50" s="970" t="str">
        <f>IF(AM51="","",AM51)</f>
        <v/>
      </c>
      <c r="P50" s="970"/>
      <c r="Q50" s="968" t="str">
        <f>IF(AND($AJ$51="",$AM$51="",$AR$51="",$AU$51=""),"","分　から")</f>
        <v/>
      </c>
      <c r="R50" s="968"/>
      <c r="S50" s="968"/>
      <c r="T50" s="970" t="str">
        <f>IF(AR51="","",AR51)</f>
        <v/>
      </c>
      <c r="U50" s="970"/>
      <c r="V50" s="481" t="str">
        <f>IF(AND($AJ$51="",$AM$51="",$AR$51="",$AU$51=""),"","時")</f>
        <v/>
      </c>
      <c r="W50" s="970" t="str">
        <f>IF(AU51="","",AU51)</f>
        <v/>
      </c>
      <c r="X50" s="970"/>
      <c r="Y50" s="968" t="str">
        <f>IF(AND($AJ$51="",$AM$51="",$AR$51="",$AU$51=""),"","分まで")</f>
        <v/>
      </c>
      <c r="Z50" s="968"/>
      <c r="AA50" s="968"/>
      <c r="AB50" s="72"/>
      <c r="AC50" s="70"/>
      <c r="AD50" s="68"/>
      <c r="AI50" s="477"/>
      <c r="AJ50" s="86" t="s">
        <v>4711</v>
      </c>
    </row>
    <row r="51" spans="1:51" ht="13.5" customHeight="1" thickBot="1" x14ac:dyDescent="0.2">
      <c r="A51" s="68"/>
      <c r="B51" s="70"/>
      <c r="C51" s="70"/>
      <c r="D51" s="70"/>
      <c r="E51" s="70"/>
      <c r="F51" s="70"/>
      <c r="G51" s="70"/>
      <c r="H51" s="972"/>
      <c r="I51" s="972"/>
      <c r="J51" s="972"/>
      <c r="K51" s="70"/>
      <c r="L51" s="973" t="str">
        <f>IF(AJ52="","",AJ52)</f>
        <v/>
      </c>
      <c r="M51" s="973"/>
      <c r="N51" s="973"/>
      <c r="O51" s="973"/>
      <c r="P51" s="973"/>
      <c r="Q51" s="973"/>
      <c r="R51" s="973"/>
      <c r="S51" s="973"/>
      <c r="T51" s="973"/>
      <c r="U51" s="973"/>
      <c r="V51" s="973"/>
      <c r="W51" s="973"/>
      <c r="X51" s="973"/>
      <c r="Y51" s="973"/>
      <c r="Z51" s="973"/>
      <c r="AA51" s="973"/>
      <c r="AB51" s="72"/>
      <c r="AC51" s="70"/>
      <c r="AD51" s="68"/>
      <c r="AF51" s="1025" t="s">
        <v>4326</v>
      </c>
      <c r="AG51" s="1025"/>
      <c r="AH51" s="1025"/>
      <c r="AJ51" s="1004"/>
      <c r="AK51" s="1005"/>
      <c r="AL51" s="476" t="s">
        <v>4323</v>
      </c>
      <c r="AM51" s="1006"/>
      <c r="AN51" s="1007"/>
      <c r="AO51" s="1016" t="s">
        <v>4324</v>
      </c>
      <c r="AP51" s="1016"/>
      <c r="AQ51" s="1016"/>
      <c r="AR51" s="1004"/>
      <c r="AS51" s="1005"/>
      <c r="AT51" s="479" t="s">
        <v>4323</v>
      </c>
      <c r="AU51" s="1006"/>
      <c r="AV51" s="1007"/>
      <c r="AW51" s="1016" t="s">
        <v>4322</v>
      </c>
      <c r="AX51" s="1016"/>
      <c r="AY51" s="1016"/>
    </row>
    <row r="52" spans="1:51" ht="13.5" customHeight="1" x14ac:dyDescent="0.15">
      <c r="A52" s="68"/>
      <c r="B52" s="70"/>
      <c r="C52" s="70"/>
      <c r="D52" s="70"/>
      <c r="E52" s="70"/>
      <c r="F52" s="70"/>
      <c r="G52" s="70"/>
      <c r="H52" s="70"/>
      <c r="I52" s="70"/>
      <c r="J52" s="70"/>
      <c r="K52" s="70"/>
      <c r="L52" s="973"/>
      <c r="M52" s="973"/>
      <c r="N52" s="973"/>
      <c r="O52" s="973"/>
      <c r="P52" s="973"/>
      <c r="Q52" s="973"/>
      <c r="R52" s="973"/>
      <c r="S52" s="973"/>
      <c r="T52" s="973"/>
      <c r="U52" s="973"/>
      <c r="V52" s="973"/>
      <c r="W52" s="973"/>
      <c r="X52" s="973"/>
      <c r="Y52" s="973"/>
      <c r="Z52" s="973"/>
      <c r="AA52" s="973"/>
      <c r="AB52" s="72"/>
      <c r="AC52" s="70"/>
      <c r="AD52" s="68"/>
      <c r="AF52" s="1017" t="s">
        <v>4710</v>
      </c>
      <c r="AG52" s="1018"/>
      <c r="AH52" s="1018"/>
      <c r="AJ52" s="1019"/>
      <c r="AK52" s="1020"/>
      <c r="AL52" s="1020"/>
      <c r="AM52" s="1020"/>
      <c r="AN52" s="1020"/>
      <c r="AO52" s="1020"/>
      <c r="AP52" s="1020"/>
      <c r="AQ52" s="1020"/>
      <c r="AR52" s="1020"/>
      <c r="AS52" s="1020"/>
      <c r="AT52" s="1020"/>
      <c r="AU52" s="1020"/>
      <c r="AV52" s="1020"/>
      <c r="AW52" s="1020"/>
      <c r="AX52" s="1020"/>
      <c r="AY52" s="1021"/>
    </row>
    <row r="53" spans="1:51" ht="13.5" customHeight="1" thickBot="1" x14ac:dyDescent="0.2">
      <c r="A53" s="68"/>
      <c r="B53" s="70"/>
      <c r="C53" s="70"/>
      <c r="D53" s="70"/>
      <c r="E53" s="70"/>
      <c r="F53" s="70"/>
      <c r="G53" s="70"/>
      <c r="H53" s="70"/>
      <c r="I53" s="70"/>
      <c r="J53" s="70"/>
      <c r="K53" s="70"/>
      <c r="L53" s="70"/>
      <c r="M53" s="70"/>
      <c r="N53" s="70"/>
      <c r="O53" s="70"/>
      <c r="P53" s="70"/>
      <c r="Q53" s="71"/>
      <c r="R53" s="71"/>
      <c r="S53" s="71"/>
      <c r="T53" s="71"/>
      <c r="U53" s="71"/>
      <c r="V53" s="71"/>
      <c r="W53" s="71"/>
      <c r="X53" s="71"/>
      <c r="Y53" s="71"/>
      <c r="Z53" s="71"/>
      <c r="AA53" s="72"/>
      <c r="AB53" s="72"/>
      <c r="AC53" s="70"/>
      <c r="AD53" s="68"/>
      <c r="AF53" s="1018"/>
      <c r="AG53" s="1018"/>
      <c r="AH53" s="1018"/>
      <c r="AJ53" s="1022"/>
      <c r="AK53" s="1023"/>
      <c r="AL53" s="1023"/>
      <c r="AM53" s="1023"/>
      <c r="AN53" s="1023"/>
      <c r="AO53" s="1023"/>
      <c r="AP53" s="1023"/>
      <c r="AQ53" s="1023"/>
      <c r="AR53" s="1023"/>
      <c r="AS53" s="1023"/>
      <c r="AT53" s="1023"/>
      <c r="AU53" s="1023"/>
      <c r="AV53" s="1023"/>
      <c r="AW53" s="1023"/>
      <c r="AX53" s="1023"/>
      <c r="AY53" s="1024"/>
    </row>
    <row r="54" spans="1:51" ht="13.5" customHeight="1" x14ac:dyDescent="0.15">
      <c r="A54" s="68"/>
      <c r="B54" s="31"/>
      <c r="C54" s="31"/>
      <c r="D54" s="31"/>
      <c r="E54" s="31"/>
      <c r="F54" s="31"/>
      <c r="G54" s="31"/>
      <c r="H54" s="31"/>
      <c r="I54" s="31"/>
      <c r="J54" s="31"/>
      <c r="K54" s="31"/>
      <c r="L54" s="31"/>
      <c r="M54" s="31"/>
      <c r="N54" s="31"/>
      <c r="O54" s="31"/>
      <c r="P54" s="31"/>
      <c r="Q54" s="31"/>
      <c r="R54" s="31"/>
      <c r="S54" s="31"/>
      <c r="T54" s="31"/>
      <c r="U54" s="31"/>
      <c r="V54" s="70"/>
      <c r="W54" s="70"/>
      <c r="X54" s="70"/>
      <c r="Y54" s="70"/>
      <c r="Z54" s="70"/>
      <c r="AA54" s="70"/>
      <c r="AB54" s="70"/>
      <c r="AC54" s="70"/>
      <c r="AD54" s="68"/>
    </row>
    <row r="55" spans="1:51" ht="13.5" customHeight="1" x14ac:dyDescent="0.15">
      <c r="A55" s="68"/>
      <c r="B55" s="971" t="s">
        <v>4720</v>
      </c>
      <c r="C55" s="971"/>
      <c r="D55" s="971"/>
      <c r="E55" s="971"/>
      <c r="F55" s="971"/>
      <c r="G55" s="971"/>
      <c r="H55" s="971"/>
      <c r="I55" s="971"/>
      <c r="J55" s="971"/>
      <c r="K55" s="971"/>
      <c r="L55" s="971"/>
      <c r="M55" s="971"/>
      <c r="N55" s="971"/>
      <c r="O55" s="971"/>
      <c r="P55" s="971"/>
      <c r="Q55" s="971"/>
      <c r="R55" s="971"/>
      <c r="S55" s="971"/>
      <c r="T55" s="971"/>
      <c r="U55" s="971"/>
      <c r="V55" s="70"/>
      <c r="W55" s="70"/>
      <c r="X55" s="70"/>
      <c r="Y55" s="70"/>
      <c r="Z55" s="70"/>
      <c r="AA55" s="70"/>
      <c r="AB55" s="70"/>
      <c r="AC55" s="70"/>
      <c r="AD55" s="68"/>
    </row>
    <row r="56" spans="1:51" ht="13.5" customHeight="1" x14ac:dyDescent="0.15">
      <c r="A56" s="68"/>
      <c r="B56" s="70"/>
      <c r="C56" s="70"/>
      <c r="D56" s="73"/>
      <c r="E56" s="70"/>
      <c r="F56" s="70"/>
      <c r="G56" s="73"/>
      <c r="H56" s="70"/>
      <c r="I56" s="70"/>
      <c r="J56" s="70"/>
      <c r="K56" s="70"/>
      <c r="L56" s="70"/>
      <c r="M56" s="70"/>
      <c r="N56" s="70"/>
      <c r="O56" s="70"/>
      <c r="P56" s="70"/>
      <c r="Q56" s="70"/>
      <c r="R56" s="70"/>
      <c r="S56" s="70"/>
      <c r="T56" s="70"/>
      <c r="U56" s="70"/>
      <c r="V56" s="70"/>
      <c r="W56" s="70"/>
      <c r="X56" s="70"/>
      <c r="Y56" s="70"/>
      <c r="Z56" s="70"/>
      <c r="AA56" s="70"/>
      <c r="AB56" s="70"/>
      <c r="AC56" s="70"/>
      <c r="AD56" s="68"/>
    </row>
    <row r="57" spans="1:51" ht="13.5" customHeight="1" x14ac:dyDescent="0.15">
      <c r="A57" s="68"/>
      <c r="B57" s="962" t="s">
        <v>4721</v>
      </c>
      <c r="C57" s="962"/>
      <c r="D57" s="962"/>
      <c r="E57" s="962"/>
      <c r="F57" s="962"/>
      <c r="G57" s="962"/>
      <c r="H57" s="962"/>
      <c r="I57" s="962"/>
      <c r="J57" s="962"/>
      <c r="K57" s="962"/>
      <c r="L57" s="962"/>
      <c r="M57" s="962"/>
      <c r="N57" s="962"/>
      <c r="O57" s="962"/>
      <c r="P57" s="962"/>
      <c r="Q57" s="962"/>
      <c r="R57" s="962"/>
      <c r="S57" s="962"/>
      <c r="T57" s="962"/>
      <c r="U57" s="962"/>
      <c r="V57" s="70"/>
      <c r="W57" s="70"/>
      <c r="X57" s="70"/>
      <c r="Y57" s="70"/>
      <c r="Z57" s="70"/>
      <c r="AA57" s="70"/>
      <c r="AB57" s="70"/>
      <c r="AC57" s="70"/>
      <c r="AD57" s="68"/>
    </row>
    <row r="58" spans="1:51" ht="13.5" customHeight="1" x14ac:dyDescent="0.15">
      <c r="A58" s="94"/>
      <c r="B58" s="477"/>
      <c r="C58" s="477"/>
      <c r="D58" s="477"/>
      <c r="E58" s="477"/>
      <c r="F58" s="477"/>
      <c r="G58" s="477"/>
      <c r="H58" s="477"/>
      <c r="I58" s="477"/>
      <c r="J58" s="477"/>
      <c r="K58" s="477"/>
      <c r="L58" s="477"/>
      <c r="M58" s="477"/>
      <c r="N58" s="477"/>
      <c r="O58" s="477"/>
      <c r="P58" s="477"/>
      <c r="Q58" s="477"/>
      <c r="R58" s="477"/>
      <c r="S58" s="477"/>
      <c r="T58" s="477"/>
      <c r="U58" s="477"/>
      <c r="V58" s="477"/>
      <c r="W58" s="477"/>
      <c r="X58" s="477"/>
      <c r="Y58" s="477"/>
      <c r="Z58" s="477"/>
      <c r="AA58" s="477"/>
      <c r="AB58" s="477"/>
      <c r="AC58" s="477"/>
      <c r="AD58" s="94"/>
    </row>
    <row r="59" spans="1:51" ht="13.5" customHeight="1" x14ac:dyDescent="0.15">
      <c r="A59" s="94"/>
      <c r="B59" s="477"/>
      <c r="C59" s="477"/>
      <c r="D59" s="478"/>
      <c r="E59" s="477"/>
      <c r="F59" s="477"/>
      <c r="G59" s="477"/>
      <c r="H59" s="477"/>
      <c r="I59" s="477"/>
      <c r="J59" s="477"/>
      <c r="K59" s="477"/>
      <c r="L59" s="477"/>
      <c r="M59" s="477"/>
      <c r="N59" s="477"/>
      <c r="O59" s="477"/>
      <c r="P59" s="477"/>
      <c r="Q59" s="477"/>
      <c r="R59" s="477"/>
      <c r="S59" s="477"/>
      <c r="T59" s="477"/>
      <c r="U59" s="477"/>
      <c r="V59" s="477"/>
      <c r="W59" s="477"/>
      <c r="X59" s="477"/>
      <c r="Y59" s="477"/>
      <c r="Z59" s="477"/>
      <c r="AA59" s="477"/>
      <c r="AB59" s="477"/>
      <c r="AC59" s="477"/>
      <c r="AD59" s="94"/>
    </row>
    <row r="60" spans="1:51" ht="13.5" customHeight="1" x14ac:dyDescent="0.15">
      <c r="A60" s="94"/>
      <c r="B60" s="477"/>
      <c r="C60" s="477"/>
      <c r="D60" s="477"/>
      <c r="E60" s="477"/>
      <c r="F60" s="477"/>
      <c r="G60" s="477"/>
      <c r="H60" s="477"/>
      <c r="I60" s="477"/>
      <c r="J60" s="477"/>
      <c r="K60" s="477"/>
      <c r="L60" s="477"/>
      <c r="M60" s="477"/>
      <c r="N60" s="477"/>
      <c r="O60" s="477"/>
      <c r="P60" s="477"/>
      <c r="Q60" s="477"/>
      <c r="R60" s="477"/>
      <c r="S60" s="477"/>
      <c r="T60" s="477"/>
      <c r="U60" s="477"/>
      <c r="V60" s="477"/>
      <c r="W60" s="477"/>
      <c r="X60" s="477"/>
      <c r="Y60" s="477"/>
      <c r="Z60" s="477"/>
      <c r="AA60" s="477"/>
      <c r="AB60" s="477"/>
      <c r="AC60" s="477"/>
      <c r="AD60" s="94"/>
    </row>
    <row r="61" spans="1:51" ht="13.5" customHeight="1" x14ac:dyDescent="0.15">
      <c r="A61" s="94"/>
      <c r="B61" s="476"/>
      <c r="C61" s="476"/>
      <c r="D61" s="476"/>
      <c r="E61" s="476"/>
      <c r="F61" s="476"/>
      <c r="G61" s="476"/>
      <c r="H61" s="476"/>
      <c r="I61" s="476"/>
      <c r="J61" s="476"/>
      <c r="K61" s="476"/>
      <c r="L61" s="476"/>
      <c r="M61" s="476"/>
      <c r="N61" s="476"/>
      <c r="O61" s="476"/>
      <c r="P61" s="476"/>
      <c r="Q61" s="476"/>
      <c r="R61" s="476"/>
      <c r="S61" s="476"/>
      <c r="T61" s="476"/>
      <c r="U61" s="476"/>
      <c r="V61" s="476"/>
      <c r="W61" s="476"/>
      <c r="X61" s="476"/>
      <c r="Y61" s="476"/>
      <c r="Z61" s="476"/>
      <c r="AA61" s="476"/>
      <c r="AB61" s="476"/>
      <c r="AC61" s="476"/>
      <c r="AD61" s="94"/>
    </row>
    <row r="62" spans="1:51" ht="13.5" customHeight="1" x14ac:dyDescent="0.15">
      <c r="G62" s="124"/>
      <c r="H62" s="124"/>
      <c r="I62" s="124"/>
      <c r="J62" s="124"/>
      <c r="K62" s="124"/>
      <c r="L62" s="125"/>
      <c r="M62" s="125"/>
      <c r="N62" s="125"/>
      <c r="O62" s="125"/>
      <c r="P62" s="125"/>
      <c r="Q62" s="125"/>
      <c r="R62" s="125"/>
      <c r="S62" s="125"/>
      <c r="T62" s="125"/>
      <c r="U62" s="125"/>
      <c r="V62" s="125"/>
      <c r="W62" s="125"/>
      <c r="X62" s="125"/>
      <c r="Y62" s="87"/>
      <c r="Z62" s="87"/>
      <c r="AA62" s="87"/>
    </row>
    <row r="63" spans="1:51" ht="13.5" customHeight="1" x14ac:dyDescent="0.15"/>
    <row r="64" spans="1:51" ht="13.5" customHeight="1" x14ac:dyDescent="0.15">
      <c r="A64" s="87"/>
      <c r="B64" s="87"/>
      <c r="C64" s="87"/>
      <c r="D64" s="87"/>
      <c r="E64" s="87"/>
      <c r="F64" s="87"/>
      <c r="AB64" s="87"/>
      <c r="AC64" s="87"/>
      <c r="AD64" s="87"/>
    </row>
    <row r="65" spans="1:30" ht="12.6" customHeight="1" x14ac:dyDescent="0.15">
      <c r="A65" s="87"/>
      <c r="B65" s="87"/>
      <c r="C65" s="87"/>
      <c r="D65" s="87"/>
      <c r="E65" s="87"/>
      <c r="F65" s="87"/>
      <c r="AB65" s="87"/>
      <c r="AC65" s="87"/>
      <c r="AD65" s="87"/>
    </row>
    <row r="66" spans="1:30" ht="12.6" customHeight="1" x14ac:dyDescent="0.15"/>
    <row r="67" spans="1:30" ht="12.6" customHeight="1" x14ac:dyDescent="0.15">
      <c r="G67" s="124"/>
      <c r="H67" s="124"/>
      <c r="I67" s="124"/>
      <c r="J67" s="124"/>
      <c r="K67" s="124"/>
      <c r="L67" s="125"/>
      <c r="M67" s="125"/>
      <c r="N67" s="125"/>
      <c r="O67" s="125"/>
      <c r="P67" s="125"/>
      <c r="Q67" s="125"/>
      <c r="R67" s="125"/>
      <c r="S67" s="125"/>
      <c r="T67" s="125"/>
      <c r="U67" s="125"/>
      <c r="V67" s="125"/>
      <c r="W67" s="125"/>
      <c r="X67" s="125"/>
      <c r="Y67" s="87"/>
      <c r="Z67" s="87"/>
      <c r="AA67" s="87"/>
    </row>
    <row r="68" spans="1:30" ht="12.6" customHeight="1" x14ac:dyDescent="0.15">
      <c r="G68" s="124"/>
      <c r="H68" s="124"/>
      <c r="I68" s="124"/>
      <c r="J68" s="124"/>
      <c r="K68" s="124"/>
      <c r="L68" s="125"/>
      <c r="M68" s="125"/>
      <c r="N68" s="125"/>
      <c r="O68" s="125"/>
      <c r="P68" s="125"/>
      <c r="Q68" s="125"/>
      <c r="R68" s="125"/>
      <c r="S68" s="125"/>
      <c r="T68" s="125"/>
      <c r="U68" s="125"/>
      <c r="V68" s="125"/>
      <c r="W68" s="125"/>
      <c r="X68" s="125"/>
      <c r="Y68" s="87"/>
      <c r="Z68" s="87"/>
      <c r="AA68" s="87"/>
    </row>
    <row r="69" spans="1:30" ht="12.6" customHeight="1" x14ac:dyDescent="0.15"/>
    <row r="70" spans="1:30" ht="12.6" customHeight="1" x14ac:dyDescent="0.15">
      <c r="A70" s="87"/>
      <c r="B70" s="87"/>
      <c r="C70" s="87"/>
      <c r="D70" s="87"/>
      <c r="E70" s="87"/>
      <c r="F70" s="87"/>
      <c r="AB70" s="87"/>
      <c r="AC70" s="87"/>
      <c r="AD70" s="87"/>
    </row>
    <row r="71" spans="1:30" ht="12.6" customHeight="1" x14ac:dyDescent="0.15">
      <c r="A71" s="87"/>
      <c r="B71" s="87"/>
      <c r="C71" s="87"/>
      <c r="D71" s="87"/>
      <c r="E71" s="87"/>
      <c r="F71" s="87"/>
      <c r="AB71" s="87"/>
      <c r="AC71" s="87"/>
      <c r="AD71" s="87"/>
    </row>
    <row r="72" spans="1:30" ht="12.6" customHeight="1" x14ac:dyDescent="0.15"/>
    <row r="73" spans="1:30" ht="12.6" customHeight="1" x14ac:dyDescent="0.15">
      <c r="G73" s="124"/>
      <c r="H73" s="124"/>
      <c r="I73" s="124"/>
      <c r="J73" s="124"/>
      <c r="K73" s="124"/>
      <c r="L73" s="125"/>
      <c r="M73" s="125"/>
      <c r="N73" s="125"/>
      <c r="O73" s="125"/>
      <c r="P73" s="125"/>
      <c r="Q73" s="125"/>
      <c r="R73" s="125"/>
      <c r="S73" s="125"/>
      <c r="T73" s="125"/>
      <c r="U73" s="125"/>
      <c r="V73" s="125"/>
      <c r="W73" s="125"/>
      <c r="X73" s="125"/>
    </row>
    <row r="74" spans="1:30" ht="12.6" customHeight="1" x14ac:dyDescent="0.15">
      <c r="G74" s="124"/>
      <c r="H74" s="124"/>
      <c r="I74" s="124"/>
      <c r="J74" s="124"/>
      <c r="K74" s="124"/>
      <c r="L74" s="125"/>
      <c r="M74" s="125"/>
      <c r="N74" s="125"/>
      <c r="O74" s="125"/>
      <c r="P74" s="125"/>
      <c r="Q74" s="125"/>
      <c r="R74" s="125"/>
      <c r="S74" s="125"/>
      <c r="T74" s="125"/>
      <c r="U74" s="125"/>
      <c r="V74" s="125"/>
      <c r="W74" s="125"/>
      <c r="X74" s="125"/>
    </row>
    <row r="75" spans="1:30" ht="12.6" customHeight="1" x14ac:dyDescent="0.15"/>
    <row r="76" spans="1:30" ht="12.6" customHeight="1" x14ac:dyDescent="0.15"/>
    <row r="77" spans="1:30" ht="12.6" customHeight="1" x14ac:dyDescent="0.15"/>
    <row r="78" spans="1:30" ht="12.6" customHeight="1" x14ac:dyDescent="0.15"/>
    <row r="79" spans="1:30" ht="12.6" customHeight="1" x14ac:dyDescent="0.15">
      <c r="G79" s="124"/>
      <c r="H79" s="124"/>
      <c r="I79" s="124"/>
      <c r="J79" s="124"/>
      <c r="K79" s="124"/>
      <c r="L79" s="125"/>
      <c r="M79" s="125"/>
      <c r="N79" s="125"/>
      <c r="O79" s="125"/>
      <c r="P79" s="125"/>
      <c r="Q79" s="125"/>
      <c r="R79" s="125"/>
      <c r="S79" s="125"/>
      <c r="T79" s="125"/>
      <c r="U79" s="125"/>
      <c r="V79" s="125"/>
      <c r="W79" s="125"/>
      <c r="X79" s="125"/>
    </row>
    <row r="80" spans="1:30" ht="12.6" customHeight="1" x14ac:dyDescent="0.15">
      <c r="G80" s="124"/>
      <c r="H80" s="124"/>
      <c r="I80" s="124"/>
      <c r="J80" s="124"/>
      <c r="K80" s="124"/>
      <c r="L80" s="125"/>
      <c r="M80" s="125"/>
      <c r="N80" s="125"/>
      <c r="O80" s="125"/>
      <c r="P80" s="125"/>
      <c r="Q80" s="125"/>
      <c r="R80" s="125"/>
      <c r="S80" s="125"/>
      <c r="T80" s="125"/>
      <c r="U80" s="125"/>
      <c r="V80" s="125"/>
      <c r="W80" s="125"/>
      <c r="X80" s="125"/>
    </row>
    <row r="81" spans="15:26" ht="12.6" customHeight="1" x14ac:dyDescent="0.15"/>
    <row r="82" spans="15:26" ht="12.6" customHeight="1" x14ac:dyDescent="0.15"/>
    <row r="83" spans="15:26" ht="12.6" customHeight="1" x14ac:dyDescent="0.15"/>
    <row r="84" spans="15:26" ht="12.6" customHeight="1" x14ac:dyDescent="0.15"/>
    <row r="85" spans="15:26" ht="12.6" customHeight="1" x14ac:dyDescent="0.15"/>
    <row r="86" spans="15:26" ht="12.6" customHeight="1" x14ac:dyDescent="0.15"/>
    <row r="87" spans="15:26" ht="12.6" customHeight="1" x14ac:dyDescent="0.15"/>
    <row r="88" spans="15:26" ht="12.6" customHeight="1" x14ac:dyDescent="0.15"/>
    <row r="89" spans="15:26" ht="12.6" customHeight="1" x14ac:dyDescent="0.15"/>
    <row r="90" spans="15:26" ht="12.6" customHeight="1" x14ac:dyDescent="0.15"/>
    <row r="91" spans="15:26" ht="12.6" customHeight="1" x14ac:dyDescent="0.15"/>
    <row r="92" spans="15:26" ht="12.6" customHeight="1" x14ac:dyDescent="0.15"/>
    <row r="93" spans="15:26" ht="12.6" customHeight="1" x14ac:dyDescent="0.15">
      <c r="O93" s="87"/>
      <c r="P93" s="87"/>
      <c r="Q93" s="87"/>
      <c r="R93" s="87"/>
      <c r="S93" s="87"/>
      <c r="T93" s="87"/>
      <c r="U93" s="87"/>
      <c r="V93" s="87"/>
      <c r="W93" s="87"/>
      <c r="X93" s="87"/>
      <c r="Y93" s="87"/>
      <c r="Z93" s="87"/>
    </row>
    <row r="94" spans="15:26" ht="12.6" customHeight="1" x14ac:dyDescent="0.15">
      <c r="O94" s="87"/>
      <c r="P94" s="87"/>
      <c r="Q94" s="87"/>
      <c r="R94" s="87"/>
      <c r="S94" s="87"/>
      <c r="T94" s="87"/>
      <c r="U94" s="87"/>
      <c r="V94" s="87"/>
      <c r="W94" s="87"/>
      <c r="X94" s="87"/>
      <c r="Y94" s="87"/>
      <c r="Z94" s="87"/>
    </row>
    <row r="95" spans="15:26" ht="12.6" customHeight="1" x14ac:dyDescent="0.15"/>
    <row r="96" spans="15:26" ht="12.6" customHeight="1" x14ac:dyDescent="0.15"/>
    <row r="97" ht="12.6" customHeight="1" x14ac:dyDescent="0.15"/>
    <row r="98" ht="12.6" customHeight="1" x14ac:dyDescent="0.15"/>
    <row r="99" ht="12.6" customHeight="1" x14ac:dyDescent="0.15"/>
  </sheetData>
  <sheetProtection sheet="1" objects="1" scenarios="1"/>
  <mergeCells count="81">
    <mergeCell ref="O50:P50"/>
    <mergeCell ref="Q50:S50"/>
    <mergeCell ref="T50:U50"/>
    <mergeCell ref="AR51:AS51"/>
    <mergeCell ref="AU51:AV51"/>
    <mergeCell ref="AW51:AY51"/>
    <mergeCell ref="AF52:AH53"/>
    <mergeCell ref="BA43:BM44"/>
    <mergeCell ref="AO46:AQ46"/>
    <mergeCell ref="AR46:AS46"/>
    <mergeCell ref="AU46:AV46"/>
    <mergeCell ref="AW46:AY46"/>
    <mergeCell ref="AJ52:AY53"/>
    <mergeCell ref="AF47:AH48"/>
    <mergeCell ref="AJ47:AY48"/>
    <mergeCell ref="AF51:AH51"/>
    <mergeCell ref="AJ51:AK51"/>
    <mergeCell ref="AM51:AN51"/>
    <mergeCell ref="AO51:AQ51"/>
    <mergeCell ref="AF46:AH46"/>
    <mergeCell ref="AJ46:AK46"/>
    <mergeCell ref="AM46:AN46"/>
    <mergeCell ref="H46:J46"/>
    <mergeCell ref="L46:M46"/>
    <mergeCell ref="O46:P46"/>
    <mergeCell ref="Q46:S46"/>
    <mergeCell ref="T46:U46"/>
    <mergeCell ref="AW42:AY42"/>
    <mergeCell ref="L43:AA44"/>
    <mergeCell ref="AF43:AH44"/>
    <mergeCell ref="AJ43:AY44"/>
    <mergeCell ref="T42:U42"/>
    <mergeCell ref="W42:X42"/>
    <mergeCell ref="Y42:AA42"/>
    <mergeCell ref="AW36:BJ37"/>
    <mergeCell ref="B42:F42"/>
    <mergeCell ref="H42:J42"/>
    <mergeCell ref="L42:M42"/>
    <mergeCell ref="O42:P42"/>
    <mergeCell ref="Q42:S42"/>
    <mergeCell ref="AF42:AH42"/>
    <mergeCell ref="AJ42:AK42"/>
    <mergeCell ref="AM42:AN42"/>
    <mergeCell ref="B36:G37"/>
    <mergeCell ref="I36:AC37"/>
    <mergeCell ref="AF36:AG37"/>
    <mergeCell ref="AJ36:AV37"/>
    <mergeCell ref="AO42:AQ42"/>
    <mergeCell ref="AR42:AS42"/>
    <mergeCell ref="AU42:AV42"/>
    <mergeCell ref="AF23:AH24"/>
    <mergeCell ref="AJ23:AU24"/>
    <mergeCell ref="B28:AC30"/>
    <mergeCell ref="B34:G35"/>
    <mergeCell ref="I34:AC35"/>
    <mergeCell ref="AF34:AH35"/>
    <mergeCell ref="AJ34:BC35"/>
    <mergeCell ref="AK9:AO9"/>
    <mergeCell ref="B16:I16"/>
    <mergeCell ref="AF17:AO18"/>
    <mergeCell ref="I19:M20"/>
    <mergeCell ref="O19:P20"/>
    <mergeCell ref="Q19:AC20"/>
    <mergeCell ref="AF19:AH20"/>
    <mergeCell ref="AJ19:BB20"/>
    <mergeCell ref="B57:U57"/>
    <mergeCell ref="B1:AC1"/>
    <mergeCell ref="B2:AC3"/>
    <mergeCell ref="B4:AC4"/>
    <mergeCell ref="S9:AC9"/>
    <mergeCell ref="O23:P24"/>
    <mergeCell ref="Q23:AC24"/>
    <mergeCell ref="L47:AA48"/>
    <mergeCell ref="W46:X46"/>
    <mergeCell ref="Y46:AA46"/>
    <mergeCell ref="B55:U55"/>
    <mergeCell ref="H50:J51"/>
    <mergeCell ref="W50:X50"/>
    <mergeCell ref="Y50:AA50"/>
    <mergeCell ref="L51:AA52"/>
    <mergeCell ref="L50:M50"/>
  </mergeCells>
  <phoneticPr fontId="1"/>
  <dataValidations count="1">
    <dataValidation allowBlank="1" showInputMessage="1" showErrorMessage="1" prompt="記載例：令和４年１月1日、2022/4/1、R4.4.1" sqref="AK9:AO9" xr:uid="{E3C76963-DE0F-4138-AA68-775551619EC7}"/>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5FDA4B00-C0BB-479D-9CBA-DBC556229194}">
          <x14:formula1>
            <xm:f>コード１!$J$13:$J$36</xm:f>
          </x14:formula1>
          <xm:sqref>AJ42:AK42 AJ46:AK46 AJ51:AK51 AR42:AS42 AR46:AS46 AR51:AS51</xm:sqref>
        </x14:dataValidation>
        <x14:dataValidation type="list" allowBlank="1" showInputMessage="1" showErrorMessage="1" xr:uid="{3E5274E6-7E6F-4EBF-8468-D40B4690AAC3}">
          <x14:formula1>
            <xm:f>コード１!$L$13:$L$24</xm:f>
          </x14:formula1>
          <xm:sqref>AM42:AN42 AU42:AV42 AU46:AV46 AU51:AV51 AM46:AN46 AM51:AN51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dimension ref="A1:Y53"/>
  <sheetViews>
    <sheetView zoomScaleNormal="100" zoomScaleSheetLayoutView="100" zoomScalePageLayoutView="90" workbookViewId="0">
      <selection sqref="A1:Y2"/>
    </sheetView>
  </sheetViews>
  <sheetFormatPr defaultColWidth="3.625" defaultRowHeight="17.100000000000001" customHeight="1" x14ac:dyDescent="0.15"/>
  <cols>
    <col min="1" max="1" width="3.75" style="116" customWidth="1"/>
    <col min="2" max="23" width="3.625" style="86"/>
    <col min="24" max="25" width="3.75" style="86" customWidth="1"/>
    <col min="26" max="16384" width="3.625" style="86"/>
  </cols>
  <sheetData>
    <row r="1" spans="1:25" ht="21.75" customHeight="1" x14ac:dyDescent="0.15">
      <c r="A1" s="1026" t="s">
        <v>4327</v>
      </c>
      <c r="B1" s="760"/>
      <c r="C1" s="760"/>
      <c r="D1" s="760"/>
      <c r="E1" s="760"/>
      <c r="F1" s="760"/>
      <c r="G1" s="760"/>
      <c r="H1" s="760"/>
      <c r="I1" s="760"/>
      <c r="J1" s="760"/>
      <c r="K1" s="760"/>
      <c r="L1" s="760"/>
      <c r="M1" s="760"/>
      <c r="N1" s="760"/>
      <c r="O1" s="760"/>
      <c r="P1" s="760"/>
      <c r="Q1" s="760"/>
      <c r="R1" s="760"/>
      <c r="S1" s="760"/>
      <c r="T1" s="760"/>
      <c r="U1" s="760"/>
      <c r="V1" s="760"/>
      <c r="W1" s="760"/>
      <c r="X1" s="760"/>
      <c r="Y1" s="760"/>
    </row>
    <row r="2" spans="1:25" ht="21.75" customHeight="1" x14ac:dyDescent="0.15">
      <c r="A2" s="760"/>
      <c r="B2" s="760"/>
      <c r="C2" s="760"/>
      <c r="D2" s="760"/>
      <c r="E2" s="760"/>
      <c r="F2" s="760"/>
      <c r="G2" s="760"/>
      <c r="H2" s="760"/>
      <c r="I2" s="760"/>
      <c r="J2" s="760"/>
      <c r="K2" s="760"/>
      <c r="L2" s="760"/>
      <c r="M2" s="760"/>
      <c r="N2" s="760"/>
      <c r="O2" s="760"/>
      <c r="P2" s="760"/>
      <c r="Q2" s="760"/>
      <c r="R2" s="760"/>
      <c r="S2" s="760"/>
      <c r="T2" s="760"/>
      <c r="U2" s="760"/>
      <c r="V2" s="760"/>
      <c r="W2" s="760"/>
      <c r="X2" s="760"/>
      <c r="Y2" s="760"/>
    </row>
    <row r="3" spans="1:25" ht="21.75" customHeight="1" x14ac:dyDescent="0.15">
      <c r="A3" s="176"/>
      <c r="B3" s="77"/>
      <c r="C3" s="177"/>
      <c r="D3" s="178"/>
      <c r="E3" s="178"/>
      <c r="F3" s="178"/>
      <c r="G3" s="77"/>
      <c r="H3" s="177"/>
      <c r="I3" s="74"/>
      <c r="J3" s="74"/>
      <c r="K3" s="74"/>
      <c r="L3" s="74"/>
      <c r="M3" s="74"/>
      <c r="N3" s="74"/>
      <c r="O3" s="74"/>
      <c r="P3" s="74"/>
      <c r="Q3" s="74"/>
      <c r="R3" s="74"/>
      <c r="S3" s="74"/>
      <c r="T3" s="74"/>
      <c r="U3" s="74"/>
      <c r="V3" s="74"/>
      <c r="W3" s="74"/>
      <c r="X3" s="74"/>
      <c r="Y3" s="74"/>
    </row>
    <row r="4" spans="1:25" ht="21.75" customHeight="1" x14ac:dyDescent="0.15">
      <c r="A4" s="179"/>
      <c r="B4" s="77"/>
      <c r="C4" s="77"/>
      <c r="D4" s="177"/>
      <c r="E4" s="177"/>
      <c r="F4" s="177"/>
      <c r="G4" s="177"/>
      <c r="H4" s="177"/>
      <c r="I4" s="74"/>
      <c r="J4" s="180"/>
      <c r="K4" s="180"/>
      <c r="L4" s="181"/>
      <c r="M4" s="181"/>
      <c r="N4" s="181"/>
      <c r="O4" s="180"/>
      <c r="P4" s="180"/>
      <c r="Q4" s="180"/>
      <c r="R4" s="180"/>
      <c r="S4" s="180"/>
      <c r="T4" s="180"/>
      <c r="U4" s="77"/>
      <c r="V4" s="77"/>
      <c r="W4" s="77"/>
      <c r="X4" s="74"/>
      <c r="Y4" s="74"/>
    </row>
    <row r="5" spans="1:25" ht="21.75" customHeight="1" x14ac:dyDescent="0.15">
      <c r="A5" s="182"/>
      <c r="B5" s="177"/>
      <c r="C5" s="178"/>
      <c r="D5" s="177"/>
      <c r="E5" s="177"/>
      <c r="F5" s="177"/>
      <c r="G5" s="177"/>
      <c r="H5" s="177"/>
      <c r="I5" s="177"/>
      <c r="J5" s="177"/>
      <c r="K5" s="177"/>
      <c r="L5" s="177"/>
      <c r="M5" s="177"/>
      <c r="N5" s="177"/>
      <c r="O5" s="177"/>
      <c r="P5" s="177"/>
      <c r="Q5" s="177"/>
      <c r="R5" s="177"/>
      <c r="S5" s="177"/>
      <c r="T5" s="177"/>
      <c r="U5" s="177"/>
      <c r="V5" s="177"/>
      <c r="W5" s="177"/>
      <c r="X5" s="177"/>
      <c r="Y5" s="177"/>
    </row>
    <row r="6" spans="1:25" ht="21.75" customHeight="1" x14ac:dyDescent="0.15">
      <c r="A6" s="183"/>
      <c r="B6" s="177"/>
      <c r="C6" s="184"/>
      <c r="D6" s="184"/>
      <c r="E6" s="184"/>
      <c r="F6" s="184"/>
      <c r="G6" s="184"/>
      <c r="H6" s="181"/>
      <c r="I6" s="181"/>
      <c r="J6" s="181"/>
      <c r="K6" s="181"/>
      <c r="L6" s="181"/>
      <c r="M6" s="181"/>
      <c r="N6" s="181"/>
      <c r="O6" s="181"/>
      <c r="P6" s="181"/>
      <c r="Q6" s="181"/>
      <c r="R6" s="181"/>
      <c r="S6" s="181"/>
      <c r="T6" s="180"/>
      <c r="U6" s="181"/>
      <c r="V6" s="181"/>
      <c r="W6" s="181"/>
      <c r="X6" s="180"/>
      <c r="Y6" s="77"/>
    </row>
    <row r="7" spans="1:25" ht="21.75" customHeight="1" x14ac:dyDescent="0.15">
      <c r="A7" s="185"/>
      <c r="B7" s="177"/>
      <c r="C7" s="186"/>
      <c r="D7" s="186"/>
      <c r="E7" s="186"/>
      <c r="F7" s="186"/>
      <c r="G7" s="186"/>
      <c r="H7" s="181"/>
      <c r="I7" s="181"/>
      <c r="J7" s="181"/>
      <c r="K7" s="181"/>
      <c r="L7" s="181"/>
      <c r="M7" s="181"/>
      <c r="N7" s="181"/>
      <c r="O7" s="181"/>
      <c r="P7" s="181"/>
      <c r="Q7" s="181"/>
      <c r="R7" s="181"/>
      <c r="S7" s="181"/>
      <c r="T7" s="181"/>
      <c r="U7" s="181"/>
      <c r="V7" s="181"/>
      <c r="W7" s="181"/>
      <c r="X7" s="181"/>
      <c r="Y7" s="77"/>
    </row>
    <row r="8" spans="1:25" ht="21.75" customHeight="1" x14ac:dyDescent="0.15">
      <c r="A8" s="185"/>
      <c r="B8" s="177"/>
      <c r="C8" s="186"/>
      <c r="D8" s="186"/>
      <c r="E8" s="186"/>
      <c r="F8" s="1027" t="s">
        <v>4719</v>
      </c>
      <c r="G8" s="1028"/>
      <c r="H8" s="1028"/>
      <c r="I8" s="1028"/>
      <c r="J8" s="1028"/>
      <c r="K8" s="1028"/>
      <c r="L8" s="1028"/>
      <c r="M8" s="1028"/>
      <c r="N8" s="1028"/>
      <c r="O8" s="1028"/>
      <c r="P8" s="1028"/>
      <c r="Q8" s="1028"/>
      <c r="R8" s="1028"/>
      <c r="S8" s="1028"/>
      <c r="T8" s="1028"/>
      <c r="U8" s="1029"/>
      <c r="V8" s="181"/>
      <c r="W8" s="181"/>
      <c r="X8" s="181"/>
      <c r="Y8" s="77"/>
    </row>
    <row r="9" spans="1:25" ht="21.75" customHeight="1" x14ac:dyDescent="0.15">
      <c r="A9" s="182"/>
      <c r="B9" s="177"/>
      <c r="C9" s="177"/>
      <c r="D9" s="177"/>
      <c r="E9" s="177"/>
      <c r="F9" s="1030"/>
      <c r="G9" s="1031"/>
      <c r="H9" s="1031"/>
      <c r="I9" s="1031"/>
      <c r="J9" s="1031"/>
      <c r="K9" s="1031"/>
      <c r="L9" s="1031"/>
      <c r="M9" s="1031"/>
      <c r="N9" s="1031"/>
      <c r="O9" s="1031"/>
      <c r="P9" s="1031"/>
      <c r="Q9" s="1031"/>
      <c r="R9" s="1031"/>
      <c r="S9" s="1031"/>
      <c r="T9" s="1031"/>
      <c r="U9" s="1032"/>
      <c r="V9" s="177"/>
      <c r="W9" s="177"/>
      <c r="X9" s="177"/>
      <c r="Y9" s="177"/>
    </row>
    <row r="10" spans="1:25" ht="21.75" customHeight="1" x14ac:dyDescent="0.15">
      <c r="A10" s="183"/>
      <c r="B10" s="177"/>
      <c r="C10" s="184"/>
      <c r="D10" s="184"/>
      <c r="E10" s="184"/>
      <c r="F10" s="1030"/>
      <c r="G10" s="1031"/>
      <c r="H10" s="1031"/>
      <c r="I10" s="1031"/>
      <c r="J10" s="1031"/>
      <c r="K10" s="1031"/>
      <c r="L10" s="1031"/>
      <c r="M10" s="1031"/>
      <c r="N10" s="1031"/>
      <c r="O10" s="1031"/>
      <c r="P10" s="1031"/>
      <c r="Q10" s="1031"/>
      <c r="R10" s="1031"/>
      <c r="S10" s="1031"/>
      <c r="T10" s="1031"/>
      <c r="U10" s="1032"/>
      <c r="V10" s="74"/>
      <c r="W10" s="74"/>
      <c r="X10" s="74"/>
      <c r="Y10" s="77"/>
    </row>
    <row r="11" spans="1:25" ht="21.75" customHeight="1" x14ac:dyDescent="0.15">
      <c r="A11" s="185"/>
      <c r="B11" s="177"/>
      <c r="C11" s="184"/>
      <c r="D11" s="184"/>
      <c r="E11" s="187"/>
      <c r="F11" s="1030"/>
      <c r="G11" s="1031"/>
      <c r="H11" s="1031"/>
      <c r="I11" s="1031"/>
      <c r="J11" s="1031"/>
      <c r="K11" s="1031"/>
      <c r="L11" s="1031"/>
      <c r="M11" s="1031"/>
      <c r="N11" s="1031"/>
      <c r="O11" s="1031"/>
      <c r="P11" s="1031"/>
      <c r="Q11" s="1031"/>
      <c r="R11" s="1031"/>
      <c r="S11" s="1031"/>
      <c r="T11" s="1031"/>
      <c r="U11" s="1032"/>
      <c r="V11" s="181"/>
      <c r="W11" s="181"/>
      <c r="X11" s="181"/>
      <c r="Y11" s="77"/>
    </row>
    <row r="12" spans="1:25" ht="21.75" customHeight="1" x14ac:dyDescent="0.15">
      <c r="A12" s="185"/>
      <c r="B12" s="177"/>
      <c r="C12" s="177"/>
      <c r="D12" s="177"/>
      <c r="E12" s="188"/>
      <c r="F12" s="1030"/>
      <c r="G12" s="1031"/>
      <c r="H12" s="1031"/>
      <c r="I12" s="1031"/>
      <c r="J12" s="1031"/>
      <c r="K12" s="1031"/>
      <c r="L12" s="1031"/>
      <c r="M12" s="1031"/>
      <c r="N12" s="1031"/>
      <c r="O12" s="1031"/>
      <c r="P12" s="1031"/>
      <c r="Q12" s="1031"/>
      <c r="R12" s="1031"/>
      <c r="S12" s="1031"/>
      <c r="T12" s="1031"/>
      <c r="U12" s="1032"/>
      <c r="V12" s="189"/>
      <c r="W12" s="189"/>
      <c r="X12" s="189"/>
      <c r="Y12" s="77"/>
    </row>
    <row r="13" spans="1:25" ht="21.75" customHeight="1" x14ac:dyDescent="0.15">
      <c r="A13" s="185"/>
      <c r="B13" s="177"/>
      <c r="C13" s="184"/>
      <c r="D13" s="184"/>
      <c r="E13" s="188"/>
      <c r="F13" s="1030"/>
      <c r="G13" s="1031"/>
      <c r="H13" s="1031"/>
      <c r="I13" s="1031"/>
      <c r="J13" s="1031"/>
      <c r="K13" s="1031"/>
      <c r="L13" s="1031"/>
      <c r="M13" s="1031"/>
      <c r="N13" s="1031"/>
      <c r="O13" s="1031"/>
      <c r="P13" s="1031"/>
      <c r="Q13" s="1031"/>
      <c r="R13" s="1031"/>
      <c r="S13" s="1031"/>
      <c r="T13" s="1031"/>
      <c r="U13" s="1032"/>
      <c r="V13" s="178"/>
      <c r="W13" s="178"/>
      <c r="X13" s="177"/>
      <c r="Y13" s="177"/>
    </row>
    <row r="14" spans="1:25" ht="21.75" customHeight="1" x14ac:dyDescent="0.15">
      <c r="A14" s="176"/>
      <c r="B14" s="74"/>
      <c r="C14" s="74"/>
      <c r="D14" s="74"/>
      <c r="E14" s="188"/>
      <c r="F14" s="1030"/>
      <c r="G14" s="1031"/>
      <c r="H14" s="1031"/>
      <c r="I14" s="1031"/>
      <c r="J14" s="1031"/>
      <c r="K14" s="1031"/>
      <c r="L14" s="1031"/>
      <c r="M14" s="1031"/>
      <c r="N14" s="1031"/>
      <c r="O14" s="1031"/>
      <c r="P14" s="1031"/>
      <c r="Q14" s="1031"/>
      <c r="R14" s="1031"/>
      <c r="S14" s="1031"/>
      <c r="T14" s="1031"/>
      <c r="U14" s="1032"/>
      <c r="V14" s="74"/>
      <c r="W14" s="74"/>
      <c r="X14" s="74"/>
      <c r="Y14" s="74"/>
    </row>
    <row r="15" spans="1:25" ht="21.75" customHeight="1" x14ac:dyDescent="0.15">
      <c r="A15" s="182"/>
      <c r="B15" s="177"/>
      <c r="C15" s="177"/>
      <c r="D15" s="177"/>
      <c r="E15" s="188"/>
      <c r="F15" s="1030"/>
      <c r="G15" s="1031"/>
      <c r="H15" s="1031"/>
      <c r="I15" s="1031"/>
      <c r="J15" s="1031"/>
      <c r="K15" s="1031"/>
      <c r="L15" s="1031"/>
      <c r="M15" s="1031"/>
      <c r="N15" s="1031"/>
      <c r="O15" s="1031"/>
      <c r="P15" s="1031"/>
      <c r="Q15" s="1031"/>
      <c r="R15" s="1031"/>
      <c r="S15" s="1031"/>
      <c r="T15" s="1031"/>
      <c r="U15" s="1032"/>
      <c r="V15" s="177"/>
      <c r="W15" s="177"/>
      <c r="X15" s="177"/>
      <c r="Y15" s="177"/>
    </row>
    <row r="16" spans="1:25" ht="21.75" customHeight="1" x14ac:dyDescent="0.15">
      <c r="A16" s="183"/>
      <c r="B16" s="177"/>
      <c r="C16" s="184"/>
      <c r="D16" s="184"/>
      <c r="E16" s="184"/>
      <c r="F16" s="1033"/>
      <c r="G16" s="1034"/>
      <c r="H16" s="1034"/>
      <c r="I16" s="1034"/>
      <c r="J16" s="1034"/>
      <c r="K16" s="1034"/>
      <c r="L16" s="1034"/>
      <c r="M16" s="1034"/>
      <c r="N16" s="1034"/>
      <c r="O16" s="1034"/>
      <c r="P16" s="1034"/>
      <c r="Q16" s="1034"/>
      <c r="R16" s="1034"/>
      <c r="S16" s="1034"/>
      <c r="T16" s="1034"/>
      <c r="U16" s="1035"/>
      <c r="V16" s="74"/>
      <c r="W16" s="74"/>
      <c r="X16" s="74"/>
      <c r="Y16" s="77"/>
    </row>
    <row r="17" spans="1:25" ht="21.75" customHeight="1" x14ac:dyDescent="0.15">
      <c r="A17" s="185"/>
      <c r="B17" s="177"/>
      <c r="C17" s="184"/>
      <c r="D17" s="184"/>
      <c r="E17" s="184"/>
      <c r="F17" s="184"/>
      <c r="G17" s="184"/>
      <c r="H17" s="181"/>
      <c r="I17" s="181"/>
      <c r="J17" s="181"/>
      <c r="K17" s="181"/>
      <c r="L17" s="181"/>
      <c r="M17" s="181"/>
      <c r="N17" s="181"/>
      <c r="O17" s="181"/>
      <c r="P17" s="181"/>
      <c r="Q17" s="181"/>
      <c r="R17" s="181"/>
      <c r="S17" s="181"/>
      <c r="T17" s="181"/>
      <c r="U17" s="181"/>
      <c r="V17" s="181"/>
      <c r="W17" s="181"/>
      <c r="X17" s="181"/>
      <c r="Y17" s="77"/>
    </row>
    <row r="18" spans="1:25" ht="21.75" customHeight="1" x14ac:dyDescent="0.15">
      <c r="A18" s="185"/>
      <c r="B18" s="177"/>
      <c r="C18" s="177"/>
      <c r="D18" s="177"/>
      <c r="E18" s="177"/>
      <c r="F18" s="177"/>
      <c r="G18" s="177"/>
      <c r="H18" s="189"/>
      <c r="I18" s="189"/>
      <c r="J18" s="189"/>
      <c r="K18" s="189"/>
      <c r="L18" s="189"/>
      <c r="M18" s="189"/>
      <c r="N18" s="189"/>
      <c r="O18" s="189"/>
      <c r="P18" s="189"/>
      <c r="Q18" s="189"/>
      <c r="R18" s="189"/>
      <c r="S18" s="189"/>
      <c r="T18" s="189"/>
      <c r="U18" s="189"/>
      <c r="V18" s="189"/>
      <c r="W18" s="189"/>
      <c r="X18" s="189"/>
      <c r="Y18" s="77"/>
    </row>
    <row r="19" spans="1:25" ht="21.75" customHeight="1" x14ac:dyDescent="0.15">
      <c r="A19" s="185"/>
      <c r="B19" s="177"/>
      <c r="C19" s="184"/>
      <c r="D19" s="184"/>
      <c r="E19" s="184"/>
      <c r="F19" s="184"/>
      <c r="G19" s="184"/>
      <c r="H19" s="180"/>
      <c r="I19" s="190"/>
      <c r="J19" s="189"/>
      <c r="K19" s="189"/>
      <c r="L19" s="191"/>
      <c r="M19" s="180"/>
      <c r="N19" s="180"/>
      <c r="O19" s="185"/>
      <c r="P19" s="180"/>
      <c r="Q19" s="180"/>
      <c r="R19" s="185"/>
      <c r="S19" s="178"/>
      <c r="T19" s="178"/>
      <c r="U19" s="178"/>
      <c r="V19" s="178"/>
      <c r="W19" s="178"/>
      <c r="X19" s="177"/>
      <c r="Y19" s="177"/>
    </row>
    <row r="20" spans="1:25" ht="21.75" customHeight="1" x14ac:dyDescent="0.15">
      <c r="A20" s="176"/>
      <c r="B20" s="74"/>
      <c r="C20" s="74"/>
      <c r="D20" s="74"/>
      <c r="E20" s="74"/>
      <c r="F20" s="74"/>
      <c r="G20" s="74"/>
      <c r="H20" s="74"/>
      <c r="I20" s="74"/>
      <c r="J20" s="74"/>
      <c r="K20" s="74"/>
      <c r="L20" s="74"/>
      <c r="M20" s="74"/>
      <c r="N20" s="74"/>
      <c r="O20" s="74"/>
      <c r="P20" s="74"/>
      <c r="Q20" s="74"/>
      <c r="R20" s="74"/>
      <c r="S20" s="74"/>
      <c r="T20" s="74"/>
      <c r="U20" s="74"/>
      <c r="V20" s="74"/>
      <c r="W20" s="74"/>
      <c r="X20" s="74"/>
      <c r="Y20" s="74"/>
    </row>
    <row r="21" spans="1:25" ht="21.75" customHeight="1" x14ac:dyDescent="0.15">
      <c r="A21" s="182"/>
      <c r="B21" s="177"/>
      <c r="C21" s="177"/>
      <c r="D21" s="177"/>
      <c r="E21" s="177"/>
      <c r="F21" s="177"/>
      <c r="G21" s="177"/>
      <c r="H21" s="177"/>
      <c r="I21" s="177"/>
      <c r="J21" s="177"/>
      <c r="K21" s="177"/>
      <c r="L21" s="177"/>
      <c r="M21" s="177"/>
      <c r="N21" s="177"/>
      <c r="O21" s="177"/>
      <c r="P21" s="177"/>
      <c r="Q21" s="177"/>
      <c r="R21" s="177"/>
      <c r="S21" s="177"/>
      <c r="T21" s="177"/>
      <c r="U21" s="177"/>
      <c r="V21" s="177"/>
      <c r="W21" s="177"/>
      <c r="X21" s="177"/>
      <c r="Y21" s="177"/>
    </row>
    <row r="22" spans="1:25" ht="21.75" customHeight="1" x14ac:dyDescent="0.15">
      <c r="A22" s="183"/>
      <c r="B22" s="177"/>
      <c r="C22" s="184"/>
      <c r="D22" s="184"/>
      <c r="E22" s="184"/>
      <c r="F22" s="184"/>
      <c r="G22" s="184"/>
      <c r="H22" s="180"/>
      <c r="I22" s="180"/>
      <c r="J22" s="192"/>
      <c r="K22" s="180"/>
      <c r="L22" s="180"/>
      <c r="M22" s="180"/>
      <c r="N22" s="180"/>
      <c r="O22" s="180"/>
      <c r="P22" s="180"/>
      <c r="Q22" s="192"/>
      <c r="R22" s="185"/>
      <c r="S22" s="74"/>
      <c r="T22" s="74"/>
      <c r="U22" s="74"/>
      <c r="V22" s="74"/>
      <c r="W22" s="74"/>
      <c r="X22" s="74"/>
      <c r="Y22" s="77"/>
    </row>
    <row r="23" spans="1:25" ht="21.75" customHeight="1" x14ac:dyDescent="0.15">
      <c r="A23" s="185"/>
      <c r="B23" s="177"/>
      <c r="C23" s="184"/>
      <c r="D23" s="184"/>
      <c r="E23" s="184"/>
      <c r="F23" s="184"/>
      <c r="G23" s="184"/>
      <c r="H23" s="181"/>
      <c r="I23" s="181"/>
      <c r="J23" s="181"/>
      <c r="K23" s="181"/>
      <c r="L23" s="181"/>
      <c r="M23" s="181"/>
      <c r="N23" s="181"/>
      <c r="O23" s="181"/>
      <c r="P23" s="181"/>
      <c r="Q23" s="181"/>
      <c r="R23" s="181"/>
      <c r="S23" s="181"/>
      <c r="T23" s="181"/>
      <c r="U23" s="181"/>
      <c r="V23" s="181"/>
      <c r="W23" s="181"/>
      <c r="X23" s="181"/>
      <c r="Y23" s="77"/>
    </row>
    <row r="24" spans="1:25" ht="21.75" customHeight="1" x14ac:dyDescent="0.15">
      <c r="A24" s="185"/>
      <c r="B24" s="177"/>
      <c r="C24" s="177"/>
      <c r="D24" s="177"/>
      <c r="E24" s="177"/>
      <c r="F24" s="177"/>
      <c r="G24" s="177"/>
      <c r="H24" s="189"/>
      <c r="I24" s="189"/>
      <c r="J24" s="189"/>
      <c r="K24" s="189"/>
      <c r="L24" s="189"/>
      <c r="M24" s="189"/>
      <c r="N24" s="189"/>
      <c r="O24" s="189"/>
      <c r="P24" s="189"/>
      <c r="Q24" s="189"/>
      <c r="R24" s="189"/>
      <c r="S24" s="189"/>
      <c r="T24" s="189"/>
      <c r="U24" s="189"/>
      <c r="V24" s="189"/>
      <c r="W24" s="189"/>
      <c r="X24" s="189"/>
      <c r="Y24" s="77"/>
    </row>
    <row r="25" spans="1:25" ht="21.75" customHeight="1" x14ac:dyDescent="0.15">
      <c r="A25" s="185"/>
      <c r="B25" s="177"/>
      <c r="C25" s="184"/>
      <c r="D25" s="184"/>
      <c r="E25" s="184"/>
      <c r="F25" s="184"/>
      <c r="G25" s="184"/>
      <c r="H25" s="180"/>
      <c r="I25" s="190"/>
      <c r="J25" s="189"/>
      <c r="K25" s="189"/>
      <c r="L25" s="191"/>
      <c r="M25" s="180"/>
      <c r="N25" s="180"/>
      <c r="O25" s="185"/>
      <c r="P25" s="180"/>
      <c r="Q25" s="180"/>
      <c r="R25" s="185"/>
      <c r="S25" s="178"/>
      <c r="T25" s="178"/>
      <c r="U25" s="178"/>
      <c r="V25" s="178"/>
      <c r="W25" s="178"/>
      <c r="X25" s="177"/>
      <c r="Y25" s="177"/>
    </row>
    <row r="26" spans="1:25" ht="21.75" customHeight="1" x14ac:dyDescent="0.15">
      <c r="A26" s="176"/>
      <c r="B26" s="74"/>
      <c r="C26" s="74"/>
      <c r="D26" s="74"/>
      <c r="E26" s="74"/>
      <c r="F26" s="74"/>
      <c r="G26" s="74"/>
      <c r="H26" s="74"/>
      <c r="I26" s="74"/>
      <c r="J26" s="74"/>
      <c r="K26" s="74"/>
      <c r="L26" s="74"/>
      <c r="M26" s="74"/>
      <c r="N26" s="74"/>
      <c r="O26" s="74"/>
      <c r="P26" s="74"/>
      <c r="Q26" s="74"/>
      <c r="R26" s="74"/>
      <c r="S26" s="74"/>
      <c r="T26" s="74"/>
      <c r="U26" s="74"/>
      <c r="V26" s="74"/>
      <c r="W26" s="74"/>
      <c r="X26" s="74"/>
      <c r="Y26" s="74"/>
    </row>
    <row r="27" spans="1:25" ht="21.75" customHeight="1" x14ac:dyDescent="0.15">
      <c r="A27" s="182"/>
      <c r="B27" s="177"/>
      <c r="C27" s="177"/>
      <c r="D27" s="177"/>
      <c r="E27" s="177"/>
      <c r="F27" s="177"/>
      <c r="G27" s="177"/>
      <c r="H27" s="177"/>
      <c r="I27" s="177"/>
      <c r="J27" s="177"/>
      <c r="K27" s="177"/>
      <c r="L27" s="177"/>
      <c r="M27" s="177"/>
      <c r="N27" s="177"/>
      <c r="O27" s="177"/>
      <c r="P27" s="177"/>
      <c r="Q27" s="177"/>
      <c r="R27" s="177"/>
      <c r="S27" s="177"/>
      <c r="T27" s="177"/>
      <c r="U27" s="177"/>
      <c r="V27" s="177"/>
      <c r="W27" s="177"/>
      <c r="X27" s="177"/>
      <c r="Y27" s="177"/>
    </row>
    <row r="28" spans="1:25" ht="21.75" customHeight="1" x14ac:dyDescent="0.15">
      <c r="A28" s="183"/>
      <c r="B28" s="177"/>
      <c r="C28" s="184"/>
      <c r="D28" s="184"/>
      <c r="E28" s="184"/>
      <c r="F28" s="184"/>
      <c r="G28" s="184"/>
      <c r="H28" s="180"/>
      <c r="I28" s="180"/>
      <c r="J28" s="192"/>
      <c r="K28" s="180"/>
      <c r="L28" s="180"/>
      <c r="M28" s="180"/>
      <c r="N28" s="180"/>
      <c r="O28" s="180"/>
      <c r="P28" s="180"/>
      <c r="Q28" s="192"/>
      <c r="R28" s="185"/>
      <c r="S28" s="74"/>
      <c r="T28" s="74"/>
      <c r="U28" s="74"/>
      <c r="V28" s="74"/>
      <c r="W28" s="74"/>
      <c r="X28" s="74"/>
      <c r="Y28" s="77"/>
    </row>
    <row r="29" spans="1:25" ht="21.75" customHeight="1" x14ac:dyDescent="0.15">
      <c r="A29" s="185"/>
      <c r="B29" s="177"/>
      <c r="C29" s="184"/>
      <c r="D29" s="184"/>
      <c r="E29" s="184"/>
      <c r="F29" s="184"/>
      <c r="G29" s="184"/>
      <c r="H29" s="181"/>
      <c r="I29" s="181"/>
      <c r="J29" s="181"/>
      <c r="K29" s="181"/>
      <c r="L29" s="181"/>
      <c r="M29" s="181"/>
      <c r="N29" s="181"/>
      <c r="O29" s="181"/>
      <c r="P29" s="181"/>
      <c r="Q29" s="181"/>
      <c r="R29" s="181"/>
      <c r="S29" s="181"/>
      <c r="T29" s="181"/>
      <c r="U29" s="181"/>
      <c r="V29" s="181"/>
      <c r="W29" s="181"/>
      <c r="X29" s="181"/>
      <c r="Y29" s="77"/>
    </row>
    <row r="30" spans="1:25" ht="21.75" customHeight="1" x14ac:dyDescent="0.15">
      <c r="A30" s="185"/>
      <c r="B30" s="177"/>
      <c r="C30" s="177"/>
      <c r="D30" s="177"/>
      <c r="E30" s="177"/>
      <c r="F30" s="177"/>
      <c r="G30" s="177"/>
      <c r="H30" s="189"/>
      <c r="I30" s="189"/>
      <c r="J30" s="189"/>
      <c r="K30" s="189"/>
      <c r="L30" s="189"/>
      <c r="M30" s="189"/>
      <c r="N30" s="189"/>
      <c r="O30" s="189"/>
      <c r="P30" s="189"/>
      <c r="Q30" s="189"/>
      <c r="R30" s="189"/>
      <c r="S30" s="189"/>
      <c r="T30" s="189"/>
      <c r="U30" s="189"/>
      <c r="V30" s="189"/>
      <c r="W30" s="189"/>
      <c r="X30" s="189"/>
      <c r="Y30" s="77"/>
    </row>
    <row r="31" spans="1:25" ht="21.75" customHeight="1" x14ac:dyDescent="0.15">
      <c r="A31" s="185"/>
      <c r="B31" s="177"/>
      <c r="C31" s="184"/>
      <c r="D31" s="184"/>
      <c r="E31" s="184"/>
      <c r="F31" s="184"/>
      <c r="G31" s="184"/>
      <c r="H31" s="180"/>
      <c r="I31" s="190"/>
      <c r="J31" s="189"/>
      <c r="K31" s="189"/>
      <c r="L31" s="191"/>
      <c r="M31" s="180"/>
      <c r="N31" s="180"/>
      <c r="O31" s="185"/>
      <c r="P31" s="180"/>
      <c r="Q31" s="180"/>
      <c r="R31" s="185"/>
      <c r="S31" s="178"/>
      <c r="T31" s="178"/>
      <c r="U31" s="178"/>
      <c r="V31" s="178"/>
      <c r="W31" s="178"/>
      <c r="X31" s="177"/>
      <c r="Y31" s="177"/>
    </row>
    <row r="32" spans="1:25" ht="21.75" customHeight="1" x14ac:dyDescent="0.15">
      <c r="A32" s="176"/>
      <c r="B32" s="74"/>
      <c r="C32" s="74"/>
      <c r="D32" s="74"/>
      <c r="E32" s="74"/>
      <c r="F32" s="74"/>
      <c r="G32" s="74"/>
      <c r="H32" s="74"/>
      <c r="I32" s="74"/>
      <c r="J32" s="74"/>
      <c r="K32" s="74"/>
      <c r="L32" s="74"/>
      <c r="M32" s="74"/>
      <c r="N32" s="74"/>
      <c r="O32" s="74"/>
      <c r="P32" s="74"/>
      <c r="Q32" s="74"/>
      <c r="R32" s="74"/>
      <c r="S32" s="74"/>
      <c r="T32" s="74"/>
      <c r="U32" s="74"/>
      <c r="V32" s="74"/>
      <c r="W32" s="74"/>
      <c r="X32" s="74"/>
      <c r="Y32" s="74"/>
    </row>
    <row r="33" spans="1:25" ht="21.75" customHeight="1" x14ac:dyDescent="0.15">
      <c r="A33" s="182"/>
      <c r="B33" s="177"/>
      <c r="C33" s="177"/>
      <c r="D33" s="177"/>
      <c r="E33" s="177"/>
      <c r="F33" s="177"/>
      <c r="G33" s="177"/>
      <c r="H33" s="177"/>
      <c r="I33" s="177"/>
      <c r="J33" s="177"/>
      <c r="K33" s="177"/>
      <c r="L33" s="177"/>
      <c r="M33" s="177"/>
      <c r="N33" s="177"/>
      <c r="O33" s="177"/>
      <c r="P33" s="177"/>
      <c r="Q33" s="177"/>
      <c r="R33" s="177"/>
      <c r="S33" s="177"/>
      <c r="T33" s="177"/>
      <c r="U33" s="177"/>
      <c r="V33" s="177"/>
      <c r="W33" s="177"/>
      <c r="X33" s="177"/>
      <c r="Y33" s="177"/>
    </row>
    <row r="34" spans="1:25" ht="21.75" customHeight="1" x14ac:dyDescent="0.15">
      <c r="A34" s="183"/>
      <c r="B34" s="177"/>
      <c r="C34" s="184"/>
      <c r="D34" s="184"/>
      <c r="E34" s="184"/>
      <c r="F34" s="184"/>
      <c r="G34" s="184"/>
      <c r="H34" s="180"/>
      <c r="I34" s="180"/>
      <c r="J34" s="192"/>
      <c r="K34" s="180"/>
      <c r="L34" s="180"/>
      <c r="M34" s="180"/>
      <c r="N34" s="180"/>
      <c r="O34" s="180"/>
      <c r="P34" s="180"/>
      <c r="Q34" s="192"/>
      <c r="R34" s="185"/>
      <c r="S34" s="74"/>
      <c r="T34" s="74"/>
      <c r="U34" s="74"/>
      <c r="V34" s="74"/>
      <c r="W34" s="74"/>
      <c r="X34" s="74"/>
      <c r="Y34" s="77"/>
    </row>
    <row r="35" spans="1:25" ht="21.75" customHeight="1" x14ac:dyDescent="0.15">
      <c r="A35" s="183"/>
      <c r="B35" s="177"/>
      <c r="C35" s="184"/>
      <c r="D35" s="184"/>
      <c r="E35" s="184"/>
      <c r="F35" s="184"/>
      <c r="G35" s="184"/>
      <c r="H35" s="180"/>
      <c r="I35" s="180"/>
      <c r="J35" s="192"/>
      <c r="K35" s="180"/>
      <c r="L35" s="180"/>
      <c r="M35" s="180"/>
      <c r="N35" s="180"/>
      <c r="O35" s="180"/>
      <c r="P35" s="180"/>
      <c r="Q35" s="192"/>
      <c r="R35" s="185"/>
      <c r="S35" s="74"/>
      <c r="T35" s="74"/>
      <c r="U35" s="74"/>
      <c r="V35" s="74"/>
      <c r="W35" s="74"/>
      <c r="X35" s="74"/>
      <c r="Y35" s="77"/>
    </row>
    <row r="36" spans="1:25" ht="21.75" customHeight="1" x14ac:dyDescent="0.15">
      <c r="A36" s="185"/>
      <c r="B36" s="177"/>
      <c r="C36" s="184"/>
      <c r="D36" s="184"/>
      <c r="E36" s="184"/>
      <c r="F36" s="184"/>
      <c r="G36" s="184"/>
      <c r="H36" s="180"/>
      <c r="I36" s="190"/>
      <c r="J36" s="189"/>
      <c r="K36" s="189"/>
      <c r="L36" s="191"/>
      <c r="M36" s="180"/>
      <c r="N36" s="180"/>
      <c r="O36" s="185"/>
      <c r="P36" s="180"/>
      <c r="Q36" s="180"/>
      <c r="R36" s="185"/>
      <c r="S36" s="178"/>
      <c r="T36" s="178"/>
      <c r="U36" s="178"/>
      <c r="V36" s="178"/>
      <c r="W36" s="178"/>
      <c r="X36" s="177"/>
      <c r="Y36" s="177"/>
    </row>
    <row r="37" spans="1:25" ht="21.75" customHeight="1" x14ac:dyDescent="0.15">
      <c r="A37" s="176"/>
      <c r="B37" s="74"/>
      <c r="C37" s="74"/>
      <c r="D37" s="74"/>
      <c r="E37" s="74"/>
      <c r="F37" s="74"/>
      <c r="G37" s="74"/>
      <c r="H37" s="74"/>
      <c r="I37" s="74"/>
      <c r="J37" s="74"/>
      <c r="K37" s="74"/>
      <c r="L37" s="74"/>
      <c r="M37" s="74"/>
      <c r="N37" s="74"/>
      <c r="O37" s="74"/>
      <c r="P37" s="74"/>
      <c r="Q37" s="74"/>
      <c r="R37" s="74"/>
      <c r="S37" s="74"/>
      <c r="T37" s="74"/>
      <c r="U37" s="74"/>
      <c r="V37" s="74"/>
      <c r="W37" s="74"/>
      <c r="X37" s="74"/>
      <c r="Y37" s="74"/>
    </row>
    <row r="38" spans="1:25" ht="21.75" customHeight="1" x14ac:dyDescent="0.15">
      <c r="H38" s="124"/>
      <c r="I38" s="124"/>
      <c r="J38" s="124"/>
      <c r="K38" s="124"/>
      <c r="L38" s="124"/>
      <c r="M38" s="125"/>
      <c r="N38" s="125"/>
      <c r="O38" s="125"/>
      <c r="P38" s="125"/>
      <c r="Q38" s="125"/>
      <c r="R38" s="125"/>
      <c r="S38" s="125"/>
      <c r="T38" s="125"/>
      <c r="U38" s="125"/>
      <c r="V38" s="125"/>
      <c r="W38" s="125"/>
    </row>
    <row r="39" spans="1:25" ht="21.75" customHeight="1" x14ac:dyDescent="0.15">
      <c r="H39" s="124"/>
      <c r="I39" s="124"/>
      <c r="J39" s="124"/>
      <c r="K39" s="124"/>
      <c r="L39" s="124"/>
      <c r="M39" s="125"/>
      <c r="N39" s="125"/>
      <c r="O39" s="125"/>
      <c r="P39" s="125"/>
      <c r="Q39" s="125"/>
      <c r="R39" s="125"/>
      <c r="S39" s="125"/>
      <c r="T39" s="125"/>
      <c r="U39" s="125"/>
      <c r="V39" s="125"/>
      <c r="W39" s="125"/>
    </row>
    <row r="40" spans="1:25" ht="21.75" customHeight="1" x14ac:dyDescent="0.15"/>
    <row r="41" spans="1:25" ht="21.75" customHeight="1" x14ac:dyDescent="0.15"/>
    <row r="42" spans="1:25" ht="21.75" customHeight="1" x14ac:dyDescent="0.15"/>
    <row r="43" spans="1:25" ht="21.75" customHeight="1" x14ac:dyDescent="0.15"/>
    <row r="44" spans="1:25" ht="21.75" customHeight="1" x14ac:dyDescent="0.15"/>
    <row r="45" spans="1:25" ht="21.75" customHeight="1" x14ac:dyDescent="0.15"/>
    <row r="46" spans="1:25" ht="21.75" customHeight="1" x14ac:dyDescent="0.15"/>
    <row r="47" spans="1:25" ht="21.75" customHeight="1" x14ac:dyDescent="0.15"/>
    <row r="48" spans="1:25" ht="21.75" customHeight="1" x14ac:dyDescent="0.15"/>
    <row r="49" spans="16:23" ht="21.75" customHeight="1" x14ac:dyDescent="0.15"/>
    <row r="50" spans="16:23" ht="21.75" customHeight="1" x14ac:dyDescent="0.15"/>
    <row r="51" spans="16:23" ht="21.75" customHeight="1" x14ac:dyDescent="0.15"/>
    <row r="52" spans="16:23" ht="21.75" customHeight="1" x14ac:dyDescent="0.15">
      <c r="P52" s="87"/>
      <c r="Q52" s="87"/>
      <c r="R52" s="87"/>
      <c r="S52" s="87"/>
      <c r="T52" s="87"/>
      <c r="U52" s="87"/>
      <c r="V52" s="87"/>
      <c r="W52" s="87"/>
    </row>
    <row r="53" spans="16:23" ht="17.100000000000001" customHeight="1" x14ac:dyDescent="0.15">
      <c r="P53" s="87"/>
      <c r="Q53" s="87"/>
      <c r="R53" s="87"/>
      <c r="S53" s="87"/>
      <c r="T53" s="87"/>
      <c r="U53" s="87"/>
      <c r="V53" s="87"/>
      <c r="W53" s="87"/>
    </row>
  </sheetData>
  <sheetProtection sheet="1" objects="1" scenarios="1"/>
  <customSheetViews>
    <customSheetView guid="{8DC21C6E-4D50-4FB0-9521-07E3EFDDD514}" showPageBreaks="1" printArea="1" view="pageBreakPreview">
      <selection activeCell="AB22" sqref="AB22"/>
      <colBreaks count="1" manualBreakCount="1">
        <brk id="25" max="41" man="1"/>
      </colBreaks>
      <pageMargins left="0.62992125984251968" right="0.62992125984251968" top="0.74803149606299213" bottom="0.74803149606299213" header="0.31496062992125984" footer="0.31496062992125984"/>
      <pageSetup paperSize="9" orientation="portrait" r:id="rId1"/>
    </customSheetView>
  </customSheetViews>
  <mergeCells count="2">
    <mergeCell ref="A1:Y2"/>
    <mergeCell ref="F8:U16"/>
  </mergeCells>
  <phoneticPr fontId="1"/>
  <pageMargins left="0.62992125984251968" right="0.62992125984251968" top="0.74803149606299213" bottom="0.74803149606299213" header="0.31496062992125984" footer="0.31496062992125984"/>
  <pageSetup paperSize="9" orientation="portrait" r:id="rId2"/>
  <colBreaks count="1" manualBreakCount="1">
    <brk id="25" max="41"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書換交付申請書</vt:lpstr>
      <vt:lpstr>一面</vt:lpstr>
      <vt:lpstr>二面</vt:lpstr>
      <vt:lpstr>三面 </vt:lpstr>
      <vt:lpstr>四面</vt:lpstr>
      <vt:lpstr>添2</vt:lpstr>
      <vt:lpstr>添4</vt:lpstr>
      <vt:lpstr>誓約書</vt:lpstr>
      <vt:lpstr>宅建士証</vt:lpstr>
      <vt:lpstr>添3</vt:lpstr>
      <vt:lpstr>添8</vt:lpstr>
      <vt:lpstr>添9</vt:lpstr>
      <vt:lpstr>履歴事項全部証明書</vt:lpstr>
      <vt:lpstr>添7</vt:lpstr>
      <vt:lpstr>事務所所在地略図</vt:lpstr>
      <vt:lpstr>事務所の写真</vt:lpstr>
      <vt:lpstr>事務所の写真 (2)</vt:lpstr>
      <vt:lpstr>コード１</vt:lpstr>
      <vt:lpstr>コード２</vt:lpstr>
      <vt:lpstr>コード２!Print_Area</vt:lpstr>
      <vt:lpstr>一面!Print_Area</vt:lpstr>
      <vt:lpstr>'三面 '!Print_Area</vt:lpstr>
      <vt:lpstr>四面!Print_Area</vt:lpstr>
      <vt:lpstr>事務所の写真!Print_Area</vt:lpstr>
      <vt:lpstr>'事務所の写真 (2)'!Print_Area</vt:lpstr>
      <vt:lpstr>事務所所在地略図!Print_Area</vt:lpstr>
      <vt:lpstr>書換交付申請書!Print_Area</vt:lpstr>
      <vt:lpstr>誓約書!Print_Area</vt:lpstr>
      <vt:lpstr>宅建士証!Print_Area</vt:lpstr>
      <vt:lpstr>添2!Print_Area</vt:lpstr>
      <vt:lpstr>添3!Print_Area</vt:lpstr>
      <vt:lpstr>添4!Print_Area</vt:lpstr>
      <vt:lpstr>添7!Print_Area</vt:lpstr>
      <vt:lpstr>添8!Print_Area</vt:lpstr>
      <vt:lpstr>添9!Print_Area</vt:lpstr>
      <vt:lpstr>二面!Print_Area</vt:lpstr>
      <vt:lpstr>履歴事項全部証明書!Print_Area</vt:lpstr>
      <vt:lpstr>都道府県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石本 晴菜</cp:lastModifiedBy>
  <cp:lastPrinted>2025-03-18T03:00:16Z</cp:lastPrinted>
  <dcterms:created xsi:type="dcterms:W3CDTF">2021-08-13T01:07:13Z</dcterms:created>
  <dcterms:modified xsi:type="dcterms:W3CDTF">2026-05-01T02:00:39Z</dcterms:modified>
</cp:coreProperties>
</file>