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D650576C-91ED-446B-99CE-EDA41B528919}" xr6:coauthVersionLast="47" xr6:coauthVersionMax="47" xr10:uidLastSave="{00000000-0000-0000-0000-000000000000}"/>
  <bookViews>
    <workbookView xWindow="10908" yWindow="144" windowWidth="12132" windowHeight="13656" tabRatio="785" firstSheet="2" activeTab="2" xr2:uid="{00000000-000D-0000-FFFF-FFFF00000000}"/>
  </bookViews>
  <sheets>
    <sheet name="表紙等_署用" sheetId="34" state="hidden" r:id="rId1"/>
    <sheet name="表紙等_本部" sheetId="15" state="hidden" r:id="rId2"/>
    <sheet name="設計書" sheetId="40" r:id="rId3"/>
    <sheet name="所属別事業量一覧表" sheetId="39" r:id="rId4"/>
    <sheet name="場所表_広島南_新規" sheetId="47" state="hidden" r:id="rId5"/>
    <sheet name="場所表_新規" sheetId="37" state="hidden" r:id="rId6"/>
    <sheet name="場所表_更新" sheetId="38" state="hidden" r:id="rId7"/>
    <sheet name="場所表_広島中央_新規" sheetId="41" r:id="rId8"/>
    <sheet name="場所表_広島中央_更新" sheetId="42" r:id="rId9"/>
    <sheet name="場所表_広島東_新規" sheetId="43" r:id="rId10"/>
    <sheet name="場所表_広島東_更新" sheetId="44" r:id="rId11"/>
    <sheet name="場所表_広島西_新規" sheetId="45" r:id="rId12"/>
    <sheet name="場所表_広島西_更新" sheetId="46" r:id="rId13"/>
    <sheet name="場所表_広島南_更新" sheetId="48" r:id="rId14"/>
  </sheets>
  <definedNames>
    <definedName name="_xlnm._FilterDatabase" localSheetId="12" hidden="1">場所表_広島西_更新!$B$1:$P$53</definedName>
    <definedName name="_xlnm._FilterDatabase" localSheetId="8" hidden="1">場所表_広島中央_更新!$B$1:$R$193</definedName>
    <definedName name="_xlnm._FilterDatabase" localSheetId="7" hidden="1">場所表_広島中央_新規!$B$1:$P$63</definedName>
    <definedName name="_xlnm._FilterDatabase" localSheetId="10" hidden="1">場所表_広島東_更新!$B$1:$P$29</definedName>
    <definedName name="_xlnm._FilterDatabase" localSheetId="13" hidden="1">場所表_広島南_更新!$B$1:$O$52</definedName>
    <definedName name="COL_事業量" localSheetId="2">設計書!$E$5</definedName>
    <definedName name="COL_詳細情報" localSheetId="2">設計書!$C$5</definedName>
    <definedName name="COL_単位" localSheetId="2">設計書!$F$5</definedName>
    <definedName name="COL_塗装情報" localSheetId="3">所属別事業量一覧表!$E$8</definedName>
    <definedName name="COL_塗装情報" localSheetId="2">設計書!$D$5</definedName>
    <definedName name="COL_発注分類" localSheetId="3">所属別事業量一覧表!$A$8</definedName>
    <definedName name="COL_発注分類" localSheetId="2">設計書!$A$5</definedName>
    <definedName name="COL_幅員" localSheetId="2">設計書!$B$5</definedName>
    <definedName name="COUNT_SUM" localSheetId="3">所属別事業量一覧表!$F$18</definedName>
    <definedName name="EditCol" localSheetId="12">場所表_広島西_更新!$H$3:$H$49</definedName>
    <definedName name="EditCol" localSheetId="11">場所表_広島西_新規!#REF!</definedName>
    <definedName name="EditCol" localSheetId="8">場所表_広島中央_更新!$H$3:$H$189</definedName>
    <definedName name="EditCol" localSheetId="7">場所表_広島中央_新規!$I$3:$I$61</definedName>
    <definedName name="EditCol" localSheetId="10">場所表_広島東_更新!$H$3:$H$25</definedName>
    <definedName name="EditCol" localSheetId="9">場所表_広島東_新規!#REF!</definedName>
    <definedName name="EditCol" localSheetId="13">場所表_広島南_更新!$H$3:$H$48</definedName>
    <definedName name="EditCol" localSheetId="4">場所表_広島南_新規!$H$3:$H$7</definedName>
    <definedName name="EditCol" localSheetId="6">場所表_更新!$G$3:$G$7</definedName>
    <definedName name="EditCol" localSheetId="5">場所表_新規!$H$3:$H$7</definedName>
    <definedName name="EditRow" localSheetId="12">場所表_広島西_更新!$B$6:$L$6</definedName>
    <definedName name="EditRow" localSheetId="11">場所表_広島西_新規!$B$6:$J$6</definedName>
    <definedName name="EditRow" localSheetId="8">場所表_広島中央_更新!$B$6:$N$6</definedName>
    <definedName name="EditRow" localSheetId="7">場所表_広島中央_新規!$B$6:$L$6</definedName>
    <definedName name="EditRow" localSheetId="10">場所表_広島東_更新!$B$6:$L$6</definedName>
    <definedName name="EditRow" localSheetId="9">場所表_広島東_新規!$B$6:$J$6</definedName>
    <definedName name="EditRow" localSheetId="13">場所表_広島南_更新!$B$6:$K$6</definedName>
    <definedName name="EditRow" localSheetId="4">場所表_広島南_新規!$A$6:$J$6</definedName>
    <definedName name="EditRow" localSheetId="6">場所表_更新!$A$6:$I$6</definedName>
    <definedName name="EditRow" localSheetId="5">場所表_新規!$A$6:$J$6</definedName>
    <definedName name="EndCol" localSheetId="12">場所表_広島西_更新!$K$3:$K$49</definedName>
    <definedName name="EndCol" localSheetId="11">場所表_広島西_新規!$I$3:$I$7</definedName>
    <definedName name="EndCol" localSheetId="8">場所表_広島中央_更新!$M$3:$M$189</definedName>
    <definedName name="EndCol" localSheetId="7">場所表_広島中央_新規!$K$3:$K$61</definedName>
    <definedName name="EndCol" localSheetId="10">場所表_広島東_更新!$K$3:$K$25</definedName>
    <definedName name="EndCol" localSheetId="9">場所表_広島東_新規!$I$3:$I$11</definedName>
    <definedName name="EndCol" localSheetId="13">場所表_広島南_更新!$J$3:$J$48</definedName>
    <definedName name="EndCol" localSheetId="4">場所表_広島南_新規!$I$3:$I$7</definedName>
    <definedName name="EndCol" localSheetId="6">場所表_更新!$H$3:$H$7</definedName>
    <definedName name="EndCol" localSheetId="5">場所表_新規!$I$3:$I$7</definedName>
    <definedName name="EndRow" localSheetId="12">場所表_広島西_更新!$B$49:$L$49</definedName>
    <definedName name="EndRow" localSheetId="11">場所表_広島西_新規!$B$7:$J$7</definedName>
    <definedName name="EndRow" localSheetId="8">場所表_広島中央_更新!$B$189:$N$189</definedName>
    <definedName name="EndRow" localSheetId="7">場所表_広島中央_新規!$B$61:$L$61</definedName>
    <definedName name="EndRow" localSheetId="10">場所表_広島東_更新!$B$25:$L$25</definedName>
    <definedName name="EndRow" localSheetId="9">場所表_広島東_新規!$B$11:$J$11</definedName>
    <definedName name="EndRow" localSheetId="13">場所表_広島南_更新!$B$48:$K$48</definedName>
    <definedName name="EndRow" localSheetId="4">場所表_広島南_新規!$A$7:$J$7</definedName>
    <definedName name="EndRow" localSheetId="6">場所表_更新!$A$7:$I$7</definedName>
    <definedName name="EndRow" localSheetId="5">場所表_新規!$A$7:$J$7</definedName>
    <definedName name="INSERT_START" localSheetId="3">所属別事業量一覧表!$9:$9</definedName>
    <definedName name="INSERT_START" localSheetId="2">設計書!$7:$7</definedName>
    <definedName name="_xlnm.Print_Area" localSheetId="3">所属別事業量一覧表!$A$1:$BQ$18</definedName>
    <definedName name="_xlnm.Print_Area" localSheetId="12">場所表_広島西_更新!$A$1:$L$53</definedName>
    <definedName name="_xlnm.Print_Area" localSheetId="11">場所表_広島西_新規!$A$1:$J$9</definedName>
    <definedName name="_xlnm.Print_Area" localSheetId="8">場所表_広島中央_更新!$A$1:$N$193</definedName>
    <definedName name="_xlnm.Print_Area" localSheetId="7">場所表_広島中央_新規!$A$1:$L$63</definedName>
    <definedName name="_xlnm.Print_Area" localSheetId="10">場所表_広島東_更新!$A$1:$L$29</definedName>
    <definedName name="_xlnm.Print_Area" localSheetId="9">場所表_広島東_新規!$A$1:$J$13</definedName>
    <definedName name="_xlnm.Print_Area" localSheetId="13">場所表_広島南_更新!$A$1:$K$52</definedName>
    <definedName name="_xlnm.Print_Area" localSheetId="4">場所表_広島南_新規!$A$1:$J$9</definedName>
    <definedName name="_xlnm.Print_Area" localSheetId="6">場所表_更新!$A$1:$I$11</definedName>
    <definedName name="_xlnm.Print_Area" localSheetId="5">場所表_新規!$A$1:$J$9</definedName>
    <definedName name="_xlnm.Print_Area" localSheetId="2">設計書!$A$1:$H$26</definedName>
    <definedName name="_xlnm.Print_Area" localSheetId="0">表紙等_署用!$A$1:$H$78</definedName>
    <definedName name="_xlnm.Print_Area" localSheetId="1">表紙等_本部!$A$1:$I$78</definedName>
    <definedName name="_xlnm.Print_Titles" localSheetId="12">場所表_広島西_更新!$2:$4</definedName>
    <definedName name="_xlnm.Print_Titles" localSheetId="11">場所表_広島西_新規!$2:$4</definedName>
    <definedName name="_xlnm.Print_Titles" localSheetId="8">場所表_広島中央_更新!$2:$4</definedName>
    <definedName name="_xlnm.Print_Titles" localSheetId="7">場所表_広島中央_新規!$2:$4</definedName>
    <definedName name="_xlnm.Print_Titles" localSheetId="10">場所表_広島東_更新!$2:$4</definedName>
    <definedName name="_xlnm.Print_Titles" localSheetId="9">場所表_広島東_新規!$2:$4</definedName>
    <definedName name="_xlnm.Print_Titles" localSheetId="13">場所表_広島南_更新!$2:$4</definedName>
    <definedName name="_xlnm.Print_Titles" localSheetId="4">場所表_広島南_新規!$2:$4</definedName>
    <definedName name="_xlnm.Print_Titles" localSheetId="6">場所表_更新!$2:$4</definedName>
    <definedName name="_xlnm.Print_Titles" localSheetId="5">場所表_新規!$2:$4</definedName>
    <definedName name="PS_1" localSheetId="3">所属別事業量一覧表!$BJ$6</definedName>
    <definedName name="PS_10" localSheetId="3">所属別事業量一覧表!$V$6</definedName>
    <definedName name="PS_11" localSheetId="3">所属別事業量一覧表!$X$6</definedName>
    <definedName name="PS_12" localSheetId="3">所属別事業量一覧表!$AL$6</definedName>
    <definedName name="PS_13" localSheetId="3">所属別事業量一覧表!$AD$6</definedName>
    <definedName name="PS_14" localSheetId="3">所属別事業量一覧表!$AJ$6</definedName>
    <definedName name="PS_15" localSheetId="3">所属別事業量一覧表!$BL$6</definedName>
    <definedName name="PS_16" localSheetId="3">所属別事業量一覧表!$P$6</definedName>
    <definedName name="PS_17" localSheetId="3">所属別事業量一覧表!$BF$6</definedName>
    <definedName name="PS_18" localSheetId="3">所属別事業量一覧表!$Z$6</definedName>
    <definedName name="PS_19" localSheetId="3">所属別事業量一覧表!$AT$6</definedName>
    <definedName name="PS_2" localSheetId="3">所属別事業量一覧表!$BN$6</definedName>
    <definedName name="PS_20" localSheetId="3">所属別事業量一覧表!$AV$6</definedName>
    <definedName name="PS_21" localSheetId="3">所属別事業量一覧表!$AX$6</definedName>
    <definedName name="PS_22" localSheetId="3">所属別事業量一覧表!$AP$6</definedName>
    <definedName name="PS_23" localSheetId="3">所属別事業量一覧表!$AN$6</definedName>
    <definedName name="PS_24" localSheetId="3">所属別事業量一覧表!$AZ$6</definedName>
    <definedName name="PS_25" localSheetId="3">所属別事業量一覧表!$BD$6</definedName>
    <definedName name="PS_26" localSheetId="3">所属別事業量一覧表!$BB$6</definedName>
    <definedName name="PS_27" localSheetId="3">所属別事業量一覧表!$BH$6</definedName>
    <definedName name="PS_28" localSheetId="3">所属別事業量一覧表!$N$6</definedName>
    <definedName name="PS_29" localSheetId="3">所属別事業量一覧表!$J$6</definedName>
    <definedName name="PS_3" localSheetId="3">所属別事業量一覧表!$H$6</definedName>
    <definedName name="PS_30" localSheetId="3">所属別事業量一覧表!$AR$6</definedName>
    <definedName name="PS_31" localSheetId="3">所属別事業量一覧表!$R$6</definedName>
    <definedName name="PS_4" localSheetId="3">所属別事業量一覧表!$F$6</definedName>
    <definedName name="PS_5" localSheetId="3">所属別事業量一覧表!$L$6</definedName>
    <definedName name="PS_6" localSheetId="3">所属別事業量一覧表!$AB$6</definedName>
    <definedName name="PS_7" localSheetId="3">所属別事業量一覧表!$AF$6</definedName>
    <definedName name="PS_8" localSheetId="3">所属別事業量一覧表!$AH$6</definedName>
    <definedName name="PS_9" localSheetId="3">所属別事業量一覧表!$T$6</definedName>
    <definedName name="StartCol" localSheetId="12">場所表_広島西_更新!$G$3:$G$49</definedName>
    <definedName name="StartCol" localSheetId="11">場所表_広島西_新規!$H$3:$H$7</definedName>
    <definedName name="StartCol" localSheetId="8">場所表_広島中央_更新!$G$3:$G$189</definedName>
    <definedName name="StartCol" localSheetId="7">場所表_広島中央_新規!$H$3:$H$61</definedName>
    <definedName name="StartCol" localSheetId="10">場所表_広島東_更新!$G$3:$G$25</definedName>
    <definedName name="StartCol" localSheetId="9">場所表_広島東_新規!$H$3:$H$11</definedName>
    <definedName name="StartCol" localSheetId="13">場所表_広島南_更新!$G$3:$G$48</definedName>
    <definedName name="StartCol" localSheetId="4">場所表_広島南_新規!$G$3:$G$7</definedName>
    <definedName name="StartCol" localSheetId="6">場所表_更新!$F$3:$F$7</definedName>
    <definedName name="StartCol" localSheetId="5">場所表_新規!$G$3:$G$7</definedName>
    <definedName name="StartRow" localSheetId="12">場所表_広島西_更新!$B$5:$L$5</definedName>
    <definedName name="StartRow" localSheetId="11">場所表_広島西_新規!$B$5:$J$5</definedName>
    <definedName name="StartRow" localSheetId="8">場所表_広島中央_更新!$B$5:$N$5</definedName>
    <definedName name="StartRow" localSheetId="7">場所表_広島中央_新規!$B$5:$L$5</definedName>
    <definedName name="StartRow" localSheetId="10">場所表_広島東_更新!$B$5:$L$5</definedName>
    <definedName name="StartRow" localSheetId="9">場所表_広島東_新規!$B$5:$J$5</definedName>
    <definedName name="StartRow" localSheetId="13">場所表_広島南_更新!$B$5:$K$5</definedName>
    <definedName name="StartRow" localSheetId="4">場所表_広島南_新規!$A$5:$J$5</definedName>
    <definedName name="StartRow" localSheetId="6">場所表_更新!$A$5:$I$5</definedName>
    <definedName name="StartRow" localSheetId="5">場所表_新規!$A$5:$J$5</definedName>
    <definedName name="データ" localSheetId="3">所属別事業量一覧表!$A$6:$BO$17</definedName>
    <definedName name="一覧表" localSheetId="3">所属別事業量一覧表!$A$9:$BO$17</definedName>
    <definedName name="一覧表" localSheetId="12">場所表_広島西_更新!$B$5:$O$49</definedName>
    <definedName name="一覧表" localSheetId="11">場所表_広島西_新規!$B$5:$M$7</definedName>
    <definedName name="一覧表" localSheetId="8">場所表_広島中央_更新!$B$5:$Q$189</definedName>
    <definedName name="一覧表" localSheetId="7">場所表_広島中央_新規!$B$5:$O$61</definedName>
    <definedName name="一覧表" localSheetId="10">場所表_広島東_更新!$B$5:$O$25</definedName>
    <definedName name="一覧表" localSheetId="9">場所表_広島東_新規!$B$5:$M$11</definedName>
    <definedName name="一覧表" localSheetId="13">場所表_広島南_更新!$B$5:$N$48</definedName>
    <definedName name="一覧表" localSheetId="4">場所表_広島南_新規!$A$5:$M$7</definedName>
    <definedName name="一覧表" localSheetId="6">場所表_更新!$A$5:$L$7</definedName>
    <definedName name="一覧表" localSheetId="5">場所表_新規!$A$5:$M$7</definedName>
    <definedName name="一覧表" localSheetId="2">設計書!$A$6:$H$14</definedName>
    <definedName name="監督員" localSheetId="0">表紙等_署用!$C$37</definedName>
    <definedName name="規制番号" localSheetId="12">場所表_広島西_更新!$M$2</definedName>
    <definedName name="規制番号" localSheetId="8">場所表_広島中央_更新!$O$2</definedName>
    <definedName name="規制番号" localSheetId="10">場所表_広島東_更新!$M$2</definedName>
    <definedName name="規制番号" localSheetId="13">場所表_広島南_更新!$L$2</definedName>
    <definedName name="規制番号" localSheetId="6">場所表_更新!$J$2</definedName>
    <definedName name="区分" localSheetId="11">場所表_広島西_新規!$C$2</definedName>
    <definedName name="区分" localSheetId="7">場所表_広島中央_新規!$C$2</definedName>
    <definedName name="区分" localSheetId="9">場所表_広島東_新規!$C$2</definedName>
    <definedName name="区分" localSheetId="4">場所表_広島南_新規!$B$2</definedName>
    <definedName name="区分" localSheetId="5">場所表_新規!$B$2</definedName>
    <definedName name="警察署名" localSheetId="12">場所表_広島西_更新!$L$1</definedName>
    <definedName name="警察署名" localSheetId="11">場所表_広島西_新規!$J$1</definedName>
    <definedName name="警察署名" localSheetId="8">場所表_広島中央_更新!$N$1</definedName>
    <definedName name="警察署名" localSheetId="7">場所表_広島中央_新規!$L$1</definedName>
    <definedName name="警察署名" localSheetId="10">場所表_広島東_更新!$L$1</definedName>
    <definedName name="警察署名" localSheetId="9">場所表_広島東_新規!$J$1</definedName>
    <definedName name="警察署名" localSheetId="13">場所表_広島南_更新!$K$1</definedName>
    <definedName name="警察署名" localSheetId="4">場所表_広島南_新規!$J$1</definedName>
    <definedName name="警察署名" localSheetId="6">場所表_更新!$I$1</definedName>
    <definedName name="警察署名" localSheetId="5">場所表_新規!$J$1</definedName>
    <definedName name="警察署名" localSheetId="0">表紙等_署用!$A$46</definedName>
    <definedName name="検査員" localSheetId="0">表紙等_署用!$C$40</definedName>
    <definedName name="交_通_規_制_課">設計書!$H$3</definedName>
    <definedName name="交通整理員" localSheetId="2">設計書!$D$16:$G$19</definedName>
    <definedName name="交通整理員Ａ" localSheetId="2">設計書!$E$16</definedName>
    <definedName name="交通整理員Ａ_夜間" localSheetId="2">設計書!$E$17</definedName>
    <definedName name="交通整理員B" localSheetId="2">設計書!$E$18</definedName>
    <definedName name="交通整理員Ｂ_夜間" localSheetId="2">設計書!$E$19</definedName>
    <definedName name="工事期間" localSheetId="0">表紙等_署用!$C$33</definedName>
    <definedName name="工事種別" localSheetId="0">表紙等_署用!$A$58</definedName>
    <definedName name="工事場所" localSheetId="0">表紙等_署用!$C$28</definedName>
    <definedName name="工事場所箇所数" localSheetId="0">表紙等_署用!$K$30</definedName>
    <definedName name="工事内容" localSheetId="0">表紙等_署用!$A$60</definedName>
    <definedName name="工事番号" localSheetId="0">表紙等_署用!$K$1</definedName>
    <definedName name="工事費" localSheetId="0">表紙等_署用!$B$68</definedName>
    <definedName name="工事名称" localSheetId="0">表紙等_署用!$C$22</definedName>
    <definedName name="更新合計" localSheetId="12">場所表_広島西_更新!$E$50</definedName>
    <definedName name="更新合計" localSheetId="8">場所表_広島中央_更新!$E$190</definedName>
    <definedName name="更新合計" localSheetId="10">場所表_広島東_更新!$E$26</definedName>
    <definedName name="更新合計" localSheetId="13">場所表_広島南_更新!$E$49</definedName>
    <definedName name="更新合計" localSheetId="6">場所表_更新!$D$8</definedName>
    <definedName name="合計" localSheetId="2">設計書!$H$26</definedName>
    <definedName name="事業量" localSheetId="12">場所表_広島西_更新!$G$3:$L$49</definedName>
    <definedName name="事業量" localSheetId="11">場所表_広島西_新規!$H$3:$J$7</definedName>
    <definedName name="事業量" localSheetId="8">場所表_広島中央_更新!$G$3:$N$189</definedName>
    <definedName name="事業量" localSheetId="7">場所表_広島中央_新規!$H$3:$L$61</definedName>
    <definedName name="事業量" localSheetId="10">場所表_広島東_更新!$G$3:$L$25</definedName>
    <definedName name="事業量" localSheetId="9">場所表_広島東_新規!$H$3:$J$11</definedName>
    <definedName name="事業量" localSheetId="13">場所表_広島南_更新!$G$3:$K$48</definedName>
    <definedName name="事業量" localSheetId="4">場所表_広島南_新規!$G$3:$J$7</definedName>
    <definedName name="事業量" localSheetId="6">場所表_更新!$F$3:$I$7</definedName>
    <definedName name="事業量" localSheetId="5">場所表_新規!$G$3:$J$7</definedName>
    <definedName name="事業量新規更新合計" localSheetId="12">場所表_広島西_更新!$G$3:$K$53</definedName>
    <definedName name="事業量新規更新合計" localSheetId="8">場所表_広島中央_更新!$G$3:$M$193</definedName>
    <definedName name="事業量新規更新合計" localSheetId="10">場所表_広島東_更新!$G$3:$K$29</definedName>
    <definedName name="事業量新規更新合計" localSheetId="13">場所表_広島南_更新!$G$3:$J$52</definedName>
    <definedName name="事業量新規更新合計" localSheetId="6">場所表_更新!$F$3:$H$11</definedName>
    <definedName name="事業量新規合計" localSheetId="11">場所表_広島西_新規!$H$3:$I$9</definedName>
    <definedName name="事業量新規合計" localSheetId="7">場所表_広島中央_新規!$H$3:$K$63</definedName>
    <definedName name="事業量新規合計" localSheetId="9">場所表_広島東_新規!$H$3:$I$13</definedName>
    <definedName name="事業量新規合計" localSheetId="4">場所表_広島南_新規!$G$3:$I$9</definedName>
    <definedName name="事業量新規合計" localSheetId="5">場所表_新規!$G$3:$I$9</definedName>
    <definedName name="場所" localSheetId="12">場所表_広島西_更新!$O$2</definedName>
    <definedName name="場所" localSheetId="11">場所表_広島西_新規!$M$2</definedName>
    <definedName name="場所" localSheetId="8">場所表_広島中央_更新!$Q$2</definedName>
    <definedName name="場所" localSheetId="7">場所表_広島中央_新規!$O$2</definedName>
    <definedName name="場所" localSheetId="10">場所表_広島東_更新!$O$2</definedName>
    <definedName name="場所" localSheetId="9">場所表_広島東_新規!$M$2</definedName>
    <definedName name="場所" localSheetId="13">場所表_広島南_更新!$N$2</definedName>
    <definedName name="場所" localSheetId="4">場所表_広島南_新規!$M$2</definedName>
    <definedName name="場所" localSheetId="6">場所表_更新!$L$2</definedName>
    <definedName name="場所" localSheetId="5">場所表_新規!$M$2</definedName>
    <definedName name="新規更新合計" localSheetId="12">場所表_広島西_更新!$B$52:$L$53</definedName>
    <definedName name="新規更新合計" localSheetId="8">場所表_広島中央_更新!$B$192:$N$193</definedName>
    <definedName name="新規更新合計" localSheetId="10">場所表_広島東_更新!$B$28:$L$29</definedName>
    <definedName name="新規更新合計" localSheetId="13">場所表_広島南_更新!$B$51:$K$52</definedName>
    <definedName name="新規更新合計" localSheetId="6">場所表_更新!$A$10:$I$11</definedName>
    <definedName name="新規更新合計値" localSheetId="12">場所表_広島西_更新!$E$52</definedName>
    <definedName name="新規更新合計値" localSheetId="8">場所表_広島中央_更新!$E$192</definedName>
    <definedName name="新規更新合計値" localSheetId="10">場所表_広島東_更新!$E$28</definedName>
    <definedName name="新規更新合計値" localSheetId="13">場所表_広島南_更新!$E$51</definedName>
    <definedName name="新規更新合計値" localSheetId="6">場所表_更新!$D$10</definedName>
    <definedName name="新規合計" localSheetId="11">場所表_広島西_新規!$F$8</definedName>
    <definedName name="新規合計" localSheetId="7">場所表_広島中央_新規!$F$62</definedName>
    <definedName name="新規合計" localSheetId="9">場所表_広島東_新規!$F$12</definedName>
    <definedName name="新規合計" localSheetId="4">場所表_広島南_新規!$E$8</definedName>
    <definedName name="新規合計" localSheetId="5">場所表_新規!$E$8</definedName>
    <definedName name="数" localSheetId="12">場所表_広島西_更新!$F$2</definedName>
    <definedName name="数" localSheetId="11">場所表_広島西_新規!$G$2</definedName>
    <definedName name="数" localSheetId="8">場所表_広島中央_更新!$F$2</definedName>
    <definedName name="数" localSheetId="7">場所表_広島中央_新規!$G$2</definedName>
    <definedName name="数" localSheetId="10">場所表_広島東_更新!$F$2</definedName>
    <definedName name="数" localSheetId="9">場所表_広島東_新規!$G$2</definedName>
    <definedName name="数" localSheetId="13">場所表_広島南_更新!$F$2</definedName>
    <definedName name="数" localSheetId="4">場所表_広島南_新規!$F$2</definedName>
    <definedName name="数" localSheetId="6">場所表_更新!$E$2</definedName>
    <definedName name="数" localSheetId="5">場所表_新規!$F$2</definedName>
    <definedName name="整理番号" localSheetId="11">場所表_広島西_新規!$K$2</definedName>
    <definedName name="整理番号" localSheetId="7">場所表_広島中央_新規!$M$2</definedName>
    <definedName name="整理番号" localSheetId="9">場所表_広島東_新規!$K$2</definedName>
    <definedName name="整理番号" localSheetId="4">場所表_広島南_新規!$K$2</definedName>
    <definedName name="整理番号" localSheetId="5">場所表_新規!$K$2</definedName>
    <definedName name="単位" localSheetId="12">場所表_広島西_更新!$G$4:$K$4</definedName>
    <definedName name="単位" localSheetId="11">場所表_広島西_新規!$H$4:$I$4</definedName>
    <definedName name="単位" localSheetId="8">場所表_広島中央_更新!$G$4:$M$4</definedName>
    <definedName name="単位" localSheetId="7">場所表_広島中央_新規!$H$4:$K$4</definedName>
    <definedName name="単位" localSheetId="10">場所表_広島東_更新!$G$4:$K$4</definedName>
    <definedName name="単位" localSheetId="9">場所表_広島東_新規!$H$4:$I$4</definedName>
    <definedName name="単位" localSheetId="13">場所表_広島南_更新!$G$4:$J$4</definedName>
    <definedName name="単位" localSheetId="4">場所表_広島南_新規!$G$4:$I$4</definedName>
    <definedName name="単位" localSheetId="6">場所表_更新!$F$4:$H$4</definedName>
    <definedName name="単位" localSheetId="5">場所表_新規!$G$4:$I$4</definedName>
    <definedName name="単価" localSheetId="2">設計書!$G$5</definedName>
    <definedName name="道路種別" localSheetId="12">場所表_広島西_更新!$N$2</definedName>
    <definedName name="道路種別" localSheetId="11">場所表_広島西_新規!$L$2</definedName>
    <definedName name="道路種別" localSheetId="8">場所表_広島中央_更新!$P$2</definedName>
    <definedName name="道路種別" localSheetId="7">場所表_広島中央_新規!$N$2</definedName>
    <definedName name="道路種別" localSheetId="10">場所表_広島東_更新!$N$2</definedName>
    <definedName name="道路種別" localSheetId="9">場所表_広島東_新規!$L$2</definedName>
    <definedName name="道路種別" localSheetId="13">場所表_広島南_更新!$M$2</definedName>
    <definedName name="道路種別" localSheetId="4">場所表_広島南_新規!$L$2</definedName>
    <definedName name="道路種別" localSheetId="6">場所表_更新!$K$2</definedName>
    <definedName name="道路種別" localSheetId="5">場所表_新規!$L$2</definedName>
    <definedName name="特記事項" localSheetId="0">表紙等_署用!$A$62</definedName>
    <definedName name="年月" localSheetId="0">表紙等_署用!$K$2</definedName>
    <definedName name="発注分類" localSheetId="12">場所表_広島西_更新!$G$3:$K$3</definedName>
    <definedName name="発注分類" localSheetId="11">場所表_広島西_新規!$H$3:$I$3</definedName>
    <definedName name="発注分類" localSheetId="8">場所表_広島中央_更新!$G$3:$M$3</definedName>
    <definedName name="発注分類" localSheetId="7">場所表_広島中央_新規!$H$3:$K$3</definedName>
    <definedName name="発注分類" localSheetId="10">場所表_広島東_更新!$G$3:$K$3</definedName>
    <definedName name="発注分類" localSheetId="9">場所表_広島東_新規!$H$3:$I$3</definedName>
    <definedName name="発注分類" localSheetId="13">場所表_広島南_更新!$G$3:$J$3</definedName>
    <definedName name="発注分類" localSheetId="4">場所表_広島南_新規!$G$3:$I$3</definedName>
    <definedName name="発注分類" localSheetId="6">場所表_更新!$F$3:$H$3</definedName>
    <definedName name="発注分類" localSheetId="5">場所表_新規!$G$3:$I$3</definedName>
    <definedName name="備考" localSheetId="12">場所表_広島西_更新!$L$3</definedName>
    <definedName name="備考" localSheetId="11">場所表_広島西_新規!$J$3</definedName>
    <definedName name="備考" localSheetId="8">場所表_広島中央_更新!$N$3</definedName>
    <definedName name="備考" localSheetId="7">場所表_広島中央_新規!$L$3</definedName>
    <definedName name="備考" localSheetId="10">場所表_広島東_更新!$L$3</definedName>
    <definedName name="備考" localSheetId="9">場所表_広島東_新規!$J$3</definedName>
    <definedName name="備考" localSheetId="13">場所表_広島南_更新!$K$3</definedName>
    <definedName name="備考" localSheetId="4">場所表_広島南_新規!$J$3</definedName>
    <definedName name="備考" localSheetId="6">場所表_更新!$I$3</definedName>
    <definedName name="備考" localSheetId="5">場所表_新規!$J$3</definedName>
    <definedName name="標示種別" localSheetId="12">場所表_広島西_更新!$E$2</definedName>
    <definedName name="標示種別" localSheetId="11">場所表_広島西_新規!$F$2</definedName>
    <definedName name="標示種別" localSheetId="8">場所表_広島中央_更新!$E$2</definedName>
    <definedName name="標示種別" localSheetId="7">場所表_広島中央_新規!$F$2</definedName>
    <definedName name="標示種別" localSheetId="10">場所表_広島東_更新!$E$2</definedName>
    <definedName name="標示種別" localSheetId="9">場所表_広島東_新規!$F$2</definedName>
    <definedName name="標示種別" localSheetId="13">場所表_広島南_更新!$E$2</definedName>
    <definedName name="標示種別" localSheetId="4">場所表_広島南_新規!$E$2</definedName>
    <definedName name="標示種別" localSheetId="6">場所表_更新!$D$2</definedName>
    <definedName name="標示種別" localSheetId="5">場所表_新規!$E$2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48" l="1"/>
  <c r="I50" i="48"/>
  <c r="I52" i="48" s="1"/>
  <c r="I49" i="48"/>
  <c r="I51" i="48" s="1"/>
  <c r="O47" i="48"/>
  <c r="D47" i="48"/>
  <c r="C47" i="48"/>
  <c r="B47" i="48"/>
  <c r="O46" i="48"/>
  <c r="D46" i="48"/>
  <c r="C46" i="48"/>
  <c r="B46" i="48"/>
  <c r="O45" i="48"/>
  <c r="D45" i="48"/>
  <c r="C45" i="48"/>
  <c r="B45" i="48"/>
  <c r="O44" i="48"/>
  <c r="D44" i="48"/>
  <c r="C44" i="48"/>
  <c r="B44" i="48"/>
  <c r="O43" i="48"/>
  <c r="D43" i="48"/>
  <c r="C43" i="48"/>
  <c r="B43" i="48"/>
  <c r="O42" i="48"/>
  <c r="D42" i="48"/>
  <c r="C42" i="48"/>
  <c r="B42" i="48"/>
  <c r="O41" i="48"/>
  <c r="D41" i="48"/>
  <c r="C41" i="48"/>
  <c r="B41" i="48"/>
  <c r="O40" i="48"/>
  <c r="D40" i="48"/>
  <c r="C40" i="48"/>
  <c r="B40" i="48"/>
  <c r="O39" i="48"/>
  <c r="D39" i="48"/>
  <c r="C39" i="48"/>
  <c r="B39" i="48"/>
  <c r="O38" i="48"/>
  <c r="D38" i="48"/>
  <c r="C38" i="48"/>
  <c r="B38" i="48"/>
  <c r="O37" i="48"/>
  <c r="D37" i="48"/>
  <c r="C37" i="48"/>
  <c r="B37" i="48"/>
  <c r="O36" i="48"/>
  <c r="D36" i="48"/>
  <c r="C36" i="48"/>
  <c r="B36" i="48"/>
  <c r="O35" i="48"/>
  <c r="D35" i="48"/>
  <c r="C35" i="48"/>
  <c r="B35" i="48"/>
  <c r="O34" i="48"/>
  <c r="D34" i="48"/>
  <c r="C34" i="48"/>
  <c r="B34" i="48"/>
  <c r="O33" i="48"/>
  <c r="D33" i="48"/>
  <c r="C33" i="48"/>
  <c r="B33" i="48"/>
  <c r="O32" i="48"/>
  <c r="D32" i="48"/>
  <c r="C32" i="48"/>
  <c r="B32" i="48"/>
  <c r="O31" i="48"/>
  <c r="D31" i="48"/>
  <c r="C31" i="48"/>
  <c r="B31" i="48"/>
  <c r="O30" i="48"/>
  <c r="D30" i="48"/>
  <c r="C30" i="48"/>
  <c r="B30" i="48"/>
  <c r="O29" i="48"/>
  <c r="D29" i="48"/>
  <c r="C29" i="48"/>
  <c r="B29" i="48"/>
  <c r="O28" i="48"/>
  <c r="D28" i="48"/>
  <c r="C28" i="48"/>
  <c r="B28" i="48"/>
  <c r="O27" i="48"/>
  <c r="D27" i="48"/>
  <c r="C27" i="48"/>
  <c r="B27" i="48"/>
  <c r="O26" i="48"/>
  <c r="D26" i="48"/>
  <c r="C26" i="48"/>
  <c r="B26" i="48"/>
  <c r="O25" i="48"/>
  <c r="D25" i="48"/>
  <c r="C25" i="48"/>
  <c r="B25" i="48"/>
  <c r="O24" i="48"/>
  <c r="D24" i="48"/>
  <c r="C24" i="48"/>
  <c r="B24" i="48"/>
  <c r="O23" i="48"/>
  <c r="D23" i="48"/>
  <c r="C23" i="48"/>
  <c r="B23" i="48"/>
  <c r="O22" i="48"/>
  <c r="D22" i="48"/>
  <c r="C22" i="48"/>
  <c r="B22" i="48"/>
  <c r="O21" i="48"/>
  <c r="D21" i="48"/>
  <c r="C21" i="48"/>
  <c r="B21" i="48"/>
  <c r="O20" i="48"/>
  <c r="D20" i="48"/>
  <c r="C20" i="48"/>
  <c r="B20" i="48"/>
  <c r="O19" i="48"/>
  <c r="D19" i="48"/>
  <c r="C19" i="48"/>
  <c r="B19" i="48"/>
  <c r="O18" i="48"/>
  <c r="D18" i="48"/>
  <c r="C18" i="48"/>
  <c r="B18" i="48"/>
  <c r="O17" i="48"/>
  <c r="D17" i="48"/>
  <c r="C17" i="48"/>
  <c r="B17" i="48"/>
  <c r="O16" i="48"/>
  <c r="D16" i="48"/>
  <c r="C16" i="48"/>
  <c r="B16" i="48"/>
  <c r="O15" i="48"/>
  <c r="D15" i="48"/>
  <c r="C15" i="48"/>
  <c r="B15" i="48"/>
  <c r="O14" i="48"/>
  <c r="D14" i="48"/>
  <c r="C14" i="48"/>
  <c r="B14" i="48"/>
  <c r="O13" i="48"/>
  <c r="D13" i="48"/>
  <c r="C13" i="48"/>
  <c r="B13" i="48"/>
  <c r="O12" i="48"/>
  <c r="D12" i="48"/>
  <c r="C12" i="48"/>
  <c r="B12" i="48"/>
  <c r="O11" i="48"/>
  <c r="D11" i="48"/>
  <c r="C11" i="48"/>
  <c r="B11" i="48"/>
  <c r="O10" i="48"/>
  <c r="D10" i="48"/>
  <c r="C10" i="48"/>
  <c r="B10" i="48"/>
  <c r="O9" i="48"/>
  <c r="D9" i="48"/>
  <c r="C9" i="48"/>
  <c r="B9" i="48"/>
  <c r="O8" i="48"/>
  <c r="D8" i="48"/>
  <c r="C8" i="48"/>
  <c r="B8" i="48"/>
  <c r="O7" i="48"/>
  <c r="D7" i="48"/>
  <c r="C7" i="48"/>
  <c r="B7" i="48"/>
  <c r="B51" i="48"/>
  <c r="J50" i="48"/>
  <c r="J52" i="48" s="1"/>
  <c r="H50" i="48"/>
  <c r="H52" i="48" s="1"/>
  <c r="G50" i="48"/>
  <c r="G52" i="48" s="1"/>
  <c r="J49" i="48"/>
  <c r="J51" i="48" s="1"/>
  <c r="H49" i="48"/>
  <c r="H51" i="48" s="1"/>
  <c r="G49" i="48"/>
  <c r="G51" i="48" s="1"/>
  <c r="B49" i="48"/>
  <c r="O48" i="48"/>
  <c r="D48" i="48"/>
  <c r="C48" i="48"/>
  <c r="B48" i="48"/>
  <c r="O6" i="48"/>
  <c r="D6" i="48"/>
  <c r="A6" i="48" s="1"/>
  <c r="C6" i="48"/>
  <c r="B6" i="48"/>
  <c r="O5" i="48"/>
  <c r="D5" i="48"/>
  <c r="C5" i="48"/>
  <c r="B5" i="48"/>
  <c r="I9" i="47"/>
  <c r="H9" i="47"/>
  <c r="G9" i="47"/>
  <c r="I8" i="47"/>
  <c r="H8" i="47"/>
  <c r="G8" i="47"/>
  <c r="A8" i="47"/>
  <c r="N7" i="47"/>
  <c r="D7" i="47"/>
  <c r="C7" i="47"/>
  <c r="A7" i="47"/>
  <c r="B7" i="47" s="1"/>
  <c r="N6" i="47"/>
  <c r="D6" i="47"/>
  <c r="C6" i="47"/>
  <c r="A6" i="47"/>
  <c r="B6" i="47" s="1"/>
  <c r="N5" i="47"/>
  <c r="D5" i="47"/>
  <c r="C5" i="47"/>
  <c r="A5" i="47"/>
  <c r="B5" i="47" s="1"/>
  <c r="E52" i="46"/>
  <c r="J51" i="46"/>
  <c r="I51" i="46"/>
  <c r="I53" i="46" s="1"/>
  <c r="J50" i="46"/>
  <c r="I50" i="46"/>
  <c r="I52" i="46" s="1"/>
  <c r="P48" i="46"/>
  <c r="D48" i="46"/>
  <c r="C48" i="46"/>
  <c r="B48" i="46"/>
  <c r="P47" i="46"/>
  <c r="D47" i="46"/>
  <c r="C47" i="46"/>
  <c r="B47" i="46"/>
  <c r="P46" i="46"/>
  <c r="D46" i="46"/>
  <c r="C46" i="46"/>
  <c r="B46" i="46"/>
  <c r="P45" i="46"/>
  <c r="D45" i="46"/>
  <c r="C45" i="46"/>
  <c r="B45" i="46"/>
  <c r="P44" i="46"/>
  <c r="D44" i="46"/>
  <c r="C44" i="46"/>
  <c r="B44" i="46"/>
  <c r="P43" i="46"/>
  <c r="D43" i="46"/>
  <c r="C43" i="46"/>
  <c r="B43" i="46"/>
  <c r="P42" i="46"/>
  <c r="D42" i="46"/>
  <c r="C42" i="46"/>
  <c r="B42" i="46"/>
  <c r="P41" i="46"/>
  <c r="D41" i="46"/>
  <c r="C41" i="46"/>
  <c r="B41" i="46"/>
  <c r="P40" i="46"/>
  <c r="D40" i="46"/>
  <c r="C40" i="46"/>
  <c r="B40" i="46"/>
  <c r="P39" i="46"/>
  <c r="D39" i="46"/>
  <c r="C39" i="46"/>
  <c r="B39" i="46"/>
  <c r="P38" i="46"/>
  <c r="D38" i="46"/>
  <c r="C38" i="46"/>
  <c r="B38" i="46"/>
  <c r="P37" i="46"/>
  <c r="D37" i="46"/>
  <c r="C37" i="46"/>
  <c r="B37" i="46"/>
  <c r="P36" i="46"/>
  <c r="D36" i="46"/>
  <c r="C36" i="46"/>
  <c r="B36" i="46"/>
  <c r="P35" i="46"/>
  <c r="D35" i="46"/>
  <c r="C35" i="46"/>
  <c r="B35" i="46"/>
  <c r="P34" i="46"/>
  <c r="D34" i="46"/>
  <c r="C34" i="46"/>
  <c r="B34" i="46"/>
  <c r="P33" i="46"/>
  <c r="D33" i="46"/>
  <c r="C33" i="46"/>
  <c r="B33" i="46"/>
  <c r="P32" i="46"/>
  <c r="D32" i="46"/>
  <c r="C32" i="46"/>
  <c r="B32" i="46"/>
  <c r="P31" i="46"/>
  <c r="D31" i="46"/>
  <c r="C31" i="46"/>
  <c r="B31" i="46"/>
  <c r="P30" i="46"/>
  <c r="D30" i="46"/>
  <c r="C30" i="46"/>
  <c r="B30" i="46"/>
  <c r="P29" i="46"/>
  <c r="D29" i="46"/>
  <c r="C29" i="46"/>
  <c r="B29" i="46"/>
  <c r="P28" i="46"/>
  <c r="D28" i="46"/>
  <c r="C28" i="46"/>
  <c r="B28" i="46"/>
  <c r="P27" i="46"/>
  <c r="D27" i="46"/>
  <c r="C27" i="46"/>
  <c r="B27" i="46"/>
  <c r="P26" i="46"/>
  <c r="D26" i="46"/>
  <c r="C26" i="46"/>
  <c r="B26" i="46"/>
  <c r="P25" i="46"/>
  <c r="D25" i="46"/>
  <c r="C25" i="46"/>
  <c r="B25" i="46"/>
  <c r="P24" i="46"/>
  <c r="D24" i="46"/>
  <c r="C24" i="46"/>
  <c r="B24" i="46"/>
  <c r="P23" i="46"/>
  <c r="D23" i="46"/>
  <c r="C23" i="46"/>
  <c r="B23" i="46"/>
  <c r="P22" i="46"/>
  <c r="D22" i="46"/>
  <c r="C22" i="46"/>
  <c r="B22" i="46"/>
  <c r="P21" i="46"/>
  <c r="D21" i="46"/>
  <c r="C21" i="46"/>
  <c r="B21" i="46"/>
  <c r="P20" i="46"/>
  <c r="D20" i="46"/>
  <c r="C20" i="46"/>
  <c r="B20" i="46"/>
  <c r="P19" i="46"/>
  <c r="D19" i="46"/>
  <c r="C19" i="46"/>
  <c r="B19" i="46"/>
  <c r="P18" i="46"/>
  <c r="D18" i="46"/>
  <c r="C18" i="46"/>
  <c r="B18" i="46"/>
  <c r="P17" i="46"/>
  <c r="D17" i="46"/>
  <c r="C17" i="46"/>
  <c r="B17" i="46"/>
  <c r="P16" i="46"/>
  <c r="D16" i="46"/>
  <c r="C16" i="46"/>
  <c r="B16" i="46"/>
  <c r="P15" i="46"/>
  <c r="D15" i="46"/>
  <c r="C15" i="46"/>
  <c r="B15" i="46"/>
  <c r="P14" i="46"/>
  <c r="D14" i="46"/>
  <c r="C14" i="46"/>
  <c r="B14" i="46"/>
  <c r="P13" i="46"/>
  <c r="D13" i="46"/>
  <c r="C13" i="46"/>
  <c r="B13" i="46"/>
  <c r="P12" i="46"/>
  <c r="D12" i="46"/>
  <c r="C12" i="46"/>
  <c r="B12" i="46"/>
  <c r="P11" i="46"/>
  <c r="D11" i="46"/>
  <c r="C11" i="46"/>
  <c r="B11" i="46"/>
  <c r="P10" i="46"/>
  <c r="D10" i="46"/>
  <c r="C10" i="46"/>
  <c r="B10" i="46"/>
  <c r="P9" i="46"/>
  <c r="D9" i="46"/>
  <c r="C9" i="46"/>
  <c r="B9" i="46"/>
  <c r="P8" i="46"/>
  <c r="D8" i="46"/>
  <c r="C8" i="46"/>
  <c r="B8" i="46"/>
  <c r="P7" i="46"/>
  <c r="D7" i="46"/>
  <c r="C7" i="46"/>
  <c r="B7" i="46"/>
  <c r="B52" i="46"/>
  <c r="K51" i="46"/>
  <c r="K53" i="46" s="1"/>
  <c r="H51" i="46"/>
  <c r="H53" i="46" s="1"/>
  <c r="G51" i="46"/>
  <c r="K50" i="46"/>
  <c r="K52" i="46" s="1"/>
  <c r="H50" i="46"/>
  <c r="H52" i="46" s="1"/>
  <c r="G50" i="46"/>
  <c r="G52" i="46" s="1"/>
  <c r="B50" i="46"/>
  <c r="P49" i="46"/>
  <c r="D49" i="46"/>
  <c r="C49" i="46"/>
  <c r="B49" i="46"/>
  <c r="P6" i="46"/>
  <c r="D6" i="46"/>
  <c r="A6" i="46" s="1"/>
  <c r="C6" i="46"/>
  <c r="B6" i="46"/>
  <c r="P5" i="46"/>
  <c r="D5" i="46"/>
  <c r="C5" i="46"/>
  <c r="B5" i="46"/>
  <c r="I9" i="45"/>
  <c r="H9" i="45"/>
  <c r="I8" i="45"/>
  <c r="J52" i="46" s="1"/>
  <c r="H8" i="45"/>
  <c r="B8" i="45"/>
  <c r="N7" i="45"/>
  <c r="E7" i="45"/>
  <c r="D7" i="45"/>
  <c r="B7" i="45"/>
  <c r="C7" i="45" s="1"/>
  <c r="N6" i="45"/>
  <c r="E6" i="45"/>
  <c r="A6" i="45" s="1"/>
  <c r="D6" i="45"/>
  <c r="B6" i="45"/>
  <c r="C6" i="45" s="1"/>
  <c r="N5" i="45"/>
  <c r="E5" i="45"/>
  <c r="D5" i="45"/>
  <c r="B5" i="45"/>
  <c r="C5" i="45" s="1"/>
  <c r="E28" i="44"/>
  <c r="J27" i="44"/>
  <c r="J29" i="44" s="1"/>
  <c r="I27" i="44"/>
  <c r="I29" i="44" s="1"/>
  <c r="J26" i="44"/>
  <c r="J28" i="44" s="1"/>
  <c r="I26" i="44"/>
  <c r="I28" i="44" s="1"/>
  <c r="P24" i="44"/>
  <c r="D24" i="44"/>
  <c r="C24" i="44"/>
  <c r="B24" i="44"/>
  <c r="P23" i="44"/>
  <c r="D23" i="44"/>
  <c r="C23" i="44"/>
  <c r="B23" i="44"/>
  <c r="P22" i="44"/>
  <c r="D22" i="44"/>
  <c r="C22" i="44"/>
  <c r="B22" i="44"/>
  <c r="P21" i="44"/>
  <c r="D21" i="44"/>
  <c r="C21" i="44"/>
  <c r="B21" i="44"/>
  <c r="P20" i="44"/>
  <c r="D20" i="44"/>
  <c r="C20" i="44"/>
  <c r="B20" i="44"/>
  <c r="P19" i="44"/>
  <c r="D19" i="44"/>
  <c r="C19" i="44"/>
  <c r="B19" i="44"/>
  <c r="P18" i="44"/>
  <c r="D18" i="44"/>
  <c r="C18" i="44"/>
  <c r="B18" i="44"/>
  <c r="P17" i="44"/>
  <c r="D17" i="44"/>
  <c r="C17" i="44"/>
  <c r="B17" i="44"/>
  <c r="P16" i="44"/>
  <c r="D16" i="44"/>
  <c r="C16" i="44"/>
  <c r="B16" i="44"/>
  <c r="P15" i="44"/>
  <c r="D15" i="44"/>
  <c r="C15" i="44"/>
  <c r="B15" i="44"/>
  <c r="P14" i="44"/>
  <c r="D14" i="44"/>
  <c r="C14" i="44"/>
  <c r="B14" i="44"/>
  <c r="P13" i="44"/>
  <c r="D13" i="44"/>
  <c r="C13" i="44"/>
  <c r="B13" i="44"/>
  <c r="P12" i="44"/>
  <c r="D12" i="44"/>
  <c r="C12" i="44"/>
  <c r="B12" i="44"/>
  <c r="P11" i="44"/>
  <c r="D11" i="44"/>
  <c r="C11" i="44"/>
  <c r="B11" i="44"/>
  <c r="P10" i="44"/>
  <c r="D10" i="44"/>
  <c r="C10" i="44"/>
  <c r="B10" i="44"/>
  <c r="P9" i="44"/>
  <c r="D9" i="44"/>
  <c r="C9" i="44"/>
  <c r="B9" i="44"/>
  <c r="P8" i="44"/>
  <c r="D8" i="44"/>
  <c r="C8" i="44"/>
  <c r="B8" i="44"/>
  <c r="P7" i="44"/>
  <c r="D7" i="44"/>
  <c r="C7" i="44"/>
  <c r="B7" i="44"/>
  <c r="B28" i="44"/>
  <c r="K27" i="44"/>
  <c r="H27" i="44"/>
  <c r="H29" i="44" s="1"/>
  <c r="G27" i="44"/>
  <c r="K26" i="44"/>
  <c r="H26" i="44"/>
  <c r="H28" i="44" s="1"/>
  <c r="G26" i="44"/>
  <c r="B26" i="44"/>
  <c r="P25" i="44"/>
  <c r="D25" i="44"/>
  <c r="C25" i="44"/>
  <c r="B25" i="44"/>
  <c r="P6" i="44"/>
  <c r="D6" i="44"/>
  <c r="A6" i="44" s="1"/>
  <c r="C6" i="44"/>
  <c r="B6" i="44"/>
  <c r="P5" i="44"/>
  <c r="D5" i="44"/>
  <c r="C5" i="44"/>
  <c r="B5" i="44"/>
  <c r="N10" i="43"/>
  <c r="E10" i="43"/>
  <c r="D10" i="43"/>
  <c r="B10" i="43"/>
  <c r="C10" i="43" s="1"/>
  <c r="N9" i="43"/>
  <c r="E9" i="43"/>
  <c r="D9" i="43"/>
  <c r="B9" i="43"/>
  <c r="C9" i="43" s="1"/>
  <c r="N8" i="43"/>
  <c r="E8" i="43"/>
  <c r="D8" i="43"/>
  <c r="B8" i="43"/>
  <c r="C8" i="43" s="1"/>
  <c r="N7" i="43"/>
  <c r="E7" i="43"/>
  <c r="D7" i="43"/>
  <c r="B7" i="43"/>
  <c r="C7" i="43" s="1"/>
  <c r="I13" i="43"/>
  <c r="H13" i="43"/>
  <c r="I12" i="43"/>
  <c r="H12" i="43"/>
  <c r="B12" i="43"/>
  <c r="N11" i="43"/>
  <c r="E11" i="43"/>
  <c r="D11" i="43"/>
  <c r="B11" i="43"/>
  <c r="C11" i="43" s="1"/>
  <c r="N6" i="43"/>
  <c r="E6" i="43"/>
  <c r="A6" i="43" s="1"/>
  <c r="D6" i="43"/>
  <c r="B6" i="43"/>
  <c r="C6" i="43" s="1"/>
  <c r="N5" i="43"/>
  <c r="E5" i="43"/>
  <c r="D5" i="43"/>
  <c r="B5" i="43"/>
  <c r="C5" i="43" s="1"/>
  <c r="L193" i="42"/>
  <c r="I193" i="42"/>
  <c r="E192" i="42"/>
  <c r="L191" i="42"/>
  <c r="K191" i="42"/>
  <c r="K193" i="42" s="1"/>
  <c r="J191" i="42"/>
  <c r="I191" i="42"/>
  <c r="L190" i="42"/>
  <c r="L192" i="42" s="1"/>
  <c r="K190" i="42"/>
  <c r="K192" i="42" s="1"/>
  <c r="J190" i="42"/>
  <c r="I190" i="42"/>
  <c r="I192" i="42" s="1"/>
  <c r="R188" i="42"/>
  <c r="D188" i="42"/>
  <c r="C188" i="42"/>
  <c r="B188" i="42"/>
  <c r="R187" i="42"/>
  <c r="D187" i="42"/>
  <c r="C187" i="42"/>
  <c r="B187" i="42"/>
  <c r="R186" i="42"/>
  <c r="D186" i="42"/>
  <c r="C186" i="42"/>
  <c r="B186" i="42"/>
  <c r="R185" i="42"/>
  <c r="D185" i="42"/>
  <c r="C185" i="42"/>
  <c r="B185" i="42"/>
  <c r="R184" i="42"/>
  <c r="D184" i="42"/>
  <c r="C184" i="42"/>
  <c r="B184" i="42"/>
  <c r="R183" i="42"/>
  <c r="D183" i="42"/>
  <c r="C183" i="42"/>
  <c r="B183" i="42"/>
  <c r="R182" i="42"/>
  <c r="D182" i="42"/>
  <c r="C182" i="42"/>
  <c r="B182" i="42"/>
  <c r="R181" i="42"/>
  <c r="D181" i="42"/>
  <c r="C181" i="42"/>
  <c r="B181" i="42"/>
  <c r="R180" i="42"/>
  <c r="D180" i="42"/>
  <c r="C180" i="42"/>
  <c r="B180" i="42"/>
  <c r="R179" i="42"/>
  <c r="D179" i="42"/>
  <c r="C179" i="42"/>
  <c r="B179" i="42"/>
  <c r="R178" i="42"/>
  <c r="D178" i="42"/>
  <c r="C178" i="42"/>
  <c r="B178" i="42"/>
  <c r="R177" i="42"/>
  <c r="D177" i="42"/>
  <c r="C177" i="42"/>
  <c r="B177" i="42"/>
  <c r="R176" i="42"/>
  <c r="D176" i="42"/>
  <c r="C176" i="42"/>
  <c r="B176" i="42"/>
  <c r="R175" i="42"/>
  <c r="D175" i="42"/>
  <c r="C175" i="42"/>
  <c r="B175" i="42"/>
  <c r="R174" i="42"/>
  <c r="D174" i="42"/>
  <c r="C174" i="42"/>
  <c r="B174" i="42"/>
  <c r="R173" i="42"/>
  <c r="D173" i="42"/>
  <c r="C173" i="42"/>
  <c r="B173" i="42"/>
  <c r="R172" i="42"/>
  <c r="D172" i="42"/>
  <c r="C172" i="42"/>
  <c r="B172" i="42"/>
  <c r="R171" i="42"/>
  <c r="D171" i="42"/>
  <c r="C171" i="42"/>
  <c r="B171" i="42"/>
  <c r="R170" i="42"/>
  <c r="D170" i="42"/>
  <c r="C170" i="42"/>
  <c r="B170" i="42"/>
  <c r="R169" i="42"/>
  <c r="D169" i="42"/>
  <c r="C169" i="42"/>
  <c r="B169" i="42"/>
  <c r="R168" i="42"/>
  <c r="D168" i="42"/>
  <c r="C168" i="42"/>
  <c r="B168" i="42"/>
  <c r="R167" i="42"/>
  <c r="D167" i="42"/>
  <c r="C167" i="42"/>
  <c r="B167" i="42"/>
  <c r="R166" i="42"/>
  <c r="D166" i="42"/>
  <c r="C166" i="42"/>
  <c r="B166" i="42"/>
  <c r="R165" i="42"/>
  <c r="D165" i="42"/>
  <c r="C165" i="42"/>
  <c r="B165" i="42"/>
  <c r="R164" i="42"/>
  <c r="D164" i="42"/>
  <c r="C164" i="42"/>
  <c r="B164" i="42"/>
  <c r="R163" i="42"/>
  <c r="D163" i="42"/>
  <c r="C163" i="42"/>
  <c r="B163" i="42"/>
  <c r="R162" i="42"/>
  <c r="D162" i="42"/>
  <c r="C162" i="42"/>
  <c r="B162" i="42"/>
  <c r="R161" i="42"/>
  <c r="D161" i="42"/>
  <c r="C161" i="42"/>
  <c r="B161" i="42"/>
  <c r="R160" i="42"/>
  <c r="D160" i="42"/>
  <c r="C160" i="42"/>
  <c r="B160" i="42"/>
  <c r="R159" i="42"/>
  <c r="D159" i="42"/>
  <c r="C159" i="42"/>
  <c r="B159" i="42"/>
  <c r="R158" i="42"/>
  <c r="D158" i="42"/>
  <c r="C158" i="42"/>
  <c r="B158" i="42"/>
  <c r="R157" i="42"/>
  <c r="D157" i="42"/>
  <c r="C157" i="42"/>
  <c r="B157" i="42"/>
  <c r="R156" i="42"/>
  <c r="D156" i="42"/>
  <c r="C156" i="42"/>
  <c r="B156" i="42"/>
  <c r="R155" i="42"/>
  <c r="D155" i="42"/>
  <c r="C155" i="42"/>
  <c r="B155" i="42"/>
  <c r="R154" i="42"/>
  <c r="D154" i="42"/>
  <c r="C154" i="42"/>
  <c r="B154" i="42"/>
  <c r="R153" i="42"/>
  <c r="D153" i="42"/>
  <c r="C153" i="42"/>
  <c r="B153" i="42"/>
  <c r="R152" i="42"/>
  <c r="D152" i="42"/>
  <c r="C152" i="42"/>
  <c r="B152" i="42"/>
  <c r="R151" i="42"/>
  <c r="D151" i="42"/>
  <c r="C151" i="42"/>
  <c r="B151" i="42"/>
  <c r="R150" i="42"/>
  <c r="D150" i="42"/>
  <c r="C150" i="42"/>
  <c r="B150" i="42"/>
  <c r="R149" i="42"/>
  <c r="D149" i="42"/>
  <c r="C149" i="42"/>
  <c r="B149" i="42"/>
  <c r="R148" i="42"/>
  <c r="D148" i="42"/>
  <c r="C148" i="42"/>
  <c r="B148" i="42"/>
  <c r="R147" i="42"/>
  <c r="D147" i="42"/>
  <c r="C147" i="42"/>
  <c r="B147" i="42"/>
  <c r="R146" i="42"/>
  <c r="D146" i="42"/>
  <c r="C146" i="42"/>
  <c r="B146" i="42"/>
  <c r="R145" i="42"/>
  <c r="D145" i="42"/>
  <c r="C145" i="42"/>
  <c r="B145" i="42"/>
  <c r="R144" i="42"/>
  <c r="D144" i="42"/>
  <c r="C144" i="42"/>
  <c r="B144" i="42"/>
  <c r="R143" i="42"/>
  <c r="D143" i="42"/>
  <c r="C143" i="42"/>
  <c r="B143" i="42"/>
  <c r="R142" i="42"/>
  <c r="D142" i="42"/>
  <c r="C142" i="42"/>
  <c r="B142" i="42"/>
  <c r="R141" i="42"/>
  <c r="D141" i="42"/>
  <c r="C141" i="42"/>
  <c r="B141" i="42"/>
  <c r="R140" i="42"/>
  <c r="D140" i="42"/>
  <c r="C140" i="42"/>
  <c r="B140" i="42"/>
  <c r="R139" i="42"/>
  <c r="D139" i="42"/>
  <c r="C139" i="42"/>
  <c r="B139" i="42"/>
  <c r="R138" i="42"/>
  <c r="D138" i="42"/>
  <c r="C138" i="42"/>
  <c r="B138" i="42"/>
  <c r="R137" i="42"/>
  <c r="D137" i="42"/>
  <c r="C137" i="42"/>
  <c r="B137" i="42"/>
  <c r="R136" i="42"/>
  <c r="D136" i="42"/>
  <c r="C136" i="42"/>
  <c r="B136" i="42"/>
  <c r="R135" i="42"/>
  <c r="D135" i="42"/>
  <c r="C135" i="42"/>
  <c r="B135" i="42"/>
  <c r="R134" i="42"/>
  <c r="D134" i="42"/>
  <c r="C134" i="42"/>
  <c r="B134" i="42"/>
  <c r="R133" i="42"/>
  <c r="D133" i="42"/>
  <c r="C133" i="42"/>
  <c r="B133" i="42"/>
  <c r="R132" i="42"/>
  <c r="D132" i="42"/>
  <c r="C132" i="42"/>
  <c r="B132" i="42"/>
  <c r="R131" i="42"/>
  <c r="D131" i="42"/>
  <c r="C131" i="42"/>
  <c r="B131" i="42"/>
  <c r="R130" i="42"/>
  <c r="D130" i="42"/>
  <c r="C130" i="42"/>
  <c r="B130" i="42"/>
  <c r="R129" i="42"/>
  <c r="D129" i="42"/>
  <c r="C129" i="42"/>
  <c r="B129" i="42"/>
  <c r="R128" i="42"/>
  <c r="D128" i="42"/>
  <c r="C128" i="42"/>
  <c r="B128" i="42"/>
  <c r="R127" i="42"/>
  <c r="D127" i="42"/>
  <c r="C127" i="42"/>
  <c r="B127" i="42"/>
  <c r="R126" i="42"/>
  <c r="D126" i="42"/>
  <c r="C126" i="42"/>
  <c r="B126" i="42"/>
  <c r="R125" i="42"/>
  <c r="D125" i="42"/>
  <c r="C125" i="42"/>
  <c r="B125" i="42"/>
  <c r="R124" i="42"/>
  <c r="D124" i="42"/>
  <c r="C124" i="42"/>
  <c r="B124" i="42"/>
  <c r="R123" i="42"/>
  <c r="D123" i="42"/>
  <c r="C123" i="42"/>
  <c r="B123" i="42"/>
  <c r="R122" i="42"/>
  <c r="D122" i="42"/>
  <c r="C122" i="42"/>
  <c r="B122" i="42"/>
  <c r="R121" i="42"/>
  <c r="D121" i="42"/>
  <c r="C121" i="42"/>
  <c r="B121" i="42"/>
  <c r="R120" i="42"/>
  <c r="D120" i="42"/>
  <c r="C120" i="42"/>
  <c r="B120" i="42"/>
  <c r="R119" i="42"/>
  <c r="D119" i="42"/>
  <c r="C119" i="42"/>
  <c r="B119" i="42"/>
  <c r="R118" i="42"/>
  <c r="D118" i="42"/>
  <c r="C118" i="42"/>
  <c r="B118" i="42"/>
  <c r="R117" i="42"/>
  <c r="D117" i="42"/>
  <c r="C117" i="42"/>
  <c r="B117" i="42"/>
  <c r="R116" i="42"/>
  <c r="D116" i="42"/>
  <c r="C116" i="42"/>
  <c r="B116" i="42"/>
  <c r="R115" i="42"/>
  <c r="D115" i="42"/>
  <c r="C115" i="42"/>
  <c r="B115" i="42"/>
  <c r="R114" i="42"/>
  <c r="D114" i="42"/>
  <c r="C114" i="42"/>
  <c r="B114" i="42"/>
  <c r="R113" i="42"/>
  <c r="D113" i="42"/>
  <c r="C113" i="42"/>
  <c r="B113" i="42"/>
  <c r="R112" i="42"/>
  <c r="D112" i="42"/>
  <c r="C112" i="42"/>
  <c r="B112" i="42"/>
  <c r="R111" i="42"/>
  <c r="D111" i="42"/>
  <c r="C111" i="42"/>
  <c r="B111" i="42"/>
  <c r="R110" i="42"/>
  <c r="D110" i="42"/>
  <c r="C110" i="42"/>
  <c r="B110" i="42"/>
  <c r="R109" i="42"/>
  <c r="D109" i="42"/>
  <c r="C109" i="42"/>
  <c r="B109" i="42"/>
  <c r="R108" i="42"/>
  <c r="D108" i="42"/>
  <c r="C108" i="42"/>
  <c r="B108" i="42"/>
  <c r="R107" i="42"/>
  <c r="D107" i="42"/>
  <c r="C107" i="42"/>
  <c r="B107" i="42"/>
  <c r="R106" i="42"/>
  <c r="D106" i="42"/>
  <c r="C106" i="42"/>
  <c r="B106" i="42"/>
  <c r="R105" i="42"/>
  <c r="D105" i="42"/>
  <c r="C105" i="42"/>
  <c r="B105" i="42"/>
  <c r="R104" i="42"/>
  <c r="D104" i="42"/>
  <c r="C104" i="42"/>
  <c r="B104" i="42"/>
  <c r="R103" i="42"/>
  <c r="D103" i="42"/>
  <c r="C103" i="42"/>
  <c r="B103" i="42"/>
  <c r="R102" i="42"/>
  <c r="D102" i="42"/>
  <c r="C102" i="42"/>
  <c r="B102" i="42"/>
  <c r="R101" i="42"/>
  <c r="D101" i="42"/>
  <c r="C101" i="42"/>
  <c r="B101" i="42"/>
  <c r="R100" i="42"/>
  <c r="D100" i="42"/>
  <c r="C100" i="42"/>
  <c r="B100" i="42"/>
  <c r="R99" i="42"/>
  <c r="D99" i="42"/>
  <c r="C99" i="42"/>
  <c r="B99" i="42"/>
  <c r="R98" i="42"/>
  <c r="D98" i="42"/>
  <c r="C98" i="42"/>
  <c r="B98" i="42"/>
  <c r="R97" i="42"/>
  <c r="D97" i="42"/>
  <c r="C97" i="42"/>
  <c r="B97" i="42"/>
  <c r="R96" i="42"/>
  <c r="D96" i="42"/>
  <c r="C96" i="42"/>
  <c r="B96" i="42"/>
  <c r="R95" i="42"/>
  <c r="D95" i="42"/>
  <c r="C95" i="42"/>
  <c r="B95" i="42"/>
  <c r="R94" i="42"/>
  <c r="D94" i="42"/>
  <c r="C94" i="42"/>
  <c r="B94" i="42"/>
  <c r="R93" i="42"/>
  <c r="D93" i="42"/>
  <c r="C93" i="42"/>
  <c r="B93" i="42"/>
  <c r="R92" i="42"/>
  <c r="D92" i="42"/>
  <c r="C92" i="42"/>
  <c r="B92" i="42"/>
  <c r="R91" i="42"/>
  <c r="D91" i="42"/>
  <c r="C91" i="42"/>
  <c r="B91" i="42"/>
  <c r="R90" i="42"/>
  <c r="D90" i="42"/>
  <c r="C90" i="42"/>
  <c r="B90" i="42"/>
  <c r="R89" i="42"/>
  <c r="D89" i="42"/>
  <c r="C89" i="42"/>
  <c r="B89" i="42"/>
  <c r="R88" i="42"/>
  <c r="D88" i="42"/>
  <c r="C88" i="42"/>
  <c r="B88" i="42"/>
  <c r="R87" i="42"/>
  <c r="D87" i="42"/>
  <c r="C87" i="42"/>
  <c r="B87" i="42"/>
  <c r="R86" i="42"/>
  <c r="D86" i="42"/>
  <c r="C86" i="42"/>
  <c r="B86" i="42"/>
  <c r="R85" i="42"/>
  <c r="D85" i="42"/>
  <c r="C85" i="42"/>
  <c r="B85" i="42"/>
  <c r="R84" i="42"/>
  <c r="D84" i="42"/>
  <c r="C84" i="42"/>
  <c r="B84" i="42"/>
  <c r="R83" i="42"/>
  <c r="D83" i="42"/>
  <c r="C83" i="42"/>
  <c r="B83" i="42"/>
  <c r="R82" i="42"/>
  <c r="D82" i="42"/>
  <c r="C82" i="42"/>
  <c r="B82" i="42"/>
  <c r="R81" i="42"/>
  <c r="D81" i="42"/>
  <c r="C81" i="42"/>
  <c r="B81" i="42"/>
  <c r="R80" i="42"/>
  <c r="D80" i="42"/>
  <c r="C80" i="42"/>
  <c r="B80" i="42"/>
  <c r="R79" i="42"/>
  <c r="D79" i="42"/>
  <c r="C79" i="42"/>
  <c r="B79" i="42"/>
  <c r="R78" i="42"/>
  <c r="D78" i="42"/>
  <c r="C78" i="42"/>
  <c r="B78" i="42"/>
  <c r="R77" i="42"/>
  <c r="D77" i="42"/>
  <c r="C77" i="42"/>
  <c r="B77" i="42"/>
  <c r="R76" i="42"/>
  <c r="D76" i="42"/>
  <c r="C76" i="42"/>
  <c r="B76" i="42"/>
  <c r="R75" i="42"/>
  <c r="D75" i="42"/>
  <c r="C75" i="42"/>
  <c r="B75" i="42"/>
  <c r="R74" i="42"/>
  <c r="D74" i="42"/>
  <c r="C74" i="42"/>
  <c r="B74" i="42"/>
  <c r="R73" i="42"/>
  <c r="D73" i="42"/>
  <c r="C73" i="42"/>
  <c r="B73" i="42"/>
  <c r="R72" i="42"/>
  <c r="D72" i="42"/>
  <c r="C72" i="42"/>
  <c r="B72" i="42"/>
  <c r="R71" i="42"/>
  <c r="D71" i="42"/>
  <c r="C71" i="42"/>
  <c r="B71" i="42"/>
  <c r="R70" i="42"/>
  <c r="D70" i="42"/>
  <c r="C70" i="42"/>
  <c r="B70" i="42"/>
  <c r="R69" i="42"/>
  <c r="D69" i="42"/>
  <c r="C69" i="42"/>
  <c r="B69" i="42"/>
  <c r="R68" i="42"/>
  <c r="D68" i="42"/>
  <c r="C68" i="42"/>
  <c r="B68" i="42"/>
  <c r="R67" i="42"/>
  <c r="D67" i="42"/>
  <c r="C67" i="42"/>
  <c r="B67" i="42"/>
  <c r="R66" i="42"/>
  <c r="D66" i="42"/>
  <c r="C66" i="42"/>
  <c r="B66" i="42"/>
  <c r="R65" i="42"/>
  <c r="D65" i="42"/>
  <c r="C65" i="42"/>
  <c r="B65" i="42"/>
  <c r="R64" i="42"/>
  <c r="D64" i="42"/>
  <c r="C64" i="42"/>
  <c r="B64" i="42"/>
  <c r="R63" i="42"/>
  <c r="D63" i="42"/>
  <c r="C63" i="42"/>
  <c r="B63" i="42"/>
  <c r="R62" i="42"/>
  <c r="D62" i="42"/>
  <c r="C62" i="42"/>
  <c r="B62" i="42"/>
  <c r="R61" i="42"/>
  <c r="D61" i="42"/>
  <c r="C61" i="42"/>
  <c r="B61" i="42"/>
  <c r="R60" i="42"/>
  <c r="D60" i="42"/>
  <c r="C60" i="42"/>
  <c r="B60" i="42"/>
  <c r="R59" i="42"/>
  <c r="D59" i="42"/>
  <c r="C59" i="42"/>
  <c r="B59" i="42"/>
  <c r="R58" i="42"/>
  <c r="D58" i="42"/>
  <c r="C58" i="42"/>
  <c r="B58" i="42"/>
  <c r="R57" i="42"/>
  <c r="D57" i="42"/>
  <c r="C57" i="42"/>
  <c r="B57" i="42"/>
  <c r="R56" i="42"/>
  <c r="D56" i="42"/>
  <c r="C56" i="42"/>
  <c r="B56" i="42"/>
  <c r="R55" i="42"/>
  <c r="D55" i="42"/>
  <c r="C55" i="42"/>
  <c r="B55" i="42"/>
  <c r="R54" i="42"/>
  <c r="D54" i="42"/>
  <c r="C54" i="42"/>
  <c r="B54" i="42"/>
  <c r="R53" i="42"/>
  <c r="D53" i="42"/>
  <c r="C53" i="42"/>
  <c r="B53" i="42"/>
  <c r="R52" i="42"/>
  <c r="D52" i="42"/>
  <c r="C52" i="42"/>
  <c r="B52" i="42"/>
  <c r="R51" i="42"/>
  <c r="D51" i="42"/>
  <c r="C51" i="42"/>
  <c r="B51" i="42"/>
  <c r="R50" i="42"/>
  <c r="D50" i="42"/>
  <c r="C50" i="42"/>
  <c r="B50" i="42"/>
  <c r="R49" i="42"/>
  <c r="D49" i="42"/>
  <c r="C49" i="42"/>
  <c r="B49" i="42"/>
  <c r="R48" i="42"/>
  <c r="D48" i="42"/>
  <c r="C48" i="42"/>
  <c r="B48" i="42"/>
  <c r="R47" i="42"/>
  <c r="D47" i="42"/>
  <c r="C47" i="42"/>
  <c r="B47" i="42"/>
  <c r="R46" i="42"/>
  <c r="D46" i="42"/>
  <c r="C46" i="42"/>
  <c r="B46" i="42"/>
  <c r="R45" i="42"/>
  <c r="D45" i="42"/>
  <c r="C45" i="42"/>
  <c r="B45" i="42"/>
  <c r="R44" i="42"/>
  <c r="D44" i="42"/>
  <c r="C44" i="42"/>
  <c r="B44" i="42"/>
  <c r="R43" i="42"/>
  <c r="D43" i="42"/>
  <c r="C43" i="42"/>
  <c r="B43" i="42"/>
  <c r="R42" i="42"/>
  <c r="D42" i="42"/>
  <c r="C42" i="42"/>
  <c r="B42" i="42"/>
  <c r="R41" i="42"/>
  <c r="D41" i="42"/>
  <c r="C41" i="42"/>
  <c r="B41" i="42"/>
  <c r="R40" i="42"/>
  <c r="D40" i="42"/>
  <c r="C40" i="42"/>
  <c r="B40" i="42"/>
  <c r="R39" i="42"/>
  <c r="D39" i="42"/>
  <c r="C39" i="42"/>
  <c r="B39" i="42"/>
  <c r="R38" i="42"/>
  <c r="D38" i="42"/>
  <c r="C38" i="42"/>
  <c r="B38" i="42"/>
  <c r="R37" i="42"/>
  <c r="D37" i="42"/>
  <c r="C37" i="42"/>
  <c r="B37" i="42"/>
  <c r="R36" i="42"/>
  <c r="D36" i="42"/>
  <c r="C36" i="42"/>
  <c r="B36" i="42"/>
  <c r="R35" i="42"/>
  <c r="D35" i="42"/>
  <c r="C35" i="42"/>
  <c r="B35" i="42"/>
  <c r="R34" i="42"/>
  <c r="D34" i="42"/>
  <c r="C34" i="42"/>
  <c r="B34" i="42"/>
  <c r="R33" i="42"/>
  <c r="D33" i="42"/>
  <c r="C33" i="42"/>
  <c r="B33" i="42"/>
  <c r="R32" i="42"/>
  <c r="D32" i="42"/>
  <c r="C32" i="42"/>
  <c r="B32" i="42"/>
  <c r="R31" i="42"/>
  <c r="D31" i="42"/>
  <c r="C31" i="42"/>
  <c r="B31" i="42"/>
  <c r="R30" i="42"/>
  <c r="D30" i="42"/>
  <c r="C30" i="42"/>
  <c r="B30" i="42"/>
  <c r="R29" i="42"/>
  <c r="D29" i="42"/>
  <c r="C29" i="42"/>
  <c r="B29" i="42"/>
  <c r="R28" i="42"/>
  <c r="D28" i="42"/>
  <c r="C28" i="42"/>
  <c r="B28" i="42"/>
  <c r="R27" i="42"/>
  <c r="D27" i="42"/>
  <c r="C27" i="42"/>
  <c r="B27" i="42"/>
  <c r="R26" i="42"/>
  <c r="D26" i="42"/>
  <c r="C26" i="42"/>
  <c r="B26" i="42"/>
  <c r="R25" i="42"/>
  <c r="D25" i="42"/>
  <c r="C25" i="42"/>
  <c r="B25" i="42"/>
  <c r="R24" i="42"/>
  <c r="D24" i="42"/>
  <c r="C24" i="42"/>
  <c r="B24" i="42"/>
  <c r="R23" i="42"/>
  <c r="D23" i="42"/>
  <c r="C23" i="42"/>
  <c r="B23" i="42"/>
  <c r="R22" i="42"/>
  <c r="D22" i="42"/>
  <c r="C22" i="42"/>
  <c r="B22" i="42"/>
  <c r="R21" i="42"/>
  <c r="D21" i="42"/>
  <c r="C21" i="42"/>
  <c r="B21" i="42"/>
  <c r="R20" i="42"/>
  <c r="D20" i="42"/>
  <c r="C20" i="42"/>
  <c r="B20" i="42"/>
  <c r="R19" i="42"/>
  <c r="D19" i="42"/>
  <c r="C19" i="42"/>
  <c r="B19" i="42"/>
  <c r="R18" i="42"/>
  <c r="D18" i="42"/>
  <c r="C18" i="42"/>
  <c r="B18" i="42"/>
  <c r="R17" i="42"/>
  <c r="D17" i="42"/>
  <c r="C17" i="42"/>
  <c r="B17" i="42"/>
  <c r="R16" i="42"/>
  <c r="D16" i="42"/>
  <c r="C16" i="42"/>
  <c r="B16" i="42"/>
  <c r="R15" i="42"/>
  <c r="D15" i="42"/>
  <c r="C15" i="42"/>
  <c r="B15" i="42"/>
  <c r="R14" i="42"/>
  <c r="D14" i="42"/>
  <c r="C14" i="42"/>
  <c r="B14" i="42"/>
  <c r="R13" i="42"/>
  <c r="D13" i="42"/>
  <c r="C13" i="42"/>
  <c r="B13" i="42"/>
  <c r="R12" i="42"/>
  <c r="D12" i="42"/>
  <c r="C12" i="42"/>
  <c r="B12" i="42"/>
  <c r="R11" i="42"/>
  <c r="D11" i="42"/>
  <c r="C11" i="42"/>
  <c r="B11" i="42"/>
  <c r="R10" i="42"/>
  <c r="D10" i="42"/>
  <c r="C10" i="42"/>
  <c r="B10" i="42"/>
  <c r="R9" i="42"/>
  <c r="D9" i="42"/>
  <c r="C9" i="42"/>
  <c r="B9" i="42"/>
  <c r="R8" i="42"/>
  <c r="D8" i="42"/>
  <c r="C8" i="42"/>
  <c r="B8" i="42"/>
  <c r="R7" i="42"/>
  <c r="D7" i="42"/>
  <c r="C7" i="42"/>
  <c r="B7" i="42"/>
  <c r="B192" i="42"/>
  <c r="M191" i="42"/>
  <c r="H191" i="42"/>
  <c r="G191" i="42"/>
  <c r="M190" i="42"/>
  <c r="H190" i="42"/>
  <c r="G190" i="42"/>
  <c r="B190" i="42"/>
  <c r="R189" i="42"/>
  <c r="D189" i="42"/>
  <c r="C189" i="42"/>
  <c r="B189" i="42"/>
  <c r="R6" i="42"/>
  <c r="D6" i="42"/>
  <c r="A6" i="42" s="1"/>
  <c r="C6" i="42"/>
  <c r="B6" i="42"/>
  <c r="R5" i="42"/>
  <c r="D5" i="42"/>
  <c r="C5" i="42"/>
  <c r="B5" i="42"/>
  <c r="J63" i="41"/>
  <c r="J193" i="42" s="1"/>
  <c r="J62" i="41"/>
  <c r="P60" i="41"/>
  <c r="E60" i="41"/>
  <c r="D60" i="41"/>
  <c r="B60" i="41"/>
  <c r="C60" i="41" s="1"/>
  <c r="P59" i="41"/>
  <c r="E59" i="41"/>
  <c r="D59" i="41"/>
  <c r="B59" i="41"/>
  <c r="C59" i="41" s="1"/>
  <c r="P58" i="41"/>
  <c r="E58" i="41"/>
  <c r="D58" i="41"/>
  <c r="B58" i="41"/>
  <c r="C58" i="41" s="1"/>
  <c r="P57" i="41"/>
  <c r="E57" i="41"/>
  <c r="D57" i="41"/>
  <c r="B57" i="41"/>
  <c r="C57" i="41" s="1"/>
  <c r="P56" i="41"/>
  <c r="E56" i="41"/>
  <c r="D56" i="41"/>
  <c r="B56" i="41"/>
  <c r="C56" i="41" s="1"/>
  <c r="P55" i="41"/>
  <c r="E55" i="41"/>
  <c r="D55" i="41"/>
  <c r="B55" i="41"/>
  <c r="C55" i="41" s="1"/>
  <c r="P54" i="41"/>
  <c r="E54" i="41"/>
  <c r="D54" i="41"/>
  <c r="B54" i="41"/>
  <c r="C54" i="41" s="1"/>
  <c r="P53" i="41"/>
  <c r="E53" i="41"/>
  <c r="D53" i="41"/>
  <c r="B53" i="41"/>
  <c r="C53" i="41" s="1"/>
  <c r="P52" i="41"/>
  <c r="E52" i="41"/>
  <c r="D52" i="41"/>
  <c r="B52" i="41"/>
  <c r="C52" i="41" s="1"/>
  <c r="P51" i="41"/>
  <c r="E51" i="41"/>
  <c r="D51" i="41"/>
  <c r="B51" i="41"/>
  <c r="C51" i="41" s="1"/>
  <c r="P50" i="41"/>
  <c r="E50" i="41"/>
  <c r="D50" i="41"/>
  <c r="B50" i="41"/>
  <c r="C50" i="41" s="1"/>
  <c r="P49" i="41"/>
  <c r="E49" i="41"/>
  <c r="D49" i="41"/>
  <c r="B49" i="41"/>
  <c r="C49" i="41" s="1"/>
  <c r="P48" i="41"/>
  <c r="E48" i="41"/>
  <c r="D48" i="41"/>
  <c r="B48" i="41"/>
  <c r="C48" i="41" s="1"/>
  <c r="P47" i="41"/>
  <c r="E47" i="41"/>
  <c r="D47" i="41"/>
  <c r="B47" i="41"/>
  <c r="C47" i="41" s="1"/>
  <c r="P46" i="41"/>
  <c r="E46" i="41"/>
  <c r="D46" i="41"/>
  <c r="B46" i="41"/>
  <c r="C46" i="41" s="1"/>
  <c r="P45" i="41"/>
  <c r="E45" i="41"/>
  <c r="D45" i="41"/>
  <c r="B45" i="41"/>
  <c r="C45" i="41" s="1"/>
  <c r="P44" i="41"/>
  <c r="E44" i="41"/>
  <c r="D44" i="41"/>
  <c r="B44" i="41"/>
  <c r="C44" i="41" s="1"/>
  <c r="P43" i="41"/>
  <c r="E43" i="41"/>
  <c r="D43" i="41"/>
  <c r="B43" i="41"/>
  <c r="C43" i="41" s="1"/>
  <c r="P42" i="41"/>
  <c r="E42" i="41"/>
  <c r="D42" i="41"/>
  <c r="B42" i="41"/>
  <c r="C42" i="41" s="1"/>
  <c r="P41" i="41"/>
  <c r="E41" i="41"/>
  <c r="D41" i="41"/>
  <c r="B41" i="41"/>
  <c r="C41" i="41" s="1"/>
  <c r="P40" i="41"/>
  <c r="E40" i="41"/>
  <c r="D40" i="41"/>
  <c r="B40" i="41"/>
  <c r="C40" i="41" s="1"/>
  <c r="P39" i="41"/>
  <c r="E39" i="41"/>
  <c r="D39" i="41"/>
  <c r="B39" i="41"/>
  <c r="C39" i="41" s="1"/>
  <c r="P38" i="41"/>
  <c r="E38" i="41"/>
  <c r="D38" i="41"/>
  <c r="B38" i="41"/>
  <c r="C38" i="41" s="1"/>
  <c r="P37" i="41"/>
  <c r="E37" i="41"/>
  <c r="D37" i="41"/>
  <c r="B37" i="41"/>
  <c r="C37" i="41" s="1"/>
  <c r="P36" i="41"/>
  <c r="E36" i="41"/>
  <c r="D36" i="41"/>
  <c r="B36" i="41"/>
  <c r="C36" i="41" s="1"/>
  <c r="P35" i="41"/>
  <c r="E35" i="41"/>
  <c r="D35" i="41"/>
  <c r="B35" i="41"/>
  <c r="C35" i="41" s="1"/>
  <c r="P34" i="41"/>
  <c r="E34" i="41"/>
  <c r="D34" i="41"/>
  <c r="B34" i="41"/>
  <c r="C34" i="41" s="1"/>
  <c r="P33" i="41"/>
  <c r="E33" i="41"/>
  <c r="D33" i="41"/>
  <c r="B33" i="41"/>
  <c r="C33" i="41" s="1"/>
  <c r="P32" i="41"/>
  <c r="E32" i="41"/>
  <c r="D32" i="41"/>
  <c r="B32" i="41"/>
  <c r="C32" i="41" s="1"/>
  <c r="P31" i="41"/>
  <c r="E31" i="41"/>
  <c r="D31" i="41"/>
  <c r="B31" i="41"/>
  <c r="C31" i="41" s="1"/>
  <c r="P30" i="41"/>
  <c r="E30" i="41"/>
  <c r="D30" i="41"/>
  <c r="B30" i="41"/>
  <c r="C30" i="41" s="1"/>
  <c r="P29" i="41"/>
  <c r="E29" i="41"/>
  <c r="D29" i="41"/>
  <c r="B29" i="41"/>
  <c r="C29" i="41" s="1"/>
  <c r="P28" i="41"/>
  <c r="E28" i="41"/>
  <c r="D28" i="41"/>
  <c r="B28" i="41"/>
  <c r="C28" i="41" s="1"/>
  <c r="P27" i="41"/>
  <c r="E27" i="41"/>
  <c r="D27" i="41"/>
  <c r="B27" i="41"/>
  <c r="C27" i="41" s="1"/>
  <c r="P26" i="41"/>
  <c r="E26" i="41"/>
  <c r="D26" i="41"/>
  <c r="B26" i="41"/>
  <c r="C26" i="41" s="1"/>
  <c r="P25" i="41"/>
  <c r="E25" i="41"/>
  <c r="D25" i="41"/>
  <c r="B25" i="41"/>
  <c r="C25" i="41" s="1"/>
  <c r="P24" i="41"/>
  <c r="E24" i="41"/>
  <c r="D24" i="41"/>
  <c r="B24" i="41"/>
  <c r="C24" i="41" s="1"/>
  <c r="P23" i="41"/>
  <c r="E23" i="41"/>
  <c r="D23" i="41"/>
  <c r="B23" i="41"/>
  <c r="C23" i="41" s="1"/>
  <c r="P22" i="41"/>
  <c r="E22" i="41"/>
  <c r="D22" i="41"/>
  <c r="B22" i="41"/>
  <c r="C22" i="41" s="1"/>
  <c r="P21" i="41"/>
  <c r="E21" i="41"/>
  <c r="D21" i="41"/>
  <c r="B21" i="41"/>
  <c r="C21" i="41" s="1"/>
  <c r="P20" i="41"/>
  <c r="E20" i="41"/>
  <c r="D20" i="41"/>
  <c r="B20" i="41"/>
  <c r="C20" i="41" s="1"/>
  <c r="P19" i="41"/>
  <c r="E19" i="41"/>
  <c r="D19" i="41"/>
  <c r="B19" i="41"/>
  <c r="C19" i="41" s="1"/>
  <c r="P18" i="41"/>
  <c r="E18" i="41"/>
  <c r="D18" i="41"/>
  <c r="B18" i="41"/>
  <c r="C18" i="41" s="1"/>
  <c r="P17" i="41"/>
  <c r="E17" i="41"/>
  <c r="D17" i="41"/>
  <c r="B17" i="41"/>
  <c r="C17" i="41" s="1"/>
  <c r="P16" i="41"/>
  <c r="E16" i="41"/>
  <c r="D16" i="41"/>
  <c r="B16" i="41"/>
  <c r="C16" i="41" s="1"/>
  <c r="P15" i="41"/>
  <c r="E15" i="41"/>
  <c r="D15" i="41"/>
  <c r="B15" i="41"/>
  <c r="C15" i="41" s="1"/>
  <c r="P14" i="41"/>
  <c r="E14" i="41"/>
  <c r="D14" i="41"/>
  <c r="B14" i="41"/>
  <c r="C14" i="41" s="1"/>
  <c r="P13" i="41"/>
  <c r="E13" i="41"/>
  <c r="D13" i="41"/>
  <c r="B13" i="41"/>
  <c r="C13" i="41" s="1"/>
  <c r="P12" i="41"/>
  <c r="E12" i="41"/>
  <c r="D12" i="41"/>
  <c r="B12" i="41"/>
  <c r="C12" i="41" s="1"/>
  <c r="P11" i="41"/>
  <c r="E11" i="41"/>
  <c r="D11" i="41"/>
  <c r="B11" i="41"/>
  <c r="C11" i="41" s="1"/>
  <c r="P10" i="41"/>
  <c r="E10" i="41"/>
  <c r="D10" i="41"/>
  <c r="B10" i="41"/>
  <c r="C10" i="41" s="1"/>
  <c r="P9" i="41"/>
  <c r="E9" i="41"/>
  <c r="D9" i="41"/>
  <c r="B9" i="41"/>
  <c r="C9" i="41" s="1"/>
  <c r="P8" i="41"/>
  <c r="E8" i="41"/>
  <c r="D8" i="41"/>
  <c r="B8" i="41"/>
  <c r="C8" i="41" s="1"/>
  <c r="P7" i="41"/>
  <c r="E7" i="41"/>
  <c r="D7" i="41"/>
  <c r="B7" i="41"/>
  <c r="C7" i="41" s="1"/>
  <c r="K63" i="41"/>
  <c r="I63" i="41"/>
  <c r="H193" i="42" s="1"/>
  <c r="H63" i="41"/>
  <c r="G193" i="42" s="1"/>
  <c r="K62" i="41"/>
  <c r="I62" i="41"/>
  <c r="H62" i="41"/>
  <c r="B62" i="41"/>
  <c r="P61" i="41"/>
  <c r="E61" i="41"/>
  <c r="D61" i="41"/>
  <c r="B61" i="41"/>
  <c r="C61" i="41" s="1"/>
  <c r="P6" i="41"/>
  <c r="E6" i="41"/>
  <c r="D6" i="41"/>
  <c r="B6" i="41"/>
  <c r="C6" i="41" s="1"/>
  <c r="P5" i="41"/>
  <c r="E5" i="41"/>
  <c r="D5" i="41"/>
  <c r="B5" i="41"/>
  <c r="C5" i="41" s="1"/>
  <c r="BQ16" i="39"/>
  <c r="BP16" i="39"/>
  <c r="BQ15" i="39"/>
  <c r="BP15" i="39"/>
  <c r="BQ14" i="39"/>
  <c r="BP14" i="39"/>
  <c r="BQ13" i="39"/>
  <c r="BP13" i="39"/>
  <c r="BQ12" i="39"/>
  <c r="BP12" i="39"/>
  <c r="BQ11" i="39"/>
  <c r="BP11" i="39"/>
  <c r="I13" i="40"/>
  <c r="I12" i="40"/>
  <c r="I11" i="40"/>
  <c r="I10" i="40"/>
  <c r="I9" i="40"/>
  <c r="I8" i="40"/>
  <c r="G2" i="34"/>
  <c r="H2" i="15" s="1"/>
  <c r="M6" i="38"/>
  <c r="M7" i="38"/>
  <c r="M5" i="38"/>
  <c r="N6" i="37"/>
  <c r="N7" i="37"/>
  <c r="N5" i="37"/>
  <c r="BO18" i="39"/>
  <c r="BQ10" i="39"/>
  <c r="BQ17" i="39"/>
  <c r="BQ9" i="39"/>
  <c r="BP9" i="39"/>
  <c r="BP10" i="39"/>
  <c r="BP17" i="39"/>
  <c r="S18" i="39"/>
  <c r="R18" i="39"/>
  <c r="B7" i="38"/>
  <c r="B6" i="38"/>
  <c r="C7" i="37"/>
  <c r="C6" i="37"/>
  <c r="C7" i="38"/>
  <c r="C6" i="38"/>
  <c r="D6" i="37"/>
  <c r="D7" i="37"/>
  <c r="A7" i="37"/>
  <c r="B7" i="37" s="1"/>
  <c r="A6" i="37"/>
  <c r="B6" i="37" s="1"/>
  <c r="D10" i="38"/>
  <c r="C5" i="38"/>
  <c r="B5" i="38"/>
  <c r="A5" i="38"/>
  <c r="A7" i="38"/>
  <c r="D5" i="37"/>
  <c r="C5" i="37"/>
  <c r="A5" i="37"/>
  <c r="B5" i="37"/>
  <c r="G8" i="38"/>
  <c r="H8" i="38"/>
  <c r="F8" i="38"/>
  <c r="H8" i="37"/>
  <c r="G10" i="38"/>
  <c r="I8" i="37"/>
  <c r="H10" i="38" s="1"/>
  <c r="G8" i="37"/>
  <c r="F10" i="38" s="1"/>
  <c r="A6" i="38"/>
  <c r="H1" i="34"/>
  <c r="C1" i="37" s="1"/>
  <c r="C22" i="15"/>
  <c r="I7" i="40"/>
  <c r="G18" i="39"/>
  <c r="I18" i="39"/>
  <c r="BQ18" i="39" s="1"/>
  <c r="K18" i="39"/>
  <c r="M18" i="39"/>
  <c r="O18" i="39"/>
  <c r="AC18" i="39"/>
  <c r="AG18" i="39"/>
  <c r="AI18" i="39"/>
  <c r="U18" i="39"/>
  <c r="W18" i="39"/>
  <c r="Y18" i="39"/>
  <c r="AM18" i="39"/>
  <c r="AE18" i="39"/>
  <c r="AK18" i="39"/>
  <c r="BM18" i="39"/>
  <c r="Q18" i="39"/>
  <c r="BG18" i="39"/>
  <c r="AA18" i="39"/>
  <c r="AU18" i="39"/>
  <c r="AW18" i="39"/>
  <c r="AY18" i="39"/>
  <c r="AQ18" i="39"/>
  <c r="AO18" i="39"/>
  <c r="AS18" i="39"/>
  <c r="BA18" i="39"/>
  <c r="BE18" i="39"/>
  <c r="BC18" i="39"/>
  <c r="BI18" i="39"/>
  <c r="BK18" i="39"/>
  <c r="F18" i="39"/>
  <c r="H18" i="39"/>
  <c r="J18" i="39"/>
  <c r="L18" i="39"/>
  <c r="N18" i="39"/>
  <c r="AB18" i="39"/>
  <c r="AF18" i="39"/>
  <c r="AH18" i="39"/>
  <c r="T18" i="39"/>
  <c r="V18" i="39"/>
  <c r="X18" i="39"/>
  <c r="AL18" i="39"/>
  <c r="AD18" i="39"/>
  <c r="AJ18" i="39"/>
  <c r="BL18" i="39"/>
  <c r="P18" i="39"/>
  <c r="BF18" i="39"/>
  <c r="Z18" i="39"/>
  <c r="AT18" i="39"/>
  <c r="AV18" i="39"/>
  <c r="AX18" i="39"/>
  <c r="AP18" i="39"/>
  <c r="AN18" i="39"/>
  <c r="AR18" i="39"/>
  <c r="AZ18" i="39"/>
  <c r="BD18" i="39"/>
  <c r="BB18" i="39"/>
  <c r="BH18" i="39"/>
  <c r="BJ18" i="39"/>
  <c r="BN18" i="39"/>
  <c r="G9" i="38"/>
  <c r="H9" i="38"/>
  <c r="A10" i="38"/>
  <c r="H9" i="37"/>
  <c r="G11" i="38" s="1"/>
  <c r="F9" i="38"/>
  <c r="A8" i="38"/>
  <c r="I9" i="37"/>
  <c r="H11" i="38" s="1"/>
  <c r="G9" i="37"/>
  <c r="F11" i="38" s="1"/>
  <c r="A8" i="37"/>
  <c r="C40" i="15"/>
  <c r="C37" i="15"/>
  <c r="C33" i="15"/>
  <c r="A62" i="15"/>
  <c r="A60" i="15"/>
  <c r="A58" i="15"/>
  <c r="C28" i="15"/>
  <c r="K42" i="34"/>
  <c r="K32" i="34"/>
  <c r="K35" i="34"/>
  <c r="K52" i="34"/>
  <c r="K37" i="34"/>
  <c r="K44" i="34"/>
  <c r="K46" i="34"/>
  <c r="K58" i="34"/>
  <c r="K59" i="34"/>
  <c r="K48" i="34"/>
  <c r="K45" i="34"/>
  <c r="K55" i="34"/>
  <c r="K33" i="34"/>
  <c r="K39" i="34"/>
  <c r="K47" i="34"/>
  <c r="K36" i="34"/>
  <c r="K43" i="34"/>
  <c r="K51" i="34"/>
  <c r="K53" i="34"/>
  <c r="K34" i="34"/>
  <c r="K57" i="34"/>
  <c r="K50" i="34"/>
  <c r="K38" i="34"/>
  <c r="K31" i="34"/>
  <c r="K41" i="34"/>
  <c r="K49" i="34"/>
  <c r="K40" i="34"/>
  <c r="K56" i="34"/>
  <c r="K54" i="34"/>
  <c r="BP18" i="39" l="1"/>
  <c r="A6" i="41"/>
  <c r="K29" i="44"/>
  <c r="G53" i="46"/>
  <c r="A7" i="48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7" i="46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7" i="45"/>
  <c r="A7" i="44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7" i="43"/>
  <c r="A8" i="43" s="1"/>
  <c r="A9" i="43" s="1"/>
  <c r="A10" i="43" s="1"/>
  <c r="A11" i="43" s="1"/>
  <c r="A7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7" i="42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A124" i="42" s="1"/>
  <c r="A125" i="42" s="1"/>
  <c r="A126" i="42" s="1"/>
  <c r="A127" i="42" s="1"/>
  <c r="A128" i="42" s="1"/>
  <c r="A129" i="42" s="1"/>
  <c r="A130" i="42" s="1"/>
  <c r="A131" i="42" s="1"/>
  <c r="A132" i="42" s="1"/>
  <c r="A133" i="42" s="1"/>
  <c r="A134" i="42" s="1"/>
  <c r="A135" i="42" s="1"/>
  <c r="A136" i="42" s="1"/>
  <c r="A137" i="42" s="1"/>
  <c r="A138" i="42" s="1"/>
  <c r="A139" i="42" s="1"/>
  <c r="A140" i="42" s="1"/>
  <c r="A141" i="42" s="1"/>
  <c r="A142" i="42" s="1"/>
  <c r="A143" i="42" s="1"/>
  <c r="A144" i="42" s="1"/>
  <c r="A145" i="42" s="1"/>
  <c r="A146" i="42" s="1"/>
  <c r="A147" i="42" s="1"/>
  <c r="A148" i="42" s="1"/>
  <c r="A149" i="42" s="1"/>
  <c r="A150" i="42" s="1"/>
  <c r="A151" i="42" s="1"/>
  <c r="A152" i="42" s="1"/>
  <c r="A153" i="42" s="1"/>
  <c r="A154" i="42" s="1"/>
  <c r="A155" i="42" s="1"/>
  <c r="A156" i="42" s="1"/>
  <c r="A157" i="42" s="1"/>
  <c r="A158" i="42" s="1"/>
  <c r="A159" i="42" s="1"/>
  <c r="A160" i="42" s="1"/>
  <c r="A161" i="42" s="1"/>
  <c r="A162" i="42" s="1"/>
  <c r="A163" i="42" s="1"/>
  <c r="A164" i="42" s="1"/>
  <c r="A165" i="42" s="1"/>
  <c r="A166" i="42" s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G28" i="44"/>
  <c r="J192" i="42"/>
  <c r="K28" i="44"/>
  <c r="G29" i="44"/>
  <c r="M192" i="42"/>
  <c r="J53" i="46"/>
  <c r="M193" i="42"/>
  <c r="G192" i="42"/>
  <c r="H192" i="42"/>
  <c r="C1" i="48"/>
  <c r="C1" i="47"/>
  <c r="C1" i="46"/>
  <c r="D1" i="45"/>
  <c r="C1" i="44"/>
  <c r="D1" i="43"/>
  <c r="C1" i="42"/>
  <c r="D1" i="41"/>
  <c r="H15" i="40"/>
  <c r="I15" i="40"/>
  <c r="H20" i="40"/>
  <c r="I20" i="40"/>
  <c r="BQ2" i="39"/>
  <c r="I1" i="15"/>
  <c r="H2" i="40"/>
  <c r="B1" i="38"/>
  <c r="BL7" i="39"/>
  <c r="P7" i="39"/>
  <c r="V7" i="39"/>
  <c r="BB7" i="39"/>
  <c r="F7" i="39"/>
  <c r="AJ7" i="39"/>
  <c r="AZ7" i="39"/>
  <c r="R7" i="39"/>
  <c r="N7" i="39"/>
  <c r="X7" i="39"/>
  <c r="J7" i="39"/>
  <c r="T7" i="39"/>
  <c r="K30" i="34"/>
  <c r="G30" i="34" s="1"/>
  <c r="H30" i="15" s="1"/>
  <c r="AV7" i="39"/>
  <c r="AN7" i="39"/>
  <c r="AB7" i="39"/>
  <c r="BF7" i="39"/>
  <c r="AX7" i="39"/>
  <c r="AH7" i="39"/>
  <c r="AT7" i="39"/>
  <c r="H7" i="39"/>
  <c r="AF7" i="39"/>
  <c r="BD7" i="39"/>
  <c r="Z7" i="39"/>
  <c r="AR7" i="39"/>
  <c r="AL7" i="39"/>
  <c r="BN7" i="39"/>
  <c r="BH7" i="39"/>
  <c r="AD7" i="39"/>
  <c r="AP7" i="39"/>
  <c r="L7" i="39"/>
  <c r="BJ7" i="39"/>
  <c r="H21" i="40" l="1"/>
  <c r="BP7" i="39"/>
  <c r="H22" i="40" l="1"/>
  <c r="H23" i="40" l="1"/>
  <c r="H24" i="40" s="1"/>
  <c r="H25" i="40" l="1"/>
  <c r="H26" i="40" s="1"/>
  <c r="B68" i="34" s="1"/>
  <c r="B68" i="15" s="1"/>
</calcChain>
</file>

<file path=xl/sharedStrings.xml><?xml version="1.0" encoding="utf-8"?>
<sst xmlns="http://schemas.openxmlformats.org/spreadsheetml/2006/main" count="2201" uniqueCount="730">
  <si>
    <t>本部長</t>
    <rPh sb="0" eb="3">
      <t>ホンブチョウ</t>
    </rPh>
    <phoneticPr fontId="2"/>
  </si>
  <si>
    <t>主務部長</t>
    <rPh sb="0" eb="2">
      <t>シュム</t>
    </rPh>
    <rPh sb="2" eb="4">
      <t>ブチョウ</t>
    </rPh>
    <phoneticPr fontId="2"/>
  </si>
  <si>
    <t>主務課長</t>
    <rPh sb="0" eb="2">
      <t>シュム</t>
    </rPh>
    <rPh sb="2" eb="4">
      <t>カチョウ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</si>
  <si>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</si>
  <si>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</si>
  <si>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工　事　設　計　書</t>
    <rPh sb="0" eb="1">
      <t>コウ</t>
    </rPh>
    <rPh sb="2" eb="3">
      <t>コト</t>
    </rPh>
    <rPh sb="4" eb="5">
      <t>セツ</t>
    </rPh>
    <rPh sb="6" eb="7">
      <t>ケイ</t>
    </rPh>
    <rPh sb="8" eb="9">
      <t>ショ</t>
    </rPh>
    <phoneticPr fontId="2"/>
  </si>
  <si>
    <t>工事名称</t>
    <rPh sb="0" eb="2">
      <t>コウジ</t>
    </rPh>
    <rPh sb="2" eb="4">
      <t>メイショウ</t>
    </rPh>
    <phoneticPr fontId="2"/>
  </si>
  <si>
    <t>工事場所</t>
    <rPh sb="0" eb="2">
      <t>コウジ</t>
    </rPh>
    <rPh sb="2" eb="4">
      <t>バショ</t>
    </rPh>
    <phoneticPr fontId="2"/>
  </si>
  <si>
    <t>広 島 県 警 察 本 部</t>
    <rPh sb="0" eb="1">
      <t>ヒロ</t>
    </rPh>
    <rPh sb="2" eb="3">
      <t>シマ</t>
    </rPh>
    <rPh sb="4" eb="5">
      <t>ケン</t>
    </rPh>
    <rPh sb="6" eb="7">
      <t>イマシ</t>
    </rPh>
    <rPh sb="8" eb="9">
      <t>サツ</t>
    </rPh>
    <rPh sb="10" eb="11">
      <t>ホン</t>
    </rPh>
    <rPh sb="12" eb="13">
      <t>ブ</t>
    </rPh>
    <phoneticPr fontId="2"/>
  </si>
  <si>
    <t>記</t>
    <rPh sb="0" eb="1">
      <t>キ</t>
    </rPh>
    <phoneticPr fontId="2"/>
  </si>
  <si>
    <t>１　工事場所</t>
    <rPh sb="2" eb="4">
      <t>コウジ</t>
    </rPh>
    <rPh sb="4" eb="6">
      <t>バショ</t>
    </rPh>
    <phoneticPr fontId="2"/>
  </si>
  <si>
    <t>２　工事費</t>
    <rPh sb="2" eb="4">
      <t>コウジ</t>
    </rPh>
    <rPh sb="4" eb="5">
      <t>ヒ</t>
    </rPh>
    <phoneticPr fontId="2"/>
  </si>
  <si>
    <t>工事期間</t>
    <rPh sb="0" eb="2">
      <t>コウジ</t>
    </rPh>
    <rPh sb="2" eb="4">
      <t>キカン</t>
    </rPh>
    <phoneticPr fontId="2"/>
  </si>
  <si>
    <t>検 査 員</t>
    <rPh sb="0" eb="1">
      <t>ケン</t>
    </rPh>
    <rPh sb="2" eb="3">
      <t>サ</t>
    </rPh>
    <rPh sb="4" eb="5">
      <t>イン</t>
    </rPh>
    <phoneticPr fontId="2"/>
  </si>
  <si>
    <t>　○　工事種別</t>
    <rPh sb="3" eb="5">
      <t>コウジ</t>
    </rPh>
    <rPh sb="5" eb="7">
      <t>シュベツ</t>
    </rPh>
    <phoneticPr fontId="2"/>
  </si>
  <si>
    <t>工事番号</t>
    <rPh sb="0" eb="2">
      <t>コウジ</t>
    </rPh>
    <rPh sb="2" eb="4">
      <t>バンゴウ</t>
    </rPh>
    <phoneticPr fontId="2"/>
  </si>
  <si>
    <t>年月</t>
    <rPh sb="0" eb="2">
      <t>ネンゲツ</t>
    </rPh>
    <phoneticPr fontId="2"/>
  </si>
  <si>
    <t>　○　工事内容</t>
    <rPh sb="3" eb="5">
      <t>コウジ</t>
    </rPh>
    <rPh sb="5" eb="7">
      <t>ナイヨウ</t>
    </rPh>
    <phoneticPr fontId="2"/>
  </si>
  <si>
    <t>　○　特記事項</t>
    <rPh sb="3" eb="5">
      <t>トッキ</t>
    </rPh>
    <rPh sb="5" eb="7">
      <t>ジコウ</t>
    </rPh>
    <phoneticPr fontId="2"/>
  </si>
  <si>
    <t>署長</t>
    <rPh sb="0" eb="2">
      <t>ショチョウ</t>
    </rPh>
    <phoneticPr fontId="2"/>
  </si>
  <si>
    <t>交通官</t>
    <rPh sb="0" eb="2">
      <t>コウツウ</t>
    </rPh>
    <rPh sb="2" eb="3">
      <t>カン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</si>
  <si>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</si>
  <si>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</si>
  <si>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主任</t>
    <rPh sb="0" eb="2">
      <t>シュニン</t>
    </rPh>
    <phoneticPr fontId="2"/>
  </si>
  <si>
    <t>　　別添工事場所表のとおり</t>
    <rPh sb="2" eb="4">
      <t>ベッテン</t>
    </rPh>
    <rPh sb="4" eb="6">
      <t>コウジ</t>
    </rPh>
    <rPh sb="6" eb="8">
      <t>バショ</t>
    </rPh>
    <rPh sb="8" eb="9">
      <t>ヒョウ</t>
    </rPh>
    <phoneticPr fontId="2"/>
  </si>
  <si>
    <t>工事場所箇所数</t>
    <rPh sb="0" eb="2">
      <t>コウジ</t>
    </rPh>
    <rPh sb="2" eb="4">
      <t>バショ</t>
    </rPh>
    <rPh sb="4" eb="6">
      <t>カショ</t>
    </rPh>
    <rPh sb="6" eb="7">
      <t>カズ</t>
    </rPh>
    <phoneticPr fontId="2"/>
  </si>
  <si>
    <t>　　別添工事場所表のとおり</t>
    <phoneticPr fontId="2"/>
  </si>
  <si>
    <t>　　別添工事設計表のとおり</t>
    <rPh sb="2" eb="4">
      <t>ベッテン</t>
    </rPh>
    <phoneticPr fontId="2"/>
  </si>
  <si>
    <t>金</t>
    <rPh sb="0" eb="1">
      <t>キン</t>
    </rPh>
    <phoneticPr fontId="2"/>
  </si>
  <si>
    <t>　本工事は下記のとおりとする。</t>
    <phoneticPr fontId="2"/>
  </si>
  <si>
    <t>　　別添工事設計表のとおり</t>
    <phoneticPr fontId="2"/>
  </si>
  <si>
    <t>次　席</t>
    <phoneticPr fontId="2"/>
  </si>
  <si>
    <t>　本工事は下記のとおりとする。</t>
    <phoneticPr fontId="2"/>
  </si>
  <si>
    <t>　○　工事内容</t>
    <phoneticPr fontId="2"/>
  </si>
  <si>
    <t>副署長・次長</t>
    <rPh sb="0" eb="3">
      <t>フクショチョウ</t>
    </rPh>
    <rPh sb="4" eb="6">
      <t>ジチョウ</t>
    </rPh>
    <phoneticPr fontId="2"/>
  </si>
  <si>
    <t>発注分類</t>
  </si>
  <si>
    <t>幅</t>
    <rPh sb="0" eb="1">
      <t>ハバ</t>
    </rPh>
    <phoneticPr fontId="2"/>
  </si>
  <si>
    <t>詳細設定</t>
    <rPh sb="0" eb="2">
      <t>ショウサイ</t>
    </rPh>
    <rPh sb="2" eb="4">
      <t>セッテイ</t>
    </rPh>
    <phoneticPr fontId="2"/>
  </si>
  <si>
    <t>塗装種類</t>
    <rPh sb="0" eb="2">
      <t>トソウ</t>
    </rPh>
    <rPh sb="2" eb="4">
      <t>シュルイ</t>
    </rPh>
    <phoneticPr fontId="2"/>
  </si>
  <si>
    <t>事業量</t>
    <rPh sb="0" eb="3">
      <t>ジギョウリョウ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</si>
  <si>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</si>
  <si>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</si>
  <si>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</si>
  <si>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</si>
  <si>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小　　　　　　　　　　　計</t>
    <rPh sb="0" eb="1">
      <t>ショウ</t>
    </rPh>
    <rPh sb="12" eb="13">
      <t>ケイ</t>
    </rPh>
    <phoneticPr fontId="2"/>
  </si>
  <si>
    <t>交通整理員Ａ</t>
    <rPh sb="0" eb="2">
      <t>コウツウ</t>
    </rPh>
    <rPh sb="2" eb="4">
      <t>セイリ</t>
    </rPh>
    <rPh sb="4" eb="5">
      <t>イン</t>
    </rPh>
    <phoneticPr fontId="2"/>
  </si>
  <si>
    <t>人</t>
    <rPh sb="0" eb="1">
      <t>ニン</t>
    </rPh>
    <phoneticPr fontId="2"/>
  </si>
  <si>
    <t>交通整理員Ａ（夜間）</t>
    <rPh sb="7" eb="9">
      <t>ヤカン</t>
    </rPh>
    <phoneticPr fontId="2"/>
  </si>
  <si>
    <t>交通整理員Ｂ（夜間）</t>
    <rPh sb="7" eb="9">
      <t>ヤカン</t>
    </rPh>
    <phoneticPr fontId="2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</si>
  <si>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2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</si>
  <si>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2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</si>
  <si>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2"/>
  </si>
  <si>
    <t>計</t>
    <rPh sb="0" eb="1">
      <t>ケイ</t>
    </rPh>
    <phoneticPr fontId="2"/>
  </si>
  <si>
    <t>消　　費　　税　　相　　当　　分</t>
    <rPh sb="0" eb="1">
      <t>ショウ</t>
    </rPh>
    <rPh sb="3" eb="4">
      <t>ヒ</t>
    </rPh>
    <rPh sb="6" eb="7">
      <t>ゼイ</t>
    </rPh>
    <rPh sb="9" eb="10">
      <t>ソウ</t>
    </rPh>
    <rPh sb="12" eb="13">
      <t>トウ</t>
    </rPh>
    <rPh sb="15" eb="16">
      <t>ブン</t>
    </rPh>
    <phoneticPr fontId="2"/>
  </si>
  <si>
    <t>合　　　　　　　　　　　計</t>
    <rPh sb="0" eb="1">
      <t>ア</t>
    </rPh>
    <rPh sb="12" eb="13">
      <t>ケイ</t>
    </rPh>
    <phoneticPr fontId="2"/>
  </si>
  <si>
    <t>所　属　別　事　業　量　一　覧　表</t>
    <rPh sb="0" eb="1">
      <t>ショ</t>
    </rPh>
    <rPh sb="2" eb="3">
      <t>ゾク</t>
    </rPh>
    <rPh sb="4" eb="5">
      <t>ベツ</t>
    </rPh>
    <rPh sb="6" eb="7">
      <t>コト</t>
    </rPh>
    <rPh sb="8" eb="9">
      <t>ギョウ</t>
    </rPh>
    <rPh sb="10" eb="11">
      <t>リョウ</t>
    </rPh>
    <rPh sb="12" eb="13">
      <t>イチ</t>
    </rPh>
    <rPh sb="14" eb="15">
      <t>ラン</t>
    </rPh>
    <rPh sb="16" eb="17">
      <t>ヒョウ</t>
    </rPh>
    <phoneticPr fontId="2"/>
  </si>
  <si>
    <t>計</t>
    <phoneticPr fontId="2"/>
  </si>
  <si>
    <t>箇所数</t>
    <phoneticPr fontId="2"/>
  </si>
  <si>
    <t>標示種類</t>
    <rPh sb="0" eb="2">
      <t>ヒョウジ</t>
    </rPh>
    <rPh sb="2" eb="4">
      <t>シュルイ</t>
    </rPh>
    <phoneticPr fontId="2"/>
  </si>
  <si>
    <t>個数</t>
    <phoneticPr fontId="2"/>
  </si>
  <si>
    <t>施工長</t>
    <rPh sb="0" eb="2">
      <t>セコウ</t>
    </rPh>
    <rPh sb="2" eb="3">
      <t>チョウ</t>
    </rPh>
    <phoneticPr fontId="2"/>
  </si>
  <si>
    <t>個数</t>
  </si>
  <si>
    <t>施工長</t>
    <phoneticPr fontId="2"/>
  </si>
  <si>
    <t>新規</t>
    <rPh sb="0" eb="2">
      <t>シンキ</t>
    </rPh>
    <phoneticPr fontId="2"/>
  </si>
  <si>
    <t>広島東</t>
    <rPh sb="0" eb="2">
      <t>ヒロシマ</t>
    </rPh>
    <rPh sb="2" eb="3">
      <t>ヒガシ</t>
    </rPh>
    <phoneticPr fontId="2"/>
  </si>
  <si>
    <t>整理番号
（規制番号）</t>
    <rPh sb="0" eb="2">
      <t>セイリ</t>
    </rPh>
    <rPh sb="2" eb="4">
      <t>バンゴウ</t>
    </rPh>
    <rPh sb="6" eb="8">
      <t>キセイ</t>
    </rPh>
    <rPh sb="8" eb="10">
      <t>バンゴウ</t>
    </rPh>
    <phoneticPr fontId="2"/>
  </si>
  <si>
    <t>区分</t>
    <rPh sb="0" eb="2">
      <t>クブン</t>
    </rPh>
    <phoneticPr fontId="2"/>
  </si>
  <si>
    <t>道路種別</t>
    <rPh sb="0" eb="2">
      <t>ドウロ</t>
    </rPh>
    <rPh sb="2" eb="4">
      <t>シュベツ</t>
    </rPh>
    <phoneticPr fontId="2"/>
  </si>
  <si>
    <t>場所・区間</t>
    <rPh sb="0" eb="2">
      <t>バショ</t>
    </rPh>
    <rPh sb="3" eb="5">
      <t>クカン</t>
    </rPh>
    <phoneticPr fontId="2"/>
  </si>
  <si>
    <t>標示種別</t>
    <rPh sb="0" eb="2">
      <t>ヒョウジ</t>
    </rPh>
    <rPh sb="2" eb="4">
      <t>シュベツ</t>
    </rPh>
    <phoneticPr fontId="2"/>
  </si>
  <si>
    <t>横断歩道本数
記号文字個数</t>
    <rPh sb="0" eb="2">
      <t>オウダン</t>
    </rPh>
    <rPh sb="2" eb="4">
      <t>ホドウ</t>
    </rPh>
    <rPh sb="4" eb="6">
      <t>ホンスウ</t>
    </rPh>
    <rPh sb="7" eb="9">
      <t>キゴウ</t>
    </rPh>
    <rPh sb="9" eb="11">
      <t>モジ</t>
    </rPh>
    <rPh sb="11" eb="13">
      <t>コスウ</t>
    </rPh>
    <phoneticPr fontId="2"/>
  </si>
  <si>
    <t>数</t>
    <phoneticPr fontId="2"/>
  </si>
  <si>
    <t>備考(縞数、方向等)</t>
    <rPh sb="0" eb="2">
      <t>ビコウ</t>
    </rPh>
    <rPh sb="3" eb="4">
      <t>シマ</t>
    </rPh>
    <rPh sb="4" eb="5">
      <t>スウ</t>
    </rPh>
    <rPh sb="6" eb="8">
      <t>ホウコウ</t>
    </rPh>
    <rPh sb="8" eb="9">
      <t>ナド</t>
    </rPh>
    <phoneticPr fontId="2"/>
  </si>
  <si>
    <t>新規合計</t>
    <rPh sb="0" eb="2">
      <t>シンキ</t>
    </rPh>
    <rPh sb="2" eb="4">
      <t>ゴウケイ</t>
    </rPh>
    <phoneticPr fontId="2"/>
  </si>
  <si>
    <t>更新</t>
    <rPh sb="0" eb="2">
      <t>コウシン</t>
    </rPh>
    <phoneticPr fontId="2"/>
  </si>
  <si>
    <t>規制番号</t>
    <rPh sb="0" eb="2">
      <t>キセイ</t>
    </rPh>
    <rPh sb="2" eb="4">
      <t>バンゴウ</t>
    </rPh>
    <phoneticPr fontId="2"/>
  </si>
  <si>
    <t>更新合計</t>
    <rPh sb="0" eb="2">
      <t>コウシン</t>
    </rPh>
    <rPh sb="2" eb="4">
      <t>ゴウケイ</t>
    </rPh>
    <phoneticPr fontId="2"/>
  </si>
  <si>
    <t>新規更新合計</t>
    <rPh sb="0" eb="2">
      <t>シンキ</t>
    </rPh>
    <rPh sb="2" eb="4">
      <t>コウシン</t>
    </rPh>
    <rPh sb="4" eb="6">
      <t>ゴウケイ</t>
    </rPh>
    <phoneticPr fontId="2"/>
  </si>
  <si>
    <t>道　路　標　示　工　事　設　計　書</t>
    <rPh sb="4" eb="5">
      <t>シルベ</t>
    </rPh>
    <rPh sb="6" eb="7">
      <t>シメス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phoneticPr fontId="2"/>
  </si>
  <si>
    <t>交　通　規　制　課</t>
    <phoneticPr fontId="2"/>
  </si>
  <si>
    <t>工事量</t>
    <phoneticPr fontId="2"/>
  </si>
  <si>
    <t>広島西</t>
    <rPh sb="0" eb="2">
      <t>ヒロシマ</t>
    </rPh>
    <rPh sb="2" eb="3">
      <t>ニシ</t>
    </rPh>
    <phoneticPr fontId="2"/>
  </si>
  <si>
    <t>広島南</t>
    <phoneticPr fontId="2"/>
  </si>
  <si>
    <t>安佐南</t>
    <phoneticPr fontId="2"/>
  </si>
  <si>
    <t>海田</t>
    <phoneticPr fontId="2"/>
  </si>
  <si>
    <t>廿日市</t>
    <phoneticPr fontId="2"/>
  </si>
  <si>
    <t>大竹</t>
    <phoneticPr fontId="2"/>
  </si>
  <si>
    <t>竹原</t>
    <phoneticPr fontId="2"/>
  </si>
  <si>
    <t>広</t>
    <phoneticPr fontId="2"/>
  </si>
  <si>
    <t>東広島</t>
    <phoneticPr fontId="2"/>
  </si>
  <si>
    <t>木江</t>
    <phoneticPr fontId="2"/>
  </si>
  <si>
    <t>安佐北</t>
    <phoneticPr fontId="2"/>
  </si>
  <si>
    <t>安芸高田</t>
    <phoneticPr fontId="2"/>
  </si>
  <si>
    <t>山県</t>
    <phoneticPr fontId="2"/>
  </si>
  <si>
    <t>尾道</t>
    <phoneticPr fontId="2"/>
  </si>
  <si>
    <t>因島</t>
    <phoneticPr fontId="2"/>
  </si>
  <si>
    <t>三原</t>
    <phoneticPr fontId="2"/>
  </si>
  <si>
    <t>福山西</t>
    <phoneticPr fontId="2"/>
  </si>
  <si>
    <t>福山東</t>
    <phoneticPr fontId="2"/>
  </si>
  <si>
    <t>福山北</t>
    <phoneticPr fontId="2"/>
  </si>
  <si>
    <t>府中</t>
    <phoneticPr fontId="2"/>
  </si>
  <si>
    <t>庄原</t>
    <phoneticPr fontId="2"/>
  </si>
  <si>
    <t>三次</t>
    <phoneticPr fontId="2"/>
  </si>
  <si>
    <t>世羅</t>
    <phoneticPr fontId="2"/>
  </si>
  <si>
    <t>高速隊</t>
    <phoneticPr fontId="2"/>
  </si>
  <si>
    <t>機動隊</t>
    <phoneticPr fontId="2"/>
  </si>
  <si>
    <t>個数</t>
    <phoneticPr fontId="2"/>
  </si>
  <si>
    <t>広島中央</t>
    <phoneticPr fontId="2"/>
  </si>
  <si>
    <t>呉</t>
    <phoneticPr fontId="2"/>
  </si>
  <si>
    <t>音戸</t>
    <phoneticPr fontId="2"/>
  </si>
  <si>
    <t>交通整理員Ｂ</t>
    <phoneticPr fontId="2"/>
  </si>
  <si>
    <t>場所表_広島中央_更新!新規更新合計値</t>
    <rPh sb="18" eb="19">
      <t>チ</t>
    </rPh>
    <phoneticPr fontId="2"/>
  </si>
  <si>
    <t>場所表_広島東_更新!新規更新合計値</t>
    <phoneticPr fontId="2"/>
  </si>
  <si>
    <t>場所表_広島西_更新!新規更新合計値</t>
    <phoneticPr fontId="2"/>
  </si>
  <si>
    <t>場所表_広島南_更新!新規更新合計値</t>
    <phoneticPr fontId="2"/>
  </si>
  <si>
    <t>場所表_安佐南_更新!新規更新合計値</t>
    <phoneticPr fontId="2"/>
  </si>
  <si>
    <t>場所表_呉_更新!新規更新合計値</t>
    <phoneticPr fontId="2"/>
  </si>
  <si>
    <t>場所表_音戸_更新!新規更新合計値</t>
    <phoneticPr fontId="2"/>
  </si>
  <si>
    <t>場所表_江田島_更新!新規更新合計値</t>
    <phoneticPr fontId="2"/>
  </si>
  <si>
    <t>場所表_廿日市_更新!新規更新合計値</t>
    <phoneticPr fontId="2"/>
  </si>
  <si>
    <t>場所表_大竹_更新!新規更新合計値</t>
    <phoneticPr fontId="2"/>
  </si>
  <si>
    <t>場所表_竹原_更新!新規更新合計値</t>
    <phoneticPr fontId="2"/>
  </si>
  <si>
    <t>場所表_広_更新!新規更新合計値</t>
    <phoneticPr fontId="2"/>
  </si>
  <si>
    <t>場所表_東広島_更新!新規更新合計値</t>
    <phoneticPr fontId="2"/>
  </si>
  <si>
    <t>場所表_安佐北_更新!新規更新合計値</t>
    <phoneticPr fontId="2"/>
  </si>
  <si>
    <t>場所表_安芸高田_更新!新規更新合計値</t>
    <phoneticPr fontId="2"/>
  </si>
  <si>
    <t>場所表_山県_更新!新規更新合計値</t>
    <phoneticPr fontId="2"/>
  </si>
  <si>
    <t>場所表_尾道_更新!新規更新合計値</t>
    <phoneticPr fontId="2"/>
  </si>
  <si>
    <t>場所表_因島_更新!新規更新合計値</t>
    <phoneticPr fontId="2"/>
  </si>
  <si>
    <t>場所表_三原_更新!新規更新合計値</t>
    <phoneticPr fontId="2"/>
  </si>
  <si>
    <t>場所表_福山西_更新!新規更新合計値</t>
    <phoneticPr fontId="2"/>
  </si>
  <si>
    <t>場所表_福山東_更新!新規更新合計値</t>
    <phoneticPr fontId="2"/>
  </si>
  <si>
    <t>場所表_福山北_更新!新規更新合計値</t>
    <phoneticPr fontId="2"/>
  </si>
  <si>
    <t>場所表_府中_更新!新規更新合計値</t>
    <phoneticPr fontId="2"/>
  </si>
  <si>
    <t>場所表_庄原_更新!新規更新合計値</t>
    <phoneticPr fontId="2"/>
  </si>
  <si>
    <t>場所表_三次_更新!新規更新合計値</t>
    <phoneticPr fontId="2"/>
  </si>
  <si>
    <t>場所表_世羅_更新!新規更新合計値</t>
    <phoneticPr fontId="2"/>
  </si>
  <si>
    <t>場所表_高速隊_更新!新規更新合計値</t>
    <phoneticPr fontId="2"/>
  </si>
  <si>
    <t>場所表_海田_更新!新規更新合計値</t>
    <phoneticPr fontId="2"/>
  </si>
  <si>
    <t>江田島</t>
    <phoneticPr fontId="2"/>
  </si>
  <si>
    <t>主　任</t>
    <rPh sb="0" eb="1">
      <t>シュ</t>
    </rPh>
    <phoneticPr fontId="2"/>
  </si>
  <si>
    <t>文字の折り返しで行高さがおかしくならないように、最終的な出力セルより幅を大きくしてあります。</t>
    <rPh sb="0" eb="2">
      <t>モジ</t>
    </rPh>
    <rPh sb="3" eb="4">
      <t>オ</t>
    </rPh>
    <rPh sb="5" eb="6">
      <t>カエ</t>
    </rPh>
    <rPh sb="8" eb="9">
      <t>ギョウ</t>
    </rPh>
    <rPh sb="9" eb="10">
      <t>タカ</t>
    </rPh>
    <rPh sb="24" eb="27">
      <t>サイシュウテキ</t>
    </rPh>
    <rPh sb="28" eb="30">
      <t>シュツリョク</t>
    </rPh>
    <rPh sb="34" eb="35">
      <t>ハバ</t>
    </rPh>
    <rPh sb="36" eb="37">
      <t>オオ</t>
    </rPh>
    <phoneticPr fontId="2"/>
  </si>
  <si>
    <t>凸凹</t>
    <rPh sb="0" eb="2">
      <t>デコボコ</t>
    </rPh>
    <phoneticPr fontId="2"/>
  </si>
  <si>
    <t>場所表_佐伯_更新!新規更新合計値</t>
    <rPh sb="4" eb="6">
      <t>サエキ</t>
    </rPh>
    <phoneticPr fontId="2"/>
  </si>
  <si>
    <t>佐伯</t>
    <rPh sb="0" eb="2">
      <t>サエキ</t>
    </rPh>
    <phoneticPr fontId="2"/>
  </si>
  <si>
    <t>交　通　誘　導　員　(　労　務　費　）</t>
    <rPh sb="0" eb="1">
      <t>コウ</t>
    </rPh>
    <rPh sb="2" eb="3">
      <t>ツウ</t>
    </rPh>
    <rPh sb="4" eb="5">
      <t>ユウ</t>
    </rPh>
    <rPh sb="6" eb="7">
      <t>シルベ</t>
    </rPh>
    <rPh sb="8" eb="9">
      <t>イン</t>
    </rPh>
    <rPh sb="12" eb="13">
      <t>ロウ</t>
    </rPh>
    <rPh sb="14" eb="15">
      <t>ツトム</t>
    </rPh>
    <rPh sb="16" eb="17">
      <t>ヒ</t>
    </rPh>
    <phoneticPr fontId="2"/>
  </si>
  <si>
    <t>監督職員
設　 計</t>
    <rPh sb="0" eb="2">
      <t>カントク</t>
    </rPh>
    <rPh sb="2" eb="4">
      <t>ショクイン</t>
    </rPh>
    <rPh sb="6" eb="7">
      <t>セツ</t>
    </rPh>
    <rPh sb="9" eb="10">
      <t>ケイ</t>
    </rPh>
    <phoneticPr fontId="2"/>
  </si>
  <si>
    <t>監督職員</t>
    <rPh sb="0" eb="2">
      <t>カントク</t>
    </rPh>
    <rPh sb="2" eb="4">
      <t>ショクイン</t>
    </rPh>
    <phoneticPr fontId="2"/>
  </si>
  <si>
    <t>8-4</t>
  </si>
  <si>
    <t>令和 8 年 4 月</t>
  </si>
  <si>
    <t>（起点）広島市中区羽衣町9番北東角先（羽衣町9番交差点）南西方30メートル地点
（終点）広島市中区羽衣町9番北東角先（羽衣町9番交差点）</t>
  </si>
  <si>
    <t>広島中央警察署</t>
    <phoneticPr fontId="2"/>
  </si>
  <si>
    <t>1　道路標示工事仕様書に従い、正確に施工すること。
2　交通誘導は交通規制区間内で行い、安全に配意すること。</t>
  </si>
  <si>
    <t>横断歩道等　実線４５㎝幅</t>
  </si>
  <si>
    <t>溶融式（白）</t>
  </si>
  <si>
    <t>m</t>
  </si>
  <si>
    <t>実線３０㎝幅</t>
  </si>
  <si>
    <t>実線１５㎝幅</t>
  </si>
  <si>
    <t>溶融式（黄）</t>
  </si>
  <si>
    <t>図示</t>
  </si>
  <si>
    <t>自転車マーク</t>
  </si>
  <si>
    <t>個</t>
  </si>
  <si>
    <t>加熱式ペイント</t>
  </si>
  <si>
    <t>ペイント</t>
  </si>
  <si>
    <t>削除</t>
  </si>
  <si>
    <t>(削)自転車横断帯　自転車マーク</t>
  </si>
  <si>
    <t>広島市中区広瀬町1番北東角先（広瀬小学校北東交差点）</t>
  </si>
  <si>
    <t>市道</t>
  </si>
  <si>
    <t>南側　中央部削除_x000D_
西側　中央部削除_x000D_
北側　西端削除_x000D_
北側　東端削除</t>
  </si>
  <si>
    <t>261020086_x000D_
(第24の2-1-0148)</t>
  </si>
  <si>
    <t>(削)自転車横断帯　実線（白）</t>
  </si>
  <si>
    <t>南側11.7m削除_x000D_
西側28.6m削除_x000D_
北側16m削除</t>
  </si>
  <si>
    <t>その他　線</t>
  </si>
  <si>
    <t>広島市中区国泰寺町2丁目2番南西角先交差点</t>
  </si>
  <si>
    <t>東側　停止線（30㎝幅）新設※既存の横断歩道を廃止し、一時停止に変更_x000D_
西側　停止線（30㎝幅）新設※既存の横断歩道を削除し、一時停止に変更</t>
  </si>
  <si>
    <t>その他　文字</t>
  </si>
  <si>
    <t>東側　「止まれ」新設※既存の横断歩道を削除し、縮小施工_x000D_
西側　「止まれ」新設※既存の横断歩道を廃止し、一時停止に変更</t>
  </si>
  <si>
    <t>(削)横断歩道　実線（白）</t>
  </si>
  <si>
    <t>広島市中区国泰寺町2丁目3番南東角先交差点</t>
  </si>
  <si>
    <t>東側　横断歩道削除※廃止のため_x000D_
西側　横断歩道削除※廃止のため_x000D_
南側　横断歩道削除※廃止のため_x000D_
北側　横断歩道削除※廃止のため</t>
  </si>
  <si>
    <t>261020086_x000D_
(第20-1-1729)</t>
  </si>
  <si>
    <t>(削)停止線　実線（白）</t>
  </si>
  <si>
    <t>東側　停止線削除※廃止のため_x000D_
西側　停止線削除※廃止のため_x000D_
南側　停止線削除※廃止のため_x000D_
北側　停止線削除※廃止のため</t>
  </si>
  <si>
    <t>横断歩道　実線（白）</t>
  </si>
  <si>
    <t>広島市中区舟入本町6番北西角先交差点</t>
  </si>
  <si>
    <t>国道2号</t>
  </si>
  <si>
    <t>南側3m8縞※点字ブロックに合わせて施工（別途指示）</t>
  </si>
  <si>
    <t>261020090_x000D_
(第20-1-5842)</t>
  </si>
  <si>
    <t>停止線　実線（白）</t>
  </si>
  <si>
    <t>南側3m</t>
  </si>
  <si>
    <t>(削)その他　線</t>
  </si>
  <si>
    <t>左側外側線1.3m削除※横断歩道新設部分</t>
  </si>
  <si>
    <t>(削)止まれ文字　図示（白）</t>
  </si>
  <si>
    <t>広島市中区千田町1丁目5番1号先交差点</t>
  </si>
  <si>
    <t>西側「止まれ」削除</t>
  </si>
  <si>
    <t>261020057_x000D_
(第12-1-0537)</t>
  </si>
  <si>
    <t>西側　停止線削除</t>
  </si>
  <si>
    <t>広島市中区千田町2丁目10番1号先交差点</t>
  </si>
  <si>
    <t>261020057_x000D_
(第12-1-3708)</t>
  </si>
  <si>
    <t>広島市中区千田町2丁目3番1号先交差点</t>
  </si>
  <si>
    <t>261020057_x000D_
(第12-1-3710)</t>
  </si>
  <si>
    <t>広島市中区千田町2丁目4番1号先交差点</t>
  </si>
  <si>
    <t>261020057_x000D_
(第12-1-3709)</t>
  </si>
  <si>
    <t>広島市中区千田町2丁目8番南西角先交差点</t>
  </si>
  <si>
    <t>北側「止まれ」削除</t>
  </si>
  <si>
    <t>261020057_x000D_
(第12-1-3706)</t>
  </si>
  <si>
    <t>北側　停止線削除</t>
  </si>
  <si>
    <t>広島市中区千田町2丁目8番北東角先交差点</t>
  </si>
  <si>
    <t>南側「止まれ」削除</t>
  </si>
  <si>
    <t>261020057_x000D_
(第12-1-3707)</t>
  </si>
  <si>
    <t>南側　停止線削除</t>
  </si>
  <si>
    <t>広島市中区千田町3丁目3番39号先交差点</t>
  </si>
  <si>
    <t>261020057_x000D_
(第12-1-3711)</t>
  </si>
  <si>
    <t>広島市中区大手町5丁目14番10号南東角先交差点</t>
  </si>
  <si>
    <t>261020057_x000D_
(第12-1-5294)</t>
  </si>
  <si>
    <t>広島市中区大手町5丁目20番南西角先交差点</t>
  </si>
  <si>
    <t>261020057_x000D_
(第12-1-2040)</t>
  </si>
  <si>
    <t>広島市中区大手町5丁目8番15号先交差点</t>
  </si>
  <si>
    <t>261020057_x000D_
(第12-1-2065)</t>
  </si>
  <si>
    <t>広島市中区東千田町1丁目4番5号先交差点</t>
  </si>
  <si>
    <t>261020057_x000D_
(第12-1-0545)</t>
  </si>
  <si>
    <t>広島市中区東千田町2丁目10番南東角先交差点</t>
  </si>
  <si>
    <t>261020057_x000D_
(第12-1-0553)</t>
  </si>
  <si>
    <t>広島市中区東千田町2丁目2番16号先交差点</t>
  </si>
  <si>
    <t>東側「止まれ」削除</t>
  </si>
  <si>
    <t>261020057_x000D_
(第12-1-0544)</t>
  </si>
  <si>
    <t>東側　停止線削除</t>
  </si>
  <si>
    <t>広島市中区東千田町2丁目8番南東角先交差点</t>
  </si>
  <si>
    <t>261020057_x000D_
(第12-1-0549)</t>
  </si>
  <si>
    <t>広島市中区南千田西町1番北西角先交差点</t>
  </si>
  <si>
    <t>261020057_x000D_
(第12-1-3716)</t>
  </si>
  <si>
    <t>広島市中区南千田西町8番北西角先交差点</t>
  </si>
  <si>
    <t>261020057_x000D_
(第12-1-2067)</t>
  </si>
  <si>
    <t>広島市中区南千田東町3番南東角先交差点</t>
  </si>
  <si>
    <t>261020057_x000D_
(第12-1-3717)</t>
  </si>
  <si>
    <t>広島市中区南竹屋町10番北西角先</t>
  </si>
  <si>
    <t>261020057_x000D_
(第12-1-1130)</t>
  </si>
  <si>
    <t>広島市中区南竹屋町2番5号先交差点</t>
  </si>
  <si>
    <t>261020057_x000D_
(第12-1-3910)</t>
  </si>
  <si>
    <t>広島市中区南竹屋町5番22号先交差点</t>
  </si>
  <si>
    <t>261020057_x000D_
(第12-1-1787)</t>
  </si>
  <si>
    <t>広島市中区平野町10番16号北東角先交差点</t>
  </si>
  <si>
    <t>261020057_x000D_
(第12-1-1789)</t>
  </si>
  <si>
    <t>広島市中区平野町3番南東角先交差点</t>
  </si>
  <si>
    <t>261020057_x000D_
(第12-1-1795)</t>
  </si>
  <si>
    <t>広島市中区平野町4番北西角先交差点</t>
  </si>
  <si>
    <t>261020057_x000D_
(第12-1-1793)</t>
  </si>
  <si>
    <t>広島市中区平野町7番北角先交差点</t>
  </si>
  <si>
    <t>東側「止マレ」削除</t>
  </si>
  <si>
    <t>261020057_x000D_
(第12-1-3911)</t>
  </si>
  <si>
    <t>第25-1-0982</t>
  </si>
  <si>
    <t>進行方向別（右折）　図示（白）</t>
  </si>
  <si>
    <t>第2通行帯　中間点※新設</t>
  </si>
  <si>
    <t>進路変更禁止　実線（黄）</t>
  </si>
  <si>
    <t>第1通行帯と第2通行帯の区分線※白線が浮き出ているため、削除後に再塗装</t>
  </si>
  <si>
    <t>(削)進路変更禁止　実線（黄）</t>
  </si>
  <si>
    <t>第1通行帯　進行方向別（右左折）（短）起点_x000D_
第1通行帯　進行方向別（右左折）（短）中間点※新設</t>
  </si>
  <si>
    <t>第20-1-4713</t>
  </si>
  <si>
    <t>広島市中区羽衣町16番南東角先交差点</t>
  </si>
  <si>
    <t>北側3m7縞※各縞南端1m削除し、3m幅基準とする</t>
  </si>
  <si>
    <t>横断歩道予告　図示（白）</t>
  </si>
  <si>
    <t>北側　近位_x000D_
北側　遠位</t>
  </si>
  <si>
    <t>北側2.9m_x000D_
南側3.7m※外側線の内側も施工</t>
  </si>
  <si>
    <t>交差点内北西側　外側線（白線）1m延長※横断歩道削除部分</t>
  </si>
  <si>
    <t>第20-1-4712</t>
  </si>
  <si>
    <t>広島市中区羽衣町19番南東角先交差点</t>
  </si>
  <si>
    <t>北側2.2m1縞（西から1縞）3m8縞（他8縞）※各縞北端0.8m南端0.2m削除し、3m幅基準</t>
  </si>
  <si>
    <t>南側　近位_x000D_
南側　遠位</t>
  </si>
  <si>
    <t>北側2.9m_x000D_
南側2.9m</t>
  </si>
  <si>
    <t>北側　中央線（白線）0.8m延長※横断歩道削除部分_x000D_
北側　外側線（白線）0.8m延長※横断歩道削除部分</t>
  </si>
  <si>
    <t>第12-1-0953</t>
  </si>
  <si>
    <t>広島市中区羽衣町4番12号先交差点</t>
  </si>
  <si>
    <t>止まれ文字　図示（白）</t>
  </si>
  <si>
    <t>東側　既存削除後縮小施工</t>
  </si>
  <si>
    <t>第20-1-0422</t>
  </si>
  <si>
    <t>広島市中区羽衣町7番南東角先（南大橋西詰交差点）</t>
  </si>
  <si>
    <t>西側1.8m1縞（南から1縞※薄い部分のみ）4m14縞（他14縞）_x000D_
北側1.9m1縞（東から1縞）3m11縞（他11縞）※各縞両端0.5mずつ削除し、3m幅基準とする_x000D_
東側2.2m1縞（南から1縞）1.9m1縞（北から1縞）3m11縞（他11縞）※各縞両端0.5m削除</t>
  </si>
  <si>
    <t>西側7m_x000D_
北側5.2m_x000D_
東側5.1m</t>
  </si>
  <si>
    <t>東側　中央線（白線）0.5m延長※横断歩道削除部分</t>
  </si>
  <si>
    <t>第20-1-2094</t>
  </si>
  <si>
    <t>広島市中区加古町10番8号先（中島小学校北東角先交差点）</t>
  </si>
  <si>
    <t>西側3m5縞（全更新）</t>
  </si>
  <si>
    <t>西側　近位_x000D_
西側　遠位</t>
  </si>
  <si>
    <t>第7-10-0875</t>
  </si>
  <si>
    <t>広島市中区加古町12番6号先　南行</t>
  </si>
  <si>
    <t>速度文字（４０）　図示（黄）</t>
  </si>
  <si>
    <t>「40」新設※既存の規制標識の位置へ施工</t>
  </si>
  <si>
    <t>第12-1-0375</t>
  </si>
  <si>
    <t>広島市中区加古町13番南東角先交差点</t>
  </si>
  <si>
    <t>北側　縮小施工</t>
  </si>
  <si>
    <t>北側3.3m</t>
  </si>
  <si>
    <t>広島市中区加古町2番5号先　北行</t>
  </si>
  <si>
    <t>「40」新設※加古町2番画の中心へ施工</t>
  </si>
  <si>
    <t>第12-1-0907</t>
  </si>
  <si>
    <t>広島市中区吉島新町1丁目25番北西角先交差点</t>
  </si>
  <si>
    <t>東側　縮小施工</t>
  </si>
  <si>
    <t>東側2.2m※東端15㎝削除し、30㎝幅で更新</t>
  </si>
  <si>
    <t>第12-1-0912</t>
  </si>
  <si>
    <t>広島市中区吉島新町2丁目27番北西角先交差点</t>
  </si>
  <si>
    <t>西側　既存削除後縮小施工_x000D_
東側　既存削除後縮小施工</t>
  </si>
  <si>
    <t>西側2.5m※北端を基準に30㎝幅で施工（余りは削除）_x000D_
東側2.5m※南端を基準に30㎝幅で施工（余りは削除）</t>
  </si>
  <si>
    <t>止まれ削除_x000D_
止まれ削除</t>
  </si>
  <si>
    <t>第20-1-5214</t>
  </si>
  <si>
    <t>臨港道路</t>
  </si>
  <si>
    <t>広島市中区吉島新町2丁目33番南東角先交差点</t>
  </si>
  <si>
    <t>北側3m13縞（西から3〜15縞）※西から1、2縞、東から1縞、他各縞両端0.6m削除し、3m幅基準</t>
  </si>
  <si>
    <t>西側　近位_x000D_
北側　近位_x000D_
北側　遠位</t>
  </si>
  <si>
    <t>西側2.9m_x000D_
北側5m</t>
  </si>
  <si>
    <t>北側　中央線（白線）0.6m（2本）延長※横断歩道削除部分_x000D_
北側　南行外側線（白線）0.6m延長※横断歩道削除部分</t>
  </si>
  <si>
    <t>第20-1-3087</t>
  </si>
  <si>
    <t>広島市中区吉島西1丁目31番西角先交差点</t>
  </si>
  <si>
    <t>北側　近位_x000D_
北側　遠位※既存の位置が交差点内（要削除）のため、少し北側に施工</t>
  </si>
  <si>
    <t>(削)横断歩道予告　図示（白）</t>
  </si>
  <si>
    <t>第20-1-3086</t>
  </si>
  <si>
    <t>広島市中区吉島西2丁目17番18号先交差点</t>
  </si>
  <si>
    <t>北側　近位※既存の30m位置が交差点内（削除不要）のため、20m位置へ施工_x000D_
北側　遠位※既存の位置へ復旧</t>
  </si>
  <si>
    <t>第20-1-2708</t>
  </si>
  <si>
    <t>広島市中区吉島西2丁目2番北西角先交差点</t>
  </si>
  <si>
    <t>南側2.8m5縞（西から1〜5縞）※東から1縞は更新不要</t>
  </si>
  <si>
    <t>南側　近位_x000D_
南側　遠位_x000D_
北側　近位</t>
  </si>
  <si>
    <t>南側2.8m_x000D_
北側2.8m</t>
  </si>
  <si>
    <t>第20-1-0648</t>
  </si>
  <si>
    <t>広島市中区吉島西3丁目4番南西角先（吉島小学校南西角先交差点）</t>
  </si>
  <si>
    <t>北側3m9縞※既存の4m幅の横断歩道を点字ブロックに合わせて削除し、3m幅で更新（詳細指示）_x000D_
西側2.5m1縞（南から1縞）3m2縞（北から1、2縞）_x000D_
東側1.9m1縞（北から1縞）2.3m1縞（北から4縞）3.1m4縞（他4縞）※各縞東端1m削3.1</t>
  </si>
  <si>
    <t>北側3.7m※外側線の内側も施工_x000D_
南側3.7m※外側線の内側も施工_x000D_
西側1.8m_x000D_
東側2.2m※横断歩道は削除更新するが、隅切りの関係で前出ししない</t>
  </si>
  <si>
    <t>北側　中央線（白線）0.3m延長※横断歩道削除部分_x000D_
北側　北行（横断歩道北側）外側線（白線）0.5m延長※横断歩道削除部分_x000D_
北側　北行（横断歩道南側）外側線（白線）0.5m延長※横断歩道削除部分</t>
  </si>
  <si>
    <t>第12-1-0896</t>
  </si>
  <si>
    <t>広島市中区吉島東1丁目19番1号先交差点</t>
  </si>
  <si>
    <t>西側2m※西端15㎝削除し、30㎝幅で更新_x000D_
東側2m※東端15㎝削除し、30㎝幅で更新</t>
  </si>
  <si>
    <t>第12-1-0898</t>
  </si>
  <si>
    <t>広島市中区吉島東2丁目10番33号北東角先交差点</t>
  </si>
  <si>
    <t>西側2m_x000D_
東側1.7m※東端15㎝削除し、30㎝幅で更新</t>
  </si>
  <si>
    <t>第12-1-0919</t>
  </si>
  <si>
    <t>広島市中区光南1丁目11番1号先交差点</t>
  </si>
  <si>
    <t>南側　既存削除後縮小施工</t>
  </si>
  <si>
    <t>南側2.5m※西端を基準に30㎝幅で施工（東端余りを削除）</t>
  </si>
  <si>
    <t>第12-1-0921</t>
  </si>
  <si>
    <t>広島市中区光南1丁目14番22号先交差点</t>
  </si>
  <si>
    <t>南側2.5m※隅切りを基準に30㎝幅で更新（余りは削除）</t>
  </si>
  <si>
    <t>第20-1-1141</t>
  </si>
  <si>
    <t>広島市中区光南1丁目2番13号先交差点</t>
  </si>
  <si>
    <t>北側3m6縞※既存の横断歩道を削除し、車道幅員に合わせて3m幅6縞で更新（詳細指示）</t>
  </si>
  <si>
    <t>南側　近位※30ｍ位置に新設</t>
  </si>
  <si>
    <t>北側2.7m※既存の停止線を削除し、1m南側へ移設</t>
  </si>
  <si>
    <t>北側　北行路側線（白線）4m延長※横断歩道削除部分_x000D_
北側　南行路側線（白線）1m延長※横断歩道削除部分_x000D_
北側　中央線（白線）1m延長※横断歩道削除部分</t>
  </si>
  <si>
    <t>第12-1-0917</t>
  </si>
  <si>
    <t>広島市中区光南1丁目7番13号先交差点</t>
  </si>
  <si>
    <t>北側　既存削除後縮小施工</t>
  </si>
  <si>
    <t>北側4.4m</t>
  </si>
  <si>
    <t>第12-1-0924</t>
  </si>
  <si>
    <t>広島市中区光南2丁目11番南東角先交差点</t>
  </si>
  <si>
    <t>北側2m※西端を基準に30㎝幅で更新（不要部分は削除）</t>
  </si>
  <si>
    <t>第12-1-5288</t>
  </si>
  <si>
    <t>広島市中区光南2丁目13番南東角先交差点</t>
  </si>
  <si>
    <t>西側2m※南端を基準に30㎝幅で更新（北端0.3m分削除）_x000D_
東側2m※北端を基準に30㎝幅で更新（南端1m分削除）</t>
  </si>
  <si>
    <t>第20-1-1535</t>
  </si>
  <si>
    <t>広島市中区光南2丁目4番1号先交差点</t>
  </si>
  <si>
    <t>南側4m9縞※両端1縞ずつ追加_x000D_
東側2.7m1縞（南から1縞）2.5m1縞（南から2縞）3m5縞（他5縞）各縞両端0.5m削除、3m</t>
  </si>
  <si>
    <t>南側3.8m※外側線の内側も施工_x000D_
東側1.6m※薄くなっている北端から1.6m分補修_x000D_
北側3.7m※外側線の内側も施工</t>
  </si>
  <si>
    <t>東側　中央線（白線）0.5m延長※横断歩道削除部分_x000D_
東側　南側外側線（白線）0.5m延長※横断歩道削除部分（交差点側）</t>
  </si>
  <si>
    <t>第20-1-1138</t>
  </si>
  <si>
    <t>広島市中区光南2丁目8番南西角先交差点</t>
  </si>
  <si>
    <t>西側3m2縞（南から1、2縞）</t>
  </si>
  <si>
    <t>東側　近位_x000D_
東側　遠位_x000D_
西側　遠位_x000D_
西側　遠位_x000D_
北側　近位_x000D_
北側　遠位_x000D_
南側　近位※部分補修あり_x000D_
南側　遠位</t>
  </si>
  <si>
    <t>第20-1-2015</t>
  </si>
  <si>
    <t>広島市中区光南4丁目2番南西角先交差点</t>
  </si>
  <si>
    <t>西側3m7縞※既存の横断歩道を削除し、白黒反転して3m幅で更新（詳細指示）</t>
  </si>
  <si>
    <t>東側　近位_x000D_
東側　遠位</t>
  </si>
  <si>
    <t>西側2.7m※既存の停止線を削除し、1m東側へ移設_x000D_
東側3m</t>
  </si>
  <si>
    <t>西側　西行外側線（白線）1m延長※横断歩道削除部分_x000D_
西側　東行路側線（白線）4m延長※横断歩道削除部分_x000D_
西側　中央線（白線）1m延長※横断歩道削除部分</t>
  </si>
  <si>
    <t>第20-1-3214</t>
  </si>
  <si>
    <t>広島市中区広瀬町2番南西角先交差点</t>
  </si>
  <si>
    <t>北側4m5縞※西から1、2縞、他北端1m削除、3m幅基準_x000D_
南側2.7m5縞（東から1.3m分補修済）※南から1、2縞、他東端1m削除、3m幅基準</t>
  </si>
  <si>
    <t>北側2.2m※既存の停止線を削除し、1m南側へ移設_x000D_
東側2m※既存の停止線を削除し、1m西側へ移設（外側線の内側は削除）_x000D_
南側2.2m_x000D_
西側2.4m</t>
  </si>
  <si>
    <t>北西側　外側線4.8m延長※横断歩道削除部分の外側線を接続する_x000D_
南東側　外側線4.8m延長※横断歩道削除部分の外側線を接続する</t>
  </si>
  <si>
    <t>第20-1-1627</t>
  </si>
  <si>
    <t>広島市中区広瀬町2番北東角先（広瀬小学校北東交差点）</t>
  </si>
  <si>
    <t>南側3m6縞※南端0.8m削除、3m幅基準</t>
  </si>
  <si>
    <t>南側2.3m※既存の停止線を削除し、0.8m北側へ移設_x000D_
北側3m※西端0.3m分削除、3mで更新</t>
  </si>
  <si>
    <t>北側　削除工事のみ　各縞北端0.8m削除</t>
  </si>
  <si>
    <t>南側　外側線0.8m延長※横断歩道削除部分_x000D_
北側　外側線0.8m延長※横断歩道削除部分</t>
  </si>
  <si>
    <t>第20-1-1726</t>
  </si>
  <si>
    <t>広島市中区国泰寺町2丁目3番18号先交差点</t>
  </si>
  <si>
    <t>東側4m2縞（北から1、2縞）</t>
  </si>
  <si>
    <t>東側3.3m</t>
  </si>
  <si>
    <t>広島市中区堺町2丁目4番南西角先（小網町電停東行）</t>
  </si>
  <si>
    <t>東行　矢印更新</t>
  </si>
  <si>
    <t>第20-1-4302</t>
  </si>
  <si>
    <t>広島市中区住吉町4番1号先交差点</t>
  </si>
  <si>
    <t>南側1.6m1縞（東から1縞）2.1m1縞（西から1縞）4m3縞（他3縞）</t>
  </si>
  <si>
    <t>南側1.5m</t>
  </si>
  <si>
    <t>第12-1-5132</t>
  </si>
  <si>
    <t>広島市中区住吉町9番南西角先交差点</t>
  </si>
  <si>
    <t>南側　既存削除後縮小施工_x000D_
北側　既存削除後縮小施工</t>
  </si>
  <si>
    <t>南側3m※東端を基準に3m30㎝幅で更新（現状2.7m）</t>
  </si>
  <si>
    <t>広島市中区小網町3番北東角西方30メートル先（小網町電停西行）</t>
  </si>
  <si>
    <t>西行　矢印更新</t>
  </si>
  <si>
    <t>第12-1-0538</t>
  </si>
  <si>
    <t>広島市中区千田町1丁目11番5号先交差点</t>
  </si>
  <si>
    <t>東側2.5m※既存の停止線の中心を基準に30㎝幅で施工</t>
  </si>
  <si>
    <t>第20-1-0577</t>
  </si>
  <si>
    <t>広島市中区千田町1丁目11番北角先交差点</t>
  </si>
  <si>
    <t>南側1.3m1縞（西から1縞）3.1m10縞（他10縞）</t>
  </si>
  <si>
    <t>南側　近位※30m位置に新設</t>
  </si>
  <si>
    <t>第20-1-4193</t>
  </si>
  <si>
    <t>広島市中区千田町1丁目3番15号先交差点</t>
  </si>
  <si>
    <t>東側2.5m1縞（北から1縞）2.3m1縞（北から4縞）3m5縞（他5縞）東端基準2.8m→3m幅</t>
  </si>
  <si>
    <t>東側3.6m</t>
  </si>
  <si>
    <t>第20-1-0950</t>
  </si>
  <si>
    <t>広島市中区千田町2丁目11番北西角先（千田町2丁目（西）交差点）</t>
  </si>
  <si>
    <t>東側3m1縞（北から1縞）4m5縞（他5縞）_x000D_
南側3m9縞（東から2〜10縞）※東から1縞削除、他9縞両端0.5mずつ削除、3m幅基本_x000D_
西側　横断歩道の薄い部分のみ補修※合計7.5m分_x000D_
北側3.1m9縞（全更新）</t>
  </si>
  <si>
    <t>東側2.6m_x000D_
南側4m※既存の停止線を削除し、0.5m北側へ移設_x000D_
西側2.6m_x000D_
北側4m</t>
  </si>
  <si>
    <t>南側中央線0.5m延長※横断歩道削除部分</t>
  </si>
  <si>
    <t>第12-1-0539</t>
  </si>
  <si>
    <t>広島市中区千田町2丁目2番1号先交差点</t>
  </si>
  <si>
    <t>東側　既存削除後縮小施工_x000D_
西側　既存削除後縮小施工</t>
  </si>
  <si>
    <t>西側3.6m※西端15㎝削除し、30㎝幅で更新</t>
  </si>
  <si>
    <t>第20-1-4739</t>
  </si>
  <si>
    <t>広島市中区千田町2丁目6番18号先交差点</t>
  </si>
  <si>
    <t>東側2.2m1縞（南から1縞）2.4m1縞（南から5縞）3.2m7縞（他7縞）</t>
  </si>
  <si>
    <t>第20-1-1385</t>
  </si>
  <si>
    <t>広島市中区千田町2丁目7番北東角先交差点</t>
  </si>
  <si>
    <t>南側3m5縞（西から2〜6縞）※西から1縞更新不要、他南端1m削除、3m幅を基準_x000D_
西側3m6縞※西端1m削除、3m幅基準_x000D_
北側3m6縞※北端1m削除、3m幅を基準</t>
  </si>
  <si>
    <t>南側2.5m※既存の停止線を削除し、1m北側へ移設_x000D_
西側2.6m※既存の停止線を削除し、1m東側へ移設_x000D_
北側2.8m※既存の停止線を削除し、1m南側へ移設_x000D_
東側2.5m</t>
  </si>
  <si>
    <t>第20-1-0951</t>
  </si>
  <si>
    <t>広島市中区千田町3丁目2番北東角先（千田町3丁目2番交差点）</t>
  </si>
  <si>
    <t>東側2.2m1縞（北から2縞）3m3縞（北から1、3、4縞）※東端0.4m削除、3m幅基準_x000D_
南側3m9縞（東から2〜10縞）※東から1縞更新不要、他9縞両端0.5mずつ削除、3m幅基準_x000D_
西側1.7m1縞（北から1縞）2.5m1縞（南から4縞）3m7縞（他7縞）※西端0.4m削除、3m幅_x000D_
北側3m9縞※南端1m削除、3m幅基準</t>
  </si>
  <si>
    <t>東側2.6m※既存の停止線を削除し、0.4m西側へ移設_x000D_
南側4m※既存の停止線を削除し、0.5m北側へ移設_x000D_
西側2.1m※既存の停止線を削除し、0.4m東側へ移設_x000D_
北側2.8m※薄くなっている部分のみ補修</t>
  </si>
  <si>
    <t>東側右外側線0.4m延長※横断歩道削除部分_x000D_
東側左外側線0.4m延長※横断歩道削除部分_x000D_
南側中央線0.5m延長※横断歩道削除部分_x000D_
西側右外側線0.4m延長※横断歩道削除部分_x000D_
西側左外側線0.4m延長※横断歩道削除部分</t>
  </si>
  <si>
    <t>第20-1-0550</t>
  </si>
  <si>
    <t>広島市中区千田町3丁目3番南西角先交差点</t>
  </si>
  <si>
    <t>西側3m9縞（全更新）_x000D_
北側2.5m2縞（西から3、6縞）2.1m1縞（西から9縞）1.5m1縞（西から10縞）3m6縞（他_x000D_
東側3.8m9縞（全更新）</t>
  </si>
  <si>
    <t>西側4m※外側線の内側も施工_x000D_
北側2.2m_x000D_
東側4m※外側線の内側も施工</t>
  </si>
  <si>
    <t>第20-1-0569</t>
  </si>
  <si>
    <t>広島市中区千田町3丁目7番北西角先（広島情報プラザ前交差点）</t>
  </si>
  <si>
    <t>東側1.8m1縞（南から1縞）4.2m10縞（他10縞）</t>
  </si>
  <si>
    <t>東側4.4m※外側線の内側も施工</t>
  </si>
  <si>
    <t>第20-1-4196</t>
  </si>
  <si>
    <t>広島市中区大手町5丁目17番南東角先交差点</t>
  </si>
  <si>
    <t>西側1.7m1縞（南から3縞）2.5m4縞（他4縞）※西端0.5m延長、2.5m幅基準</t>
  </si>
  <si>
    <t>西側　近位</t>
  </si>
  <si>
    <t>西側2.4m※既存の停止線を削除し、0.5m西側へ移設</t>
  </si>
  <si>
    <t>第12-1-0534</t>
  </si>
  <si>
    <t>広島市中区大手町5丁目18番南東角先交差点</t>
  </si>
  <si>
    <t>東側　既存削除後縮小施工_x000D_
西側　縮小施工</t>
  </si>
  <si>
    <t>東側2.7m_x000D_
西側2.3m</t>
  </si>
  <si>
    <t>第20-1-4761</t>
  </si>
  <si>
    <t>広島市中区大手町5丁目21番4号南角先交差点</t>
  </si>
  <si>
    <t>西側3m6縞※既存2.8m、西端を基準に3m幅で施工、北から1縞増設のみ</t>
  </si>
  <si>
    <t>第20-1-1727</t>
  </si>
  <si>
    <t>広島市中区大手町5丁目5番南西角先交差点</t>
  </si>
  <si>
    <t>北側3m7縞（全更新）</t>
  </si>
  <si>
    <t>北側2.7m</t>
  </si>
  <si>
    <t>第12-1-2062</t>
  </si>
  <si>
    <t>広島市中区大手町5丁目6番17号先交差点</t>
  </si>
  <si>
    <t>南側　既存削除後縮小施工_x000D_
北側　縮小施工※一部インターロッキングのため加熱式ペイント</t>
  </si>
  <si>
    <t>南側2.4m※南端15㎝削除し、30㎝幅で施工_x000D_
北側3.6m</t>
  </si>
  <si>
    <t>広島市中区大手町5丁目6番2号先交差点</t>
  </si>
  <si>
    <t>西側2.6m1縞（南から4縞）3.5m7縞（他7縞）※北から1縞削除、他東端0.5m削除、3.5m</t>
  </si>
  <si>
    <t>西側　近位※30m位置に新設_x000D_
西側　遠位※50m位置に新設</t>
  </si>
  <si>
    <t>西側3m</t>
  </si>
  <si>
    <t>第20-1-1187</t>
  </si>
  <si>
    <t>広島市中区中島町2番21号先交差点（平和大通り南側緩速車道）</t>
  </si>
  <si>
    <t>東側3.2m5縞※北から1縞、残り5の縞両端0.4mずつ削除し、3.2m幅基準とする</t>
  </si>
  <si>
    <t>東側2.4m</t>
  </si>
  <si>
    <t>第12-1-3714</t>
  </si>
  <si>
    <t>広島市中区東千田町1丁目4番15号先交差点</t>
  </si>
  <si>
    <t>第20-1-5748</t>
  </si>
  <si>
    <t>広島市中区東千田町2丁目1番北西角先交差点</t>
  </si>
  <si>
    <t>西側3.5m</t>
  </si>
  <si>
    <t>第20-1-3017</t>
  </si>
  <si>
    <t>広島市中区南竹屋町1番北東角先交差点</t>
  </si>
  <si>
    <t>南側2.7m1縞（東から2縞）3m7縞（他7縞）</t>
  </si>
  <si>
    <t>南側　削除工事のみ・東端0.5m分※既存3.4m、道路幅員5.8mしかないため</t>
  </si>
  <si>
    <t>第12-1-0322</t>
  </si>
  <si>
    <t>広島市中区南竹屋町3番10号先交差点</t>
  </si>
  <si>
    <t>東側4.9m</t>
  </si>
  <si>
    <t>第20-1-1572</t>
  </si>
  <si>
    <t>第12-1-0367</t>
  </si>
  <si>
    <t>広島市中区南竹屋町3番1号先交差点</t>
  </si>
  <si>
    <t>南側3.1m※30㎝幅で施工</t>
  </si>
  <si>
    <t>第20-1-3035</t>
  </si>
  <si>
    <t>広島市中区南竹屋町3番北西角先交差点</t>
  </si>
  <si>
    <t>南側5.5m3縞（西から1〜3縞）</t>
  </si>
  <si>
    <t>南側　近位※30m位置に新設_x000D_
南側　遠位※50m位置に新設</t>
  </si>
  <si>
    <t>第24の2-1-0480</t>
  </si>
  <si>
    <t>自転車横断帯　自転車マーク</t>
  </si>
  <si>
    <t>南側　西端_x000D_
南側　東端</t>
  </si>
  <si>
    <t>自転車横断帯　実線（白）</t>
  </si>
  <si>
    <t>南側31.3m※車道側のみ更新</t>
  </si>
  <si>
    <t>南側　中央部削除</t>
  </si>
  <si>
    <t>第20-1-5707</t>
  </si>
  <si>
    <t>広島市中区南竹屋町4番北西角先交差点</t>
  </si>
  <si>
    <t>南側1.8m1縞（東から1縞）3m12縞（他12縞）※北端1m削除、3m幅基準_x000D_
東側1.5m1縞（北から1縞）2.3m1縞（北から5縞）3m7縞（他7縞）※東端1m削除、3m幅基準_x000D_
北側3m11縞（全更新）</t>
  </si>
  <si>
    <t>南側4.5m_x000D_
東側2.6m※既存の停止線を削除し、1m西側へ移設</t>
  </si>
  <si>
    <t>東側　路側線1m延長※横断歩道削除部分_x000D_
南側　中央線1m延長※横断歩道削除部分</t>
  </si>
  <si>
    <t>第12-1-0364</t>
  </si>
  <si>
    <t>広島市中区平野町2番1号先交差点</t>
  </si>
  <si>
    <t>南側4.2m※南端15㎝削除し、30㎝幅で施工</t>
  </si>
  <si>
    <t>第12-1-0365</t>
  </si>
  <si>
    <t>広島市中区平野町3番1号先交差点</t>
  </si>
  <si>
    <t>南側3.8m※南端15㎝削除し、30㎝幅で施工</t>
  </si>
  <si>
    <t>広島東</t>
    <phoneticPr fontId="2"/>
  </si>
  <si>
    <t>安芸郡府中町宮の町5丁目1番28号先（宮の町5丁目交差点）</t>
  </si>
  <si>
    <t>県道</t>
  </si>
  <si>
    <t>北側</t>
  </si>
  <si>
    <t>北東側全削除_x000D_
南東側全削除_x000D_
南西側削除_x000D_
北西側全削除</t>
  </si>
  <si>
    <t>安芸郡府中町鹿籠2丁目14番17号先（鵜崎児童公園南交差点）</t>
  </si>
  <si>
    <t>南側削除_x000D_
北側削除_x000D_
北側削除_x000D_
南側削除</t>
  </si>
  <si>
    <t>安芸郡府中町八幡4丁目11番31号先（八幡4丁目）</t>
  </si>
  <si>
    <t>県道（府中海田線）</t>
  </si>
  <si>
    <t>4m13縞（各縞0.2ｍ延長）</t>
  </si>
  <si>
    <t>261010025_x000D_
(第20-12-0627)</t>
  </si>
  <si>
    <t>広島市東区戸坂惣田1丁目12番1号先（広島水道管理事務所前交差点）</t>
  </si>
  <si>
    <t>北側全削除、南側横断歩道の縞にならない箇所削除</t>
  </si>
  <si>
    <t>第25-1-0854</t>
  </si>
  <si>
    <t>県道(広島三次線)</t>
  </si>
  <si>
    <t>（起点）広島市東区戸坂惣田1丁目12番1号先（広島水道管理事務所前交差点）南西方30メートル地点
（終点）広島市東区戸坂惣田1丁目12番1号先（広島水道管理事務所前交差点）</t>
  </si>
  <si>
    <t>車両通行帯　実線（白）</t>
  </si>
  <si>
    <t>第2.3通行帯</t>
  </si>
  <si>
    <t>第３通行帯</t>
  </si>
  <si>
    <t>進行方向別（直進）　図示（白）</t>
  </si>
  <si>
    <t>第１通行帯_x000D_
第２通行帯</t>
  </si>
  <si>
    <t>第20-12-0833</t>
  </si>
  <si>
    <t>安芸郡府中町宮の町3丁目1番13号北西角先交差点（埃宮橋南詰）</t>
  </si>
  <si>
    <t>4m3縞(北西端から3縞）</t>
  </si>
  <si>
    <t>第20-12-0407</t>
  </si>
  <si>
    <t>安芸郡府中町宮の町3丁目1番（挨宮神社）北側先交差点</t>
  </si>
  <si>
    <t>3ｍ5縞（各縞南側1ｍ削除し3ｍとする）</t>
  </si>
  <si>
    <t>南西側１ｍ削除（中央線部分は未削除）</t>
  </si>
  <si>
    <t>第12-10-0178</t>
  </si>
  <si>
    <t>町道</t>
  </si>
  <si>
    <t>安芸郡府中町大須4丁目6番21号先交差点</t>
  </si>
  <si>
    <t>南側1.8ｍ_x000D_
北側1.8ｍ</t>
  </si>
  <si>
    <t>第30-1-0075</t>
  </si>
  <si>
    <t>広島市中区西白島町15番南東角先から同市安佐北区口田南1丁目32番6号先までの間の道路の西側（同市東区牛田新町2丁目2番1号先（大芝水門東交差点）から同区牛田新町3丁目4番16号先（祇園新橋南詰交差点）までの600メートルの間を除く。）</t>
  </si>
  <si>
    <t>時間文字　定型文字　図示（白）</t>
  </si>
  <si>
    <t>車両文字　定型文字　図示（白）</t>
  </si>
  <si>
    <t>バス専用7-9　17-19　署担当者確認</t>
  </si>
  <si>
    <t>第20-1-0530</t>
  </si>
  <si>
    <t>国道54号</t>
  </si>
  <si>
    <t>広島市東区牛田新町1丁目7番22号先交差点</t>
  </si>
  <si>
    <t>3ｍ７縞（各縞両側0.5ｍ削除し3ｍ幅とする）</t>
  </si>
  <si>
    <t>各縞両端0.5ｍ削除</t>
  </si>
  <si>
    <t>第12-1-1654</t>
  </si>
  <si>
    <t>広島市東区牛田中2丁目7番36号先交差点</t>
  </si>
  <si>
    <t>第20-1-1550</t>
  </si>
  <si>
    <t>広島市東区牛田中2丁目7番37号先交差点</t>
  </si>
  <si>
    <t>西南側3m4本更新_x000D_
北西側　3m3縞</t>
  </si>
  <si>
    <t>西側更新_x000D_
北東側</t>
  </si>
  <si>
    <t>第20-1-3430</t>
  </si>
  <si>
    <t>広島市東区戸坂山根1丁目23番16号先交差点</t>
  </si>
  <si>
    <t>北側(3m3縞）_x000D_
南側（3ｍ3縞）</t>
  </si>
  <si>
    <t>北側停止線（摩耗部分のみ）</t>
  </si>
  <si>
    <t>第20-1-2101</t>
  </si>
  <si>
    <t>両端縞4ｍ施工、他の各縞0.2ｍ延長</t>
  </si>
  <si>
    <t>第20-1-1154</t>
  </si>
  <si>
    <t>広島市東区光町2丁目6番34号先（光町2丁目6番交差点）</t>
  </si>
  <si>
    <t>南側</t>
  </si>
  <si>
    <t>第20-1-3151</t>
  </si>
  <si>
    <t>広島市東区二葉の里3丁目3番北西角先交差点</t>
  </si>
  <si>
    <t>東側近_x000D_
東側遠</t>
  </si>
  <si>
    <t>東側2.8ｍ</t>
  </si>
  <si>
    <t>広島西</t>
    <phoneticPr fontId="2"/>
  </si>
  <si>
    <t>広島市西区井口鈴が台1丁目13番北西角先交差点</t>
  </si>
  <si>
    <t>東側　3ｍ5縞（署担当者要確認）</t>
  </si>
  <si>
    <t>261270027_x000D_
(第20-1-5854)</t>
  </si>
  <si>
    <t>東側　2個（署担当者要確認）_x000D_
東側_x000D_
西側　1個</t>
  </si>
  <si>
    <t>東側　2ｍ_x000D_
西側　2ｍ</t>
  </si>
  <si>
    <t>第20-1-5186</t>
  </si>
  <si>
    <t>広島市西区井口台1丁目5番20号先交差点</t>
  </si>
  <si>
    <t>南から１縞を2ｍ更新　２から９縞を3ｍ更新</t>
  </si>
  <si>
    <t>東側　2個</t>
  </si>
  <si>
    <t>東側　1ｍ</t>
  </si>
  <si>
    <t>第20-1-3168</t>
  </si>
  <si>
    <t>広島市西区井口台3丁目2番11号先（井口台小学校（東）交差点）</t>
  </si>
  <si>
    <t>東側　西端から3ｍ5縞、2.5m2縞</t>
  </si>
  <si>
    <t>東側　2.3ｍ</t>
  </si>
  <si>
    <t>東側　中央線1ｍ</t>
  </si>
  <si>
    <t>第20-1-3191</t>
  </si>
  <si>
    <t>広島市西区井口鈴が台1丁目11番13号先（奥田正己方前交差点）</t>
  </si>
  <si>
    <t>東側　東端から3m4縞（西端は削除）_x000D_
西側　西端から3ｍ3縞（東端は削除）</t>
  </si>
  <si>
    <t>西側　2個_x000D_
東側 2個</t>
  </si>
  <si>
    <t>西側　2m</t>
  </si>
  <si>
    <t>第12-1-4255</t>
  </si>
  <si>
    <t>広島市西区井口鈴が台1丁目11番13号先交差点</t>
  </si>
  <si>
    <t>南側 2ｍ</t>
  </si>
  <si>
    <t>第20-1-3187</t>
  </si>
  <si>
    <t>広島市西区井口鈴が台1丁目12番21号先交差点</t>
  </si>
  <si>
    <t>東側 3ｍ4縞</t>
  </si>
  <si>
    <t>東側 1個_x000D_
西側　2個_x000D_
南側　1個_x000D_
北側　2個</t>
  </si>
  <si>
    <t>東側 1.8ｍ</t>
  </si>
  <si>
    <t>第12-1-4247</t>
  </si>
  <si>
    <t>広島市西区井口鈴が台1丁目13番8号先交差点</t>
  </si>
  <si>
    <t>南側　1.8ｍ（30ｃｍ幅）</t>
  </si>
  <si>
    <t>第20-1-3192</t>
  </si>
  <si>
    <t>広島市西区井口鈴が台1丁目14番先（鈴が台第2公園南東角交差点）</t>
  </si>
  <si>
    <t>西側　2個</t>
  </si>
  <si>
    <t>第20-1-3186</t>
  </si>
  <si>
    <t>広島市西区井口鈴が台1丁目8番19号先交差点</t>
  </si>
  <si>
    <t>東側　2個_x000D_
西側　2個</t>
  </si>
  <si>
    <t>第20-1-3190</t>
  </si>
  <si>
    <t>広島市西区井口鈴が台1丁目9番17号先（国政ムメ方前交差点）</t>
  </si>
  <si>
    <t>西側2個_x000D_
東側2個</t>
  </si>
  <si>
    <t>第20-1-3184</t>
  </si>
  <si>
    <t>広島市西区井口鈴が台2丁目11番4号先（山本猛方前交差点）</t>
  </si>
  <si>
    <t>北端から3m8縞（南端は削除）</t>
  </si>
  <si>
    <t>南側2個</t>
  </si>
  <si>
    <t>北側3ｍ_x000D_
南側3ｍ</t>
  </si>
  <si>
    <t>第12-1-4237</t>
  </si>
  <si>
    <t>広島市西区井口鈴が台2丁目12番南西角先交差点</t>
  </si>
  <si>
    <t>西側　既存削除後、縮小施工</t>
  </si>
  <si>
    <t>西側　25ｍ（既存削除後、2.5ｍ西方へ）</t>
  </si>
  <si>
    <t>第20-1-1611</t>
  </si>
  <si>
    <t>広島市西区井口鈴が台2丁目2番先（鈴が台第3公園南角交差点）</t>
  </si>
  <si>
    <t>北西側　南東端から3ｍ5縞（北西端、北東1-3縞は削除）_x000D_
北東側　北東端から3ｍ7縞（南西端は削除）</t>
  </si>
  <si>
    <t>北西側　1個_x000D_
北東側　1個_x000D_
東側　2個</t>
  </si>
  <si>
    <t>北西側　2ｍ_x000D_
北東側2.5ｍ_x000D_
南側　3ｍ</t>
  </si>
  <si>
    <t>第20-1-1609</t>
  </si>
  <si>
    <t>広島市西区井口鈴が台2丁目2番先（鈴が台第3公園北西角交差点）</t>
  </si>
  <si>
    <t>南東側　1個_x000D_
北西側　2個</t>
  </si>
  <si>
    <t>第20-1-1610</t>
  </si>
  <si>
    <t>広島市西区井口鈴が台2丁目2番先（鈴が台第3公園北東角交差点）</t>
  </si>
  <si>
    <t>南側　1個</t>
  </si>
  <si>
    <t>第20-1-3183</t>
  </si>
  <si>
    <t>広島市西区井口鈴が台2丁目9番西角先交差点</t>
  </si>
  <si>
    <t>東端から3ｍ16縞（路側帯内の縞は削除）</t>
  </si>
  <si>
    <t>東側　2個_x000D_
北東側　2個_x000D_
南西側　2個</t>
  </si>
  <si>
    <t>北東側　2ｍ_x000D_
東側　2ｍ_x000D_
南西側　既存削除後、標識の位置に3.5ｍ</t>
  </si>
  <si>
    <t>第20-1-1112</t>
  </si>
  <si>
    <t>広島市西区井口鈴が台3丁目6番1号先（神前博方前交差点）</t>
  </si>
  <si>
    <t>西側　1個</t>
  </si>
  <si>
    <t>第20-1-3188</t>
  </si>
  <si>
    <t>広島市西区井口鈴が台3丁目6番25号北西角先（青木伸夫方前交差点）</t>
  </si>
  <si>
    <t>西側　2個_x000D_
東側　1個</t>
  </si>
  <si>
    <t>第20-1-5042</t>
  </si>
  <si>
    <t>広島市西区鈴が峰町42番7号先</t>
  </si>
  <si>
    <t>西側　2個_x000D_
東側　2個</t>
  </si>
  <si>
    <t>第20-1-2939</t>
  </si>
  <si>
    <t>広島市西区鈴が峰町43番12号先（鈴が峰アパート西56－12前）</t>
  </si>
  <si>
    <t>第20-1-4691</t>
  </si>
  <si>
    <t>広島市西区鈴が峰町44番1号先（鈴が峰公民館前）</t>
  </si>
  <si>
    <t>3m2縞</t>
  </si>
  <si>
    <t>西側2.3m</t>
  </si>
  <si>
    <t>第20-1-4098</t>
  </si>
  <si>
    <t>広島市西区鈴が峰町44番1号北東角先</t>
  </si>
  <si>
    <t>東側　2個_x000D_
西側　1個</t>
  </si>
  <si>
    <t>第12-1-1614</t>
  </si>
  <si>
    <t>広島市南区上東雲町26番北西角先交差点</t>
  </si>
  <si>
    <t>交差点側に3.7ｍ施工</t>
  </si>
  <si>
    <t>第20-1-5472</t>
  </si>
  <si>
    <t>広島市南区上東雲町2番南西角先（上東雲（北）交差点）</t>
  </si>
  <si>
    <t>東側：両端除く2.8ｍ6縞_x000D_
西側：2.8ｍ8縞</t>
  </si>
  <si>
    <t>東側：2.5ｍ_x000D_
西側：2.2ｍ</t>
  </si>
  <si>
    <t>第20-1-0058</t>
  </si>
  <si>
    <t>広島市南区上東雲町30番北西角先（比治山小学校前交差点）</t>
  </si>
  <si>
    <t>西側：摩耗部1.2ｍ5縞</t>
  </si>
  <si>
    <t>西側：2ｍ</t>
  </si>
  <si>
    <t>第20-1-1534</t>
  </si>
  <si>
    <t>広島市南区上東雲町33番南西角先（上東雲町33番交差点）</t>
  </si>
  <si>
    <t>北側：西端から4.0ｍ6縞_x000D_
南側：西端から1縞目を除く4ｍ5縞</t>
  </si>
  <si>
    <t>南側：5.8ｍ</t>
  </si>
  <si>
    <t>第20-1-0331</t>
  </si>
  <si>
    <t>広島市南区段原4丁目9番11号先（平和橋南詰交差点）</t>
  </si>
  <si>
    <t>東側：3.8ｍ10縞_x000D_
西側：南端・中央各1縞除く3.8ｍ7縞、北端2.4ｍ1縞</t>
  </si>
  <si>
    <t>東側：4.9ｍ</t>
  </si>
  <si>
    <t>第20-1-5335</t>
  </si>
  <si>
    <t>広島市南区段原日出1丁目15番北西角先交差点</t>
  </si>
  <si>
    <t>2.8ｍ2縞、2.5ｍ・1.9ｍ・2.2ｍ各１縞</t>
  </si>
  <si>
    <t>2.4ｍ</t>
  </si>
  <si>
    <t>第20-1-5476</t>
  </si>
  <si>
    <t>広島市南区段原日出2丁目2番北西角先交差点</t>
  </si>
  <si>
    <t>南側：2.8ｍ7縞</t>
  </si>
  <si>
    <t>南側：2個</t>
  </si>
  <si>
    <t>南側：2.9ｍ</t>
  </si>
  <si>
    <t>第12-1-1621</t>
  </si>
  <si>
    <t>広島市南区東雲2丁目7番1号先交差点</t>
  </si>
  <si>
    <t>南側：既存削除縮小施工_x000D_
北側：既存削除縮小施工</t>
  </si>
  <si>
    <t>南側：3ｍ_x000D_
北側：3ｍ</t>
  </si>
  <si>
    <t>第20-1-2424</t>
  </si>
  <si>
    <t>広島市南区東雲3丁目10番7号先交差点</t>
  </si>
  <si>
    <t>東側各縞1ｍ短縮、3ｍ6縞</t>
  </si>
  <si>
    <t>予告2個</t>
  </si>
  <si>
    <t>2.6ｍ</t>
  </si>
  <si>
    <t>第12-1-1639</t>
  </si>
  <si>
    <t>広島市南区東雲3丁目10番南東角先交差点</t>
  </si>
  <si>
    <t>縮小施工</t>
  </si>
  <si>
    <t>2ｍ</t>
  </si>
  <si>
    <t>第20-1-5404</t>
  </si>
  <si>
    <t>広島市南区東雲3丁目7番東側先交差点</t>
  </si>
  <si>
    <t>3ｍ6縞</t>
  </si>
  <si>
    <t>北側：予告1個</t>
  </si>
  <si>
    <t>南側：2.5ｍ_x000D_
北側：外側線まで2ｍ</t>
  </si>
  <si>
    <t>第12-1-0183</t>
  </si>
  <si>
    <t>広島市南区東雲本町1丁目11番1号先交差点</t>
  </si>
  <si>
    <t>南側：縮小</t>
  </si>
  <si>
    <t>南側：3ｍ</t>
  </si>
  <si>
    <t>第20-1-0632</t>
  </si>
  <si>
    <t>広島市南区東雲本町1丁目12番1号先交差点</t>
  </si>
  <si>
    <t>西側：3ｍ5縞、2.3ｍ1縞</t>
  </si>
  <si>
    <t>西側2.5ｍ</t>
  </si>
  <si>
    <t>第20-1-0115</t>
  </si>
  <si>
    <t>広島市南区東雲本町1丁目8番1号先交差点</t>
  </si>
  <si>
    <t>西側2.5ｍ4縞、1.6ｍ1縞</t>
  </si>
  <si>
    <t>第12-1-1085</t>
  </si>
  <si>
    <t>広島市南区東雲本町2丁目13番1号先交差点</t>
  </si>
  <si>
    <t>北側：縮小「止ま」のみ</t>
  </si>
  <si>
    <t>北側：2.5ｍ</t>
  </si>
  <si>
    <t>第12-1-1605</t>
  </si>
  <si>
    <t>広島市南区東雲本町2丁目1番北西角先交差点</t>
  </si>
  <si>
    <t>既存削除縮小施工</t>
  </si>
  <si>
    <t>交差点側に4ｍ</t>
  </si>
  <si>
    <t>第12-1-1610</t>
  </si>
  <si>
    <t>広島市南区東雲本町2丁目20番北東角先交差点</t>
  </si>
  <si>
    <t>北側：縮小施工_x000D_
南側：縮小施工</t>
  </si>
  <si>
    <t>南側：2.5ｍ</t>
  </si>
  <si>
    <t>第12-1-1604</t>
  </si>
  <si>
    <t>広島市南区東雲本町2丁目3番32号先交差点</t>
  </si>
  <si>
    <t>南側：既存削除縮小施工</t>
  </si>
  <si>
    <t>南側：交差点側に1.2ｍ施工</t>
  </si>
  <si>
    <t>第20-1-5737</t>
  </si>
  <si>
    <t>広島市南区南蟹屋1丁目10番南東角先交差点</t>
  </si>
  <si>
    <t>東側：摩耗部4ｍ3縞</t>
  </si>
  <si>
    <t>東側：予告2個</t>
  </si>
  <si>
    <t>東側：2ｍ</t>
  </si>
  <si>
    <t>広島市中区羽衣町9番北東角先</t>
    <phoneticPr fontId="2"/>
  </si>
  <si>
    <t>広島市中区羽衣町ほか道路標示工事</t>
    <rPh sb="10" eb="16">
      <t>ドウロヒョウジコウジ</t>
    </rPh>
    <phoneticPr fontId="2"/>
  </si>
  <si>
    <t>契約日の翌日から令和8年10月30日までの間</t>
    <phoneticPr fontId="2"/>
  </si>
  <si>
    <t>　　　 塗装工</t>
    <phoneticPr fontId="2"/>
  </si>
  <si>
    <t>　　　 別添のとおり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</si>
</sst>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¥&quot;#,##0_);\(&quot;¥&quot;#,##0\)"/>
    <numFmt numFmtId="176" formatCode="#,##0_ "/>
    <numFmt numFmtId="177" formatCode="0_);[Red]\(0\)"/>
    <numFmt numFmtId="178" formatCode="#,##0.00_ "/>
    <numFmt numFmtId="179" formatCode="#,##0.0_ "/>
    <numFmt numFmtId="180" formatCode="0_ "/>
    <numFmt numFmtId="181" formatCode="#,##0_);[Red]\(#,##0\)"/>
    <numFmt numFmtId="182" formatCode="[$-411]ggge&quot;年&quot;m&quot;月&quot;d&quot;日&quot;;@"/>
    <numFmt numFmtId="183" formatCode="#,##0&quot;－&quot;"/>
    <numFmt numFmtId="184" formatCode="&quot;第&quot;0&quot;回&quot;"/>
    <numFmt numFmtId="185" formatCode="&quot;W=&quot;0&quot;cm&quot;"/>
    <numFmt numFmtId="186" formatCode="&quot;W=&quot;@&quot;cm&quot;"/>
    <numFmt numFmtId="187" formatCode="#,##0.0_);[Red]\(#,##0.0\)"/>
    <numFmt numFmtId="188" formatCode="\(@\)"/>
    <numFmt numFmtId="189" formatCode="\№####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17" fillId="0" borderId="0"/>
    <xf numFmtId="0" fontId="17" fillId="0" borderId="0"/>
    <xf numFmtId="5" fontId="17" fillId="0" borderId="0" applyFill="0" applyBorder="0" applyProtection="0"/>
    <xf numFmtId="0" fontId="14" fillId="0" borderId="1"/>
    <xf numFmtId="49" fontId="23" fillId="0" borderId="0"/>
    <xf numFmtId="38" fontId="1" fillId="0" borderId="0" applyFont="0" applyFill="0" applyBorder="0" applyAlignment="0" applyProtection="0"/>
    <xf numFmtId="0" fontId="17" fillId="0" borderId="2"/>
    <xf numFmtId="0" fontId="24" fillId="0" borderId="0"/>
    <xf numFmtId="179" fontId="17" fillId="2" borderId="0" applyNumberFormat="0" applyFont="0" applyBorder="0" applyAlignment="0" applyProtection="0">
      <alignment shrinkToFit="1"/>
    </xf>
    <xf numFmtId="58" fontId="17" fillId="0" borderId="0">
      <alignment shrinkToFit="1"/>
    </xf>
    <xf numFmtId="0" fontId="1" fillId="0" borderId="0"/>
    <xf numFmtId="0" fontId="13" fillId="0" borderId="0">
      <alignment vertical="center"/>
    </xf>
    <xf numFmtId="0" fontId="1" fillId="0" borderId="0"/>
    <xf numFmtId="0" fontId="4" fillId="0" borderId="0"/>
  </cellStyleXfs>
  <cellXfs count="321">
    <xf numFmtId="0" fontId="0" fillId="0" borderId="0" xfId="0"/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5" xfId="0" applyFont="1" applyBorder="1"/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6" fontId="12" fillId="0" borderId="0" xfId="0" applyNumberFormat="1" applyFont="1" applyAlignment="1">
      <alignment vertical="center" shrinkToFit="1"/>
    </xf>
    <xf numFmtId="0" fontId="8" fillId="0" borderId="9" xfId="0" applyFont="1" applyBorder="1" applyAlignment="1">
      <alignment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7" fillId="0" borderId="15" xfId="0" applyFont="1" applyBorder="1" applyAlignment="1">
      <alignment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8" fillId="0" borderId="5" xfId="0" applyFont="1" applyBorder="1" applyAlignment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3" fontId="6" fillId="0" borderId="10" xfId="0" applyNumberFormat="1" applyFont="1" applyBorder="1" applyAlignment="1">
      <alignment vertical="center"/>
    </xf>
    <xf numFmtId="183" fontId="8" fillId="0" borderId="1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0" fontId="0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/>
    <xf numFmtId="0" fontId="17" fillId="0" borderId="0" xfId="0" applyFont="1"/>
    <xf numFmtId="0" fontId="0" fillId="0" borderId="0" xfId="0" applyFont="1" applyFill="1" applyBorder="1" applyAlignment="1">
      <alignment horizontal="right" vertical="center"/>
    </xf>
    <xf numFmtId="182" fontId="0" fillId="0" borderId="0" xfId="0" applyNumberForma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/>
    <xf numFmtId="182" fontId="0" fillId="0" borderId="0" xfId="0" applyNumberFormat="1" applyFill="1" applyBorder="1" applyAlignment="1">
      <alignment horizontal="left" vertical="center"/>
    </xf>
    <xf numFmtId="5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179" fontId="17" fillId="0" borderId="0" xfId="0" applyNumberFormat="1" applyFont="1" applyFill="1" applyBorder="1" applyAlignment="1">
      <alignment horizontal="right" vertical="center" shrinkToFit="1"/>
    </xf>
    <xf numFmtId="184" fontId="0" fillId="0" borderId="0" xfId="0" applyNumberFormat="1" applyFont="1" applyFill="1" applyBorder="1" applyAlignment="1">
      <alignment horizontal="left" vertical="center" shrinkToFit="1"/>
    </xf>
    <xf numFmtId="5" fontId="17" fillId="0" borderId="0" xfId="0" applyNumberFormat="1" applyFont="1" applyFill="1" applyBorder="1" applyAlignment="1">
      <alignment horizontal="left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19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179" fontId="17" fillId="0" borderId="19" xfId="0" applyNumberFormat="1" applyFont="1" applyFill="1" applyBorder="1" applyAlignment="1">
      <alignment horizontal="center" vertical="center" wrapTex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17" fillId="0" borderId="20" xfId="0" applyNumberFormat="1" applyFont="1" applyFill="1" applyBorder="1" applyAlignment="1">
      <alignment horizontal="center" vertical="center" shrinkToFit="1"/>
    </xf>
    <xf numFmtId="5" fontId="17" fillId="0" borderId="0" xfId="0" applyNumberFormat="1" applyFont="1"/>
    <xf numFmtId="0" fontId="17" fillId="0" borderId="21" xfId="0" applyFont="1" applyFill="1" applyBorder="1" applyAlignment="1">
      <alignment vertical="center" wrapText="1" shrinkToFit="1"/>
    </xf>
    <xf numFmtId="185" fontId="17" fillId="0" borderId="22" xfId="0" applyNumberFormat="1" applyFont="1" applyFill="1" applyBorder="1" applyAlignment="1">
      <alignment horizontal="left" vertical="center" wrapText="1" shrinkToFit="1"/>
    </xf>
    <xf numFmtId="0" fontId="17" fillId="0" borderId="22" xfId="0" applyFont="1" applyFill="1" applyBorder="1" applyAlignment="1">
      <alignment vertical="center" wrapText="1" shrinkToFit="1"/>
    </xf>
    <xf numFmtId="0" fontId="17" fillId="0" borderId="22" xfId="0" applyNumberFormat="1" applyFont="1" applyFill="1" applyBorder="1" applyAlignment="1">
      <alignment vertical="center" wrapText="1" shrinkToFit="1"/>
    </xf>
    <xf numFmtId="5" fontId="17" fillId="0" borderId="23" xfId="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 wrapText="1"/>
    </xf>
    <xf numFmtId="5" fontId="17" fillId="0" borderId="0" xfId="0" applyNumberFormat="1" applyFont="1" applyAlignment="1">
      <alignment vertical="center" wrapText="1"/>
    </xf>
    <xf numFmtId="0" fontId="17" fillId="0" borderId="24" xfId="10" applyNumberFormat="1" applyFont="1" applyFill="1" applyBorder="1" applyAlignment="1">
      <alignment vertical="center" wrapText="1" shrinkToFit="1"/>
    </xf>
    <xf numFmtId="185" fontId="17" fillId="0" borderId="25" xfId="10" applyNumberFormat="1" applyFont="1" applyFill="1" applyBorder="1" applyAlignment="1">
      <alignment horizontal="left" vertical="center" wrapText="1" shrinkToFit="1"/>
    </xf>
    <xf numFmtId="0" fontId="17" fillId="0" borderId="25" xfId="10" applyNumberFormat="1" applyFont="1" applyFill="1" applyBorder="1" applyAlignment="1">
      <alignment vertical="center" wrapText="1" shrinkToFit="1"/>
    </xf>
    <xf numFmtId="0" fontId="17" fillId="0" borderId="0" xfId="0" applyFont="1" applyAlignment="1">
      <alignment vertical="center"/>
    </xf>
    <xf numFmtId="5" fontId="17" fillId="0" borderId="0" xfId="0" applyNumberFormat="1" applyFont="1" applyAlignment="1">
      <alignment vertical="center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9" fillId="0" borderId="0" xfId="14" applyFont="1"/>
    <xf numFmtId="0" fontId="19" fillId="0" borderId="0" xfId="14" applyFont="1" applyFill="1"/>
    <xf numFmtId="0" fontId="1" fillId="0" borderId="0" xfId="14" applyFill="1"/>
    <xf numFmtId="181" fontId="20" fillId="0" borderId="26" xfId="7" applyNumberFormat="1" applyFont="1" applyFill="1" applyBorder="1" applyAlignment="1">
      <alignment horizontal="center"/>
    </xf>
    <xf numFmtId="181" fontId="20" fillId="0" borderId="0" xfId="7" applyNumberFormat="1" applyFont="1" applyFill="1" applyBorder="1" applyAlignment="1">
      <alignment horizontal="center"/>
    </xf>
    <xf numFmtId="181" fontId="18" fillId="0" borderId="26" xfId="14" applyNumberFormat="1" applyFont="1" applyFill="1" applyBorder="1"/>
    <xf numFmtId="181" fontId="18" fillId="0" borderId="0" xfId="14" applyNumberFormat="1" applyFont="1" applyFill="1" applyBorder="1"/>
    <xf numFmtId="0" fontId="17" fillId="0" borderId="27" xfId="0" applyNumberFormat="1" applyFont="1" applyFill="1" applyBorder="1" applyAlignment="1">
      <alignment horizontal="center" vertical="center" shrinkToFit="1"/>
    </xf>
    <xf numFmtId="5" fontId="17" fillId="0" borderId="0" xfId="0" applyNumberFormat="1" applyFont="1" applyAlignment="1">
      <alignment shrinkToFit="1"/>
    </xf>
    <xf numFmtId="0" fontId="17" fillId="0" borderId="0" xfId="0" applyFont="1" applyAlignment="1">
      <alignment shrinkToFit="1"/>
    </xf>
    <xf numFmtId="186" fontId="17" fillId="0" borderId="0" xfId="0" applyNumberFormat="1" applyFont="1" applyAlignment="1">
      <alignment shrinkToFit="1"/>
    </xf>
    <xf numFmtId="0" fontId="17" fillId="0" borderId="0" xfId="0" applyNumberFormat="1" applyFont="1" applyAlignment="1">
      <alignment shrinkToFit="1"/>
    </xf>
    <xf numFmtId="179" fontId="17" fillId="0" borderId="0" xfId="0" applyNumberFormat="1" applyFont="1" applyAlignment="1">
      <alignment shrinkToFit="1"/>
    </xf>
    <xf numFmtId="5" fontId="17" fillId="0" borderId="0" xfId="0" applyNumberFormat="1" applyFont="1" applyAlignment="1">
      <alignment horizontal="right" shrinkToFit="1"/>
    </xf>
    <xf numFmtId="0" fontId="0" fillId="0" borderId="0" xfId="0" applyNumberFormat="1" applyFont="1" applyFill="1" applyBorder="1" applyAlignment="1">
      <alignment vertical="center"/>
    </xf>
    <xf numFmtId="5" fontId="17" fillId="0" borderId="0" xfId="0" applyNumberFormat="1" applyFont="1" applyFill="1" applyBorder="1" applyAlignment="1">
      <alignment vertical="center"/>
    </xf>
    <xf numFmtId="187" fontId="17" fillId="0" borderId="0" xfId="0" applyNumberFormat="1" applyFont="1" applyAlignment="1">
      <alignment shrinkToFit="1"/>
    </xf>
    <xf numFmtId="58" fontId="17" fillId="0" borderId="0" xfId="11" applyFont="1" applyAlignment="1">
      <alignment shrinkToFit="1"/>
    </xf>
    <xf numFmtId="187" fontId="17" fillId="0" borderId="33" xfId="0" applyNumberFormat="1" applyFont="1" applyFill="1" applyBorder="1" applyAlignment="1">
      <alignment horizontal="center" vertical="center" wrapText="1"/>
    </xf>
    <xf numFmtId="187" fontId="17" fillId="0" borderId="27" xfId="0" applyNumberFormat="1" applyFont="1" applyFill="1" applyBorder="1" applyAlignment="1">
      <alignment horizontal="center" vertical="center" wrapText="1"/>
    </xf>
    <xf numFmtId="187" fontId="17" fillId="0" borderId="34" xfId="0" applyNumberFormat="1" applyFont="1" applyFill="1" applyBorder="1" applyAlignment="1">
      <alignment horizontal="center" vertical="center" wrapText="1"/>
    </xf>
    <xf numFmtId="187" fontId="17" fillId="0" borderId="35" xfId="0" applyNumberFormat="1" applyFont="1" applyFill="1" applyBorder="1" applyAlignment="1">
      <alignment horizontal="center" vertical="center" shrinkToFit="1"/>
    </xf>
    <xf numFmtId="0" fontId="17" fillId="0" borderId="33" xfId="0" applyFont="1" applyFill="1" applyBorder="1" applyAlignment="1">
      <alignment vertical="center" wrapText="1"/>
    </xf>
    <xf numFmtId="185" fontId="17" fillId="0" borderId="27" xfId="0" applyNumberFormat="1" applyFont="1" applyFill="1" applyBorder="1" applyAlignment="1">
      <alignment horizontal="left" vertical="center" wrapText="1"/>
    </xf>
    <xf numFmtId="0" fontId="17" fillId="0" borderId="27" xfId="0" applyNumberFormat="1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58" fontId="17" fillId="0" borderId="36" xfId="11" applyFont="1" applyFill="1" applyBorder="1" applyAlignment="1">
      <alignment vertical="center" shrinkToFit="1"/>
    </xf>
    <xf numFmtId="0" fontId="17" fillId="0" borderId="37" xfId="0" applyNumberFormat="1" applyFont="1" applyFill="1" applyBorder="1" applyAlignment="1">
      <alignment vertical="center" shrinkToFit="1"/>
    </xf>
    <xf numFmtId="0" fontId="17" fillId="0" borderId="37" xfId="0" applyFont="1" applyFill="1" applyBorder="1" applyAlignment="1">
      <alignment vertical="center" shrinkToFit="1"/>
    </xf>
    <xf numFmtId="181" fontId="17" fillId="0" borderId="18" xfId="0" applyNumberFormat="1" applyFont="1" applyFill="1" applyBorder="1" applyAlignment="1">
      <alignment vertical="center" shrinkToFit="1"/>
    </xf>
    <xf numFmtId="181" fontId="17" fillId="0" borderId="19" xfId="0" applyNumberFormat="1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5" fontId="17" fillId="0" borderId="0" xfId="0" applyNumberFormat="1" applyFont="1" applyAlignment="1">
      <alignment vertical="center" shrinkToFit="1"/>
    </xf>
    <xf numFmtId="0" fontId="17" fillId="0" borderId="0" xfId="0" applyFont="1" applyBorder="1" applyAlignment="1">
      <alignment shrinkToFit="1"/>
    </xf>
    <xf numFmtId="0" fontId="17" fillId="0" borderId="0" xfId="10" applyNumberFormat="1" applyFont="1" applyFill="1" applyAlignment="1">
      <alignment shrinkToFit="1"/>
    </xf>
    <xf numFmtId="0" fontId="0" fillId="0" borderId="0" xfId="0" applyBorder="1" applyAlignment="1">
      <alignment shrinkToFit="1"/>
    </xf>
    <xf numFmtId="187" fontId="17" fillId="0" borderId="0" xfId="10" applyNumberFormat="1" applyFont="1" applyFill="1" applyAlignment="1">
      <alignment shrinkToFit="1"/>
    </xf>
    <xf numFmtId="0" fontId="17" fillId="0" borderId="0" xfId="8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NumberFormat="1" applyAlignment="1">
      <alignment shrinkToFit="1"/>
    </xf>
    <xf numFmtId="0" fontId="21" fillId="0" borderId="0" xfId="13" applyFont="1">
      <alignment vertical="center"/>
    </xf>
    <xf numFmtId="0" fontId="13" fillId="0" borderId="0" xfId="13">
      <alignment vertical="center"/>
    </xf>
    <xf numFmtId="0" fontId="13" fillId="0" borderId="0" xfId="13" applyAlignment="1">
      <alignment vertical="center" wrapText="1"/>
    </xf>
    <xf numFmtId="0" fontId="21" fillId="0" borderId="0" xfId="13" applyFont="1" applyAlignment="1">
      <alignment horizontal="right" vertical="center" wrapText="1"/>
    </xf>
    <xf numFmtId="0" fontId="13" fillId="0" borderId="28" xfId="13" applyBorder="1" applyAlignment="1">
      <alignment horizontal="center" vertical="center" wrapText="1"/>
    </xf>
    <xf numFmtId="0" fontId="13" fillId="0" borderId="38" xfId="13" applyBorder="1" applyAlignment="1">
      <alignment horizontal="center" vertical="center" wrapText="1"/>
    </xf>
    <xf numFmtId="0" fontId="13" fillId="0" borderId="39" xfId="13" applyBorder="1" applyAlignment="1">
      <alignment horizontal="center" vertical="center"/>
    </xf>
    <xf numFmtId="0" fontId="13" fillId="0" borderId="40" xfId="13" applyBorder="1" applyAlignment="1">
      <alignment vertical="center"/>
    </xf>
    <xf numFmtId="0" fontId="13" fillId="0" borderId="3" xfId="13" applyBorder="1" applyAlignment="1">
      <alignment horizontal="center" vertical="center" wrapText="1"/>
    </xf>
    <xf numFmtId="0" fontId="13" fillId="0" borderId="41" xfId="13" applyBorder="1" applyAlignment="1">
      <alignment horizontal="center" vertical="center" wrapText="1"/>
    </xf>
    <xf numFmtId="0" fontId="13" fillId="0" borderId="42" xfId="13" applyBorder="1" applyAlignment="1">
      <alignment horizontal="center" vertical="center" wrapText="1"/>
    </xf>
    <xf numFmtId="188" fontId="13" fillId="0" borderId="43" xfId="13" applyNumberFormat="1" applyBorder="1" applyAlignment="1">
      <alignment horizontal="center" vertical="center" wrapText="1"/>
    </xf>
    <xf numFmtId="188" fontId="13" fillId="0" borderId="44" xfId="13" applyNumberFormat="1" applyBorder="1" applyAlignment="1">
      <alignment horizontal="center" vertical="center" wrapText="1"/>
    </xf>
    <xf numFmtId="0" fontId="13" fillId="0" borderId="29" xfId="13" applyBorder="1" applyAlignment="1">
      <alignment vertical="center" wrapText="1"/>
    </xf>
    <xf numFmtId="0" fontId="13" fillId="0" borderId="30" xfId="13" applyBorder="1" applyAlignment="1">
      <alignment horizontal="center" vertical="center" wrapText="1"/>
    </xf>
    <xf numFmtId="0" fontId="13" fillId="0" borderId="31" xfId="13" applyBorder="1" applyAlignment="1">
      <alignment vertical="center" wrapText="1"/>
    </xf>
    <xf numFmtId="0" fontId="13" fillId="0" borderId="45" xfId="13" applyBorder="1" applyAlignment="1">
      <alignment vertical="center" wrapText="1"/>
    </xf>
    <xf numFmtId="0" fontId="13" fillId="0" borderId="46" xfId="13" applyBorder="1" applyAlignment="1">
      <alignment vertical="center" wrapText="1"/>
    </xf>
    <xf numFmtId="0" fontId="13" fillId="0" borderId="47" xfId="13" applyBorder="1" applyAlignment="1">
      <alignment vertical="center" wrapText="1"/>
    </xf>
    <xf numFmtId="177" fontId="8" fillId="0" borderId="3" xfId="0" applyNumberFormat="1" applyFont="1" applyBorder="1"/>
    <xf numFmtId="180" fontId="8" fillId="0" borderId="3" xfId="0" applyNumberFormat="1" applyFont="1" applyBorder="1"/>
    <xf numFmtId="0" fontId="17" fillId="0" borderId="0" xfId="0" applyFont="1" applyBorder="1" applyAlignment="1">
      <alignment vertical="center" wrapText="1"/>
    </xf>
    <xf numFmtId="5" fontId="17" fillId="0" borderId="0" xfId="0" applyNumberFormat="1" applyFont="1" applyBorder="1" applyAlignment="1">
      <alignment vertical="center" wrapText="1"/>
    </xf>
    <xf numFmtId="5" fontId="17" fillId="0" borderId="0" xfId="0" applyNumberFormat="1" applyFont="1" applyBorder="1" applyAlignment="1">
      <alignment shrinkToFit="1"/>
    </xf>
    <xf numFmtId="0" fontId="17" fillId="0" borderId="33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horizontal="center" vertical="center" shrinkToFit="1"/>
    </xf>
    <xf numFmtId="0" fontId="17" fillId="0" borderId="35" xfId="0" applyNumberFormat="1" applyFont="1" applyFill="1" applyBorder="1" applyAlignment="1">
      <alignment horizontal="center" vertical="center" shrinkToFit="1"/>
    </xf>
    <xf numFmtId="5" fontId="17" fillId="0" borderId="49" xfId="0" applyNumberFormat="1" applyFont="1" applyFill="1" applyBorder="1" applyAlignment="1">
      <alignment horizontal="center" vertical="center" shrinkToFit="1"/>
    </xf>
    <xf numFmtId="181" fontId="17" fillId="0" borderId="3" xfId="0" applyNumberFormat="1" applyFont="1" applyFill="1" applyBorder="1" applyAlignment="1">
      <alignment vertical="center" shrinkToFit="1"/>
    </xf>
    <xf numFmtId="181" fontId="17" fillId="0" borderId="27" xfId="0" applyNumberFormat="1" applyFont="1" applyFill="1" applyBorder="1" applyAlignment="1">
      <alignment vertical="center" shrinkToFit="1"/>
    </xf>
    <xf numFmtId="3" fontId="17" fillId="0" borderId="50" xfId="0" applyNumberFormat="1" applyFont="1" applyFill="1" applyBorder="1" applyAlignment="1">
      <alignment vertical="center" wrapText="1" shrinkToFit="1"/>
    </xf>
    <xf numFmtId="3" fontId="17" fillId="0" borderId="51" xfId="0" applyNumberFormat="1" applyFont="1" applyFill="1" applyBorder="1" applyAlignment="1">
      <alignment vertical="center" shrinkToFit="1"/>
    </xf>
    <xf numFmtId="3" fontId="17" fillId="0" borderId="0" xfId="0" applyNumberFormat="1" applyFont="1" applyFill="1" applyBorder="1" applyAlignment="1">
      <alignment vertical="center" shrinkToFit="1"/>
    </xf>
    <xf numFmtId="3" fontId="17" fillId="0" borderId="37" xfId="0" applyNumberFormat="1" applyFont="1" applyFill="1" applyBorder="1" applyAlignment="1">
      <alignment vertical="center" shrinkToFit="1"/>
    </xf>
    <xf numFmtId="0" fontId="13" fillId="0" borderId="52" xfId="13" applyBorder="1" applyAlignment="1">
      <alignment horizontal="center" vertical="center" wrapText="1"/>
    </xf>
    <xf numFmtId="0" fontId="22" fillId="0" borderId="48" xfId="13" applyFont="1" applyBorder="1" applyAlignment="1">
      <alignment horizontal="center" vertical="center" wrapText="1"/>
    </xf>
    <xf numFmtId="0" fontId="22" fillId="0" borderId="53" xfId="13" applyFont="1" applyBorder="1" applyAlignment="1">
      <alignment horizontal="center" vertical="center" wrapText="1"/>
    </xf>
    <xf numFmtId="0" fontId="22" fillId="0" borderId="38" xfId="13" applyFont="1" applyBorder="1" applyAlignment="1">
      <alignment horizontal="center" vertical="center" wrapText="1"/>
    </xf>
    <xf numFmtId="0" fontId="22" fillId="0" borderId="54" xfId="13" applyFont="1" applyBorder="1" applyAlignment="1">
      <alignment vertical="center" wrapText="1"/>
    </xf>
    <xf numFmtId="0" fontId="22" fillId="0" borderId="43" xfId="13" applyFont="1" applyBorder="1" applyAlignment="1">
      <alignment horizontal="center" vertical="center" wrapText="1"/>
    </xf>
    <xf numFmtId="0" fontId="22" fillId="0" borderId="27" xfId="13" applyFont="1" applyBorder="1" applyAlignment="1">
      <alignment horizontal="center" vertical="center" wrapText="1"/>
    </xf>
    <xf numFmtId="0" fontId="17" fillId="0" borderId="35" xfId="0" applyNumberFormat="1" applyFont="1" applyFill="1" applyBorder="1" applyAlignment="1">
      <alignment vertical="center" wrapText="1"/>
    </xf>
    <xf numFmtId="0" fontId="17" fillId="0" borderId="51" xfId="0" applyNumberFormat="1" applyFont="1" applyFill="1" applyBorder="1" applyAlignment="1">
      <alignment horizontal="right" vertical="center" shrinkToFit="1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 shrinkToFit="1"/>
    </xf>
    <xf numFmtId="178" fontId="15" fillId="0" borderId="0" xfId="14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vertical="top" wrapText="1"/>
    </xf>
    <xf numFmtId="0" fontId="13" fillId="0" borderId="41" xfId="13" applyFont="1" applyBorder="1" applyAlignment="1">
      <alignment horizontal="center" vertical="center" wrapText="1"/>
    </xf>
    <xf numFmtId="0" fontId="13" fillId="0" borderId="42" xfId="13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 shrinkToFit="1"/>
    </xf>
    <xf numFmtId="0" fontId="17" fillId="0" borderId="27" xfId="0" applyNumberFormat="1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right"/>
    </xf>
    <xf numFmtId="0" fontId="5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7" xfId="0" applyFont="1" applyBorder="1" applyAlignment="1"/>
    <xf numFmtId="0" fontId="5" fillId="0" borderId="7" xfId="0" applyNumberFormat="1" applyFont="1" applyBorder="1" applyAlignment="1"/>
    <xf numFmtId="0" fontId="17" fillId="0" borderId="28" xfId="0" applyFont="1" applyFill="1" applyBorder="1" applyAlignment="1">
      <alignment vertical="center" wrapText="1"/>
    </xf>
    <xf numFmtId="185" fontId="17" fillId="0" borderId="38" xfId="0" applyNumberFormat="1" applyFont="1" applyFill="1" applyBorder="1" applyAlignment="1">
      <alignment horizontal="left" vertical="center" wrapText="1"/>
    </xf>
    <xf numFmtId="0" fontId="17" fillId="0" borderId="38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vertical="center" wrapText="1"/>
    </xf>
    <xf numFmtId="0" fontId="17" fillId="0" borderId="29" xfId="0" applyNumberFormat="1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185" fontId="17" fillId="0" borderId="3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31" xfId="0" applyNumberFormat="1" applyFont="1" applyFill="1" applyBorder="1" applyAlignment="1">
      <alignment vertical="center" wrapText="1"/>
    </xf>
    <xf numFmtId="0" fontId="13" fillId="0" borderId="27" xfId="13" applyBorder="1" applyAlignment="1">
      <alignment horizontal="center" vertical="center" wrapText="1"/>
    </xf>
    <xf numFmtId="0" fontId="13" fillId="0" borderId="33" xfId="13" applyBorder="1" applyAlignment="1">
      <alignment horizontal="center" vertical="center" wrapText="1"/>
    </xf>
    <xf numFmtId="0" fontId="13" fillId="0" borderId="35" xfId="13" applyBorder="1" applyAlignment="1">
      <alignment vertical="center" wrapText="1"/>
    </xf>
    <xf numFmtId="0" fontId="13" fillId="0" borderId="28" xfId="13" applyFont="1" applyBorder="1" applyAlignment="1">
      <alignment horizontal="center" vertical="center" wrapText="1"/>
    </xf>
    <xf numFmtId="179" fontId="17" fillId="0" borderId="22" xfId="0" applyNumberFormat="1" applyFont="1" applyFill="1" applyBorder="1" applyAlignment="1">
      <alignment horizontal="center" vertical="center" shrinkToFit="1"/>
    </xf>
    <xf numFmtId="176" fontId="17" fillId="0" borderId="22" xfId="0" applyNumberFormat="1" applyFont="1" applyFill="1" applyBorder="1" applyAlignment="1">
      <alignment vertical="center" shrinkToFit="1"/>
    </xf>
    <xf numFmtId="176" fontId="17" fillId="0" borderId="32" xfId="0" applyNumberFormat="1" applyFont="1" applyFill="1" applyBorder="1" applyAlignment="1">
      <alignment vertical="center" shrinkToFit="1"/>
    </xf>
    <xf numFmtId="178" fontId="17" fillId="0" borderId="25" xfId="10" applyNumberFormat="1" applyFont="1" applyFill="1" applyBorder="1" applyAlignment="1">
      <alignment horizontal="center" vertical="center" shrinkToFit="1"/>
    </xf>
    <xf numFmtId="176" fontId="17" fillId="0" borderId="25" xfId="10" applyNumberFormat="1" applyFont="1" applyFill="1" applyBorder="1" applyAlignment="1">
      <alignment vertical="center" shrinkToFit="1"/>
    </xf>
    <xf numFmtId="176" fontId="17" fillId="0" borderId="55" xfId="10" applyNumberFormat="1" applyFont="1" applyFill="1" applyBorder="1" applyAlignment="1">
      <alignment vertical="center" shrinkToFit="1"/>
    </xf>
    <xf numFmtId="181" fontId="17" fillId="0" borderId="28" xfId="0" applyNumberFormat="1" applyFont="1" applyFill="1" applyBorder="1" applyAlignment="1">
      <alignment vertical="center" shrinkToFit="1"/>
    </xf>
    <xf numFmtId="181" fontId="17" fillId="0" borderId="38" xfId="0" applyNumberFormat="1" applyFont="1" applyFill="1" applyBorder="1" applyAlignment="1">
      <alignment vertical="center" shrinkToFit="1"/>
    </xf>
    <xf numFmtId="181" fontId="17" fillId="0" borderId="30" xfId="0" applyNumberFormat="1" applyFont="1" applyFill="1" applyBorder="1" applyAlignment="1">
      <alignment vertical="center" shrinkToFit="1"/>
    </xf>
    <xf numFmtId="181" fontId="17" fillId="0" borderId="33" xfId="0" applyNumberFormat="1" applyFont="1" applyFill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176" fontId="17" fillId="0" borderId="29" xfId="0" applyNumberFormat="1" applyFont="1" applyFill="1" applyBorder="1" applyAlignment="1">
      <alignment horizontal="right" vertical="center" shrinkToFit="1"/>
    </xf>
    <xf numFmtId="176" fontId="17" fillId="0" borderId="32" xfId="0" applyNumberFormat="1" applyFont="1" applyFill="1" applyBorder="1" applyAlignment="1">
      <alignment horizontal="right" vertical="center" shrinkToFit="1"/>
    </xf>
    <xf numFmtId="176" fontId="17" fillId="0" borderId="3" xfId="0" applyNumberFormat="1" applyFont="1" applyFill="1" applyBorder="1" applyAlignment="1">
      <alignment vertical="center" shrinkToFit="1"/>
    </xf>
    <xf numFmtId="176" fontId="17" fillId="0" borderId="27" xfId="0" applyNumberFormat="1" applyFont="1" applyFill="1" applyBorder="1" applyAlignment="1">
      <alignment vertical="center" shrinkToFit="1"/>
    </xf>
    <xf numFmtId="176" fontId="17" fillId="0" borderId="22" xfId="0" applyNumberFormat="1" applyFont="1" applyFill="1" applyBorder="1" applyAlignment="1">
      <alignment horizontal="right" vertical="center" shrinkToFit="1"/>
    </xf>
    <xf numFmtId="176" fontId="17" fillId="0" borderId="31" xfId="0" applyNumberFormat="1" applyFont="1" applyBorder="1" applyAlignment="1">
      <alignment vertical="center" shrinkToFit="1"/>
    </xf>
    <xf numFmtId="176" fontId="17" fillId="0" borderId="35" xfId="0" applyNumberFormat="1" applyFont="1" applyBorder="1" applyAlignment="1">
      <alignment vertical="center" shrinkToFit="1"/>
    </xf>
    <xf numFmtId="176" fontId="17" fillId="0" borderId="32" xfId="0" applyNumberFormat="1" applyFont="1" applyBorder="1" applyAlignment="1">
      <alignment vertical="center" shrinkToFit="1"/>
    </xf>
    <xf numFmtId="179" fontId="17" fillId="0" borderId="22" xfId="0" applyNumberFormat="1" applyFont="1" applyFill="1" applyBorder="1" applyAlignment="1">
      <alignment vertical="center" shrinkToFit="1"/>
    </xf>
    <xf numFmtId="179" fontId="17" fillId="0" borderId="25" xfId="10" applyNumberFormat="1" applyFont="1" applyFill="1" applyBorder="1" applyAlignment="1">
      <alignment vertical="center" shrinkToFit="1"/>
    </xf>
    <xf numFmtId="179" fontId="17" fillId="0" borderId="38" xfId="0" applyNumberFormat="1" applyFont="1" applyFill="1" applyBorder="1" applyAlignment="1">
      <alignment vertical="center" shrinkToFit="1"/>
    </xf>
    <xf numFmtId="179" fontId="17" fillId="0" borderId="3" xfId="0" applyNumberFormat="1" applyFont="1" applyFill="1" applyBorder="1" applyAlignment="1">
      <alignment vertical="center" shrinkToFit="1"/>
    </xf>
    <xf numFmtId="179" fontId="17" fillId="0" borderId="27" xfId="0" applyNumberFormat="1" applyFont="1" applyFill="1" applyBorder="1" applyAlignment="1">
      <alignment vertical="center" shrinkToFit="1"/>
    </xf>
    <xf numFmtId="179" fontId="17" fillId="0" borderId="19" xfId="0" applyNumberFormat="1" applyFont="1" applyFill="1" applyBorder="1" applyAlignment="1">
      <alignment vertical="center" shrinkToFit="1"/>
    </xf>
    <xf numFmtId="179" fontId="17" fillId="0" borderId="29" xfId="0" applyNumberFormat="1" applyFont="1" applyFill="1" applyBorder="1" applyAlignment="1">
      <alignment vertical="center" shrinkToFit="1"/>
    </xf>
    <xf numFmtId="179" fontId="17" fillId="0" borderId="31" xfId="0" applyNumberFormat="1" applyFont="1" applyFill="1" applyBorder="1" applyAlignment="1">
      <alignment vertical="center" shrinkToFit="1"/>
    </xf>
    <xf numFmtId="179" fontId="17" fillId="0" borderId="35" xfId="0" applyNumberFormat="1" applyFont="1" applyFill="1" applyBorder="1" applyAlignment="1">
      <alignment vertical="center" shrinkToFit="1"/>
    </xf>
    <xf numFmtId="179" fontId="17" fillId="0" borderId="56" xfId="0" applyNumberFormat="1" applyFont="1" applyFill="1" applyBorder="1" applyAlignment="1">
      <alignment vertical="center" shrinkToFit="1"/>
    </xf>
    <xf numFmtId="179" fontId="17" fillId="0" borderId="20" xfId="0" applyNumberFormat="1" applyFont="1" applyFill="1" applyBorder="1" applyAlignment="1">
      <alignment vertical="center" shrinkToFit="1"/>
    </xf>
    <xf numFmtId="49" fontId="8" fillId="0" borderId="3" xfId="0" quotePrefix="1" applyNumberFormat="1" applyFont="1" applyBorder="1"/>
    <xf numFmtId="189" fontId="25" fillId="0" borderId="0" xfId="13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8" fillId="0" borderId="57" xfId="0" applyNumberFormat="1" applyFont="1" applyBorder="1" applyAlignment="1">
      <alignment horizontal="center" vertical="center" shrinkToFit="1"/>
    </xf>
    <xf numFmtId="0" fontId="8" fillId="0" borderId="58" xfId="0" applyNumberFormat="1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 shrinkToFit="1"/>
    </xf>
    <xf numFmtId="49" fontId="5" fillId="0" borderId="0" xfId="0" applyNumberFormat="1" applyFont="1" applyBorder="1" applyAlignment="1">
      <alignment horizontal="left" vertical="center"/>
    </xf>
    <xf numFmtId="183" fontId="8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7" fillId="0" borderId="11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left" vertical="top" wrapTex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176" fontId="18" fillId="0" borderId="26" xfId="14" applyNumberFormat="1" applyFont="1" applyFill="1" applyBorder="1" applyAlignment="1">
      <alignment horizontal="center"/>
    </xf>
    <xf numFmtId="176" fontId="18" fillId="0" borderId="0" xfId="14" applyNumberFormat="1" applyFont="1" applyFill="1" applyBorder="1" applyAlignment="1">
      <alignment horizontal="center"/>
    </xf>
    <xf numFmtId="0" fontId="17" fillId="0" borderId="33" xfId="0" applyNumberFormat="1" applyFont="1" applyFill="1" applyBorder="1" applyAlignment="1">
      <alignment horizontal="center" vertical="center" shrinkToFit="1"/>
    </xf>
    <xf numFmtId="0" fontId="17" fillId="0" borderId="27" xfId="0" applyNumberFormat="1" applyFont="1" applyFill="1" applyBorder="1" applyAlignment="1">
      <alignment horizontal="center" vertical="center" shrinkToFit="1"/>
    </xf>
    <xf numFmtId="0" fontId="17" fillId="0" borderId="28" xfId="0" applyNumberFormat="1" applyFont="1" applyFill="1" applyBorder="1" applyAlignment="1">
      <alignment horizontal="center" vertical="center" shrinkToFit="1"/>
    </xf>
    <xf numFmtId="0" fontId="17" fillId="0" borderId="38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7" fillId="0" borderId="52" xfId="0" applyNumberFormat="1" applyFont="1" applyFill="1" applyBorder="1" applyAlignment="1">
      <alignment horizontal="center" vertical="center" shrinkToFit="1"/>
    </xf>
    <xf numFmtId="0" fontId="0" fillId="0" borderId="24" xfId="0" applyBorder="1"/>
    <xf numFmtId="0" fontId="0" fillId="0" borderId="59" xfId="0" applyBorder="1"/>
    <xf numFmtId="0" fontId="17" fillId="0" borderId="21" xfId="0" applyNumberFormat="1" applyFont="1" applyFill="1" applyBorder="1" applyAlignment="1">
      <alignment horizontal="center" vertical="center" shrinkToFit="1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shrinkToFit="1"/>
    </xf>
    <xf numFmtId="0" fontId="17" fillId="0" borderId="33" xfId="0" applyFont="1" applyBorder="1" applyAlignment="1">
      <alignment horizontal="center" shrinkToFit="1"/>
    </xf>
    <xf numFmtId="0" fontId="17" fillId="0" borderId="3" xfId="0" applyNumberFormat="1" applyFont="1" applyBorder="1" applyAlignment="1">
      <alignment horizontal="center" shrinkToFit="1"/>
    </xf>
    <xf numFmtId="0" fontId="17" fillId="0" borderId="27" xfId="0" applyNumberFormat="1" applyFont="1" applyBorder="1" applyAlignment="1">
      <alignment horizontal="center" shrinkToFit="1"/>
    </xf>
    <xf numFmtId="0" fontId="17" fillId="0" borderId="30" xfId="0" applyNumberFormat="1" applyFont="1" applyFill="1" applyBorder="1" applyAlignment="1">
      <alignment horizontal="center" vertical="center" shrinkToFit="1"/>
    </xf>
    <xf numFmtId="0" fontId="17" fillId="0" borderId="3" xfId="0" applyNumberFormat="1" applyFont="1" applyFill="1" applyBorder="1" applyAlignment="1">
      <alignment horizontal="center" vertical="center" shrinkToFit="1"/>
    </xf>
    <xf numFmtId="181" fontId="17" fillId="0" borderId="57" xfId="0" applyNumberFormat="1" applyFont="1" applyFill="1" applyBorder="1" applyAlignment="1">
      <alignment horizontal="center" vertical="center" wrapText="1"/>
    </xf>
    <xf numFmtId="181" fontId="17" fillId="0" borderId="58" xfId="0" applyNumberFormat="1" applyFont="1" applyFill="1" applyBorder="1" applyAlignment="1">
      <alignment horizontal="center" vertical="center" wrapText="1"/>
    </xf>
    <xf numFmtId="187" fontId="17" fillId="0" borderId="6" xfId="0" applyNumberFormat="1" applyFont="1" applyFill="1" applyBorder="1" applyAlignment="1">
      <alignment horizontal="center" vertical="center" wrapText="1"/>
    </xf>
    <xf numFmtId="187" fontId="17" fillId="0" borderId="8" xfId="0" applyNumberFormat="1" applyFont="1" applyFill="1" applyBorder="1" applyAlignment="1">
      <alignment horizontal="center" vertical="center" wrapText="1"/>
    </xf>
    <xf numFmtId="187" fontId="17" fillId="0" borderId="57" xfId="0" applyNumberFormat="1" applyFont="1" applyFill="1" applyBorder="1" applyAlignment="1">
      <alignment horizontal="center" vertical="center" wrapText="1"/>
    </xf>
    <xf numFmtId="187" fontId="17" fillId="0" borderId="58" xfId="0" applyNumberFormat="1" applyFont="1" applyFill="1" applyBorder="1" applyAlignment="1">
      <alignment horizontal="center" vertical="center" wrapText="1"/>
    </xf>
    <xf numFmtId="187" fontId="17" fillId="0" borderId="68" xfId="0" applyNumberFormat="1" applyFont="1" applyFill="1" applyBorder="1" applyAlignment="1">
      <alignment horizontal="center" vertical="center" wrapText="1"/>
    </xf>
    <xf numFmtId="187" fontId="17" fillId="0" borderId="69" xfId="0" applyNumberFormat="1" applyFont="1" applyFill="1" applyBorder="1" applyAlignment="1">
      <alignment horizontal="center" vertical="center" wrapText="1"/>
    </xf>
    <xf numFmtId="187" fontId="17" fillId="0" borderId="23" xfId="0" applyNumberFormat="1" applyFont="1" applyFill="1" applyBorder="1" applyAlignment="1">
      <alignment horizontal="center" vertical="center" wrapText="1"/>
    </xf>
    <xf numFmtId="181" fontId="17" fillId="0" borderId="70" xfId="0" applyNumberFormat="1" applyFont="1" applyFill="1" applyBorder="1" applyAlignment="1">
      <alignment horizontal="center" vertical="center" wrapText="1"/>
    </xf>
    <xf numFmtId="181" fontId="17" fillId="0" borderId="66" xfId="0" applyNumberFormat="1" applyFont="1" applyFill="1" applyBorder="1" applyAlignment="1">
      <alignment horizontal="center" vertical="center" shrinkToFit="1"/>
    </xf>
    <xf numFmtId="181" fontId="17" fillId="0" borderId="70" xfId="0" applyNumberFormat="1" applyFont="1" applyFill="1" applyBorder="1" applyAlignment="1">
      <alignment horizontal="center" vertical="center" shrinkToFit="1"/>
    </xf>
    <xf numFmtId="0" fontId="17" fillId="0" borderId="66" xfId="0" applyNumberFormat="1" applyFont="1" applyFill="1" applyBorder="1" applyAlignment="1">
      <alignment horizontal="center" vertical="center" shrinkToFit="1"/>
    </xf>
    <xf numFmtId="0" fontId="17" fillId="0" borderId="67" xfId="0" applyNumberFormat="1" applyFont="1" applyFill="1" applyBorder="1" applyAlignment="1">
      <alignment horizontal="center" vertical="center" shrinkToFit="1"/>
    </xf>
    <xf numFmtId="0" fontId="17" fillId="0" borderId="70" xfId="0" applyNumberFormat="1" applyFont="1" applyFill="1" applyBorder="1" applyAlignment="1">
      <alignment horizontal="center" vertical="center" shrinkToFit="1"/>
    </xf>
    <xf numFmtId="181" fontId="17" fillId="0" borderId="66" xfId="0" applyNumberFormat="1" applyFont="1" applyFill="1" applyBorder="1" applyAlignment="1">
      <alignment horizontal="center" vertical="center" wrapText="1"/>
    </xf>
    <xf numFmtId="187" fontId="17" fillId="0" borderId="30" xfId="0" applyNumberFormat="1" applyFont="1" applyFill="1" applyBorder="1" applyAlignment="1">
      <alignment horizontal="center" vertical="center" shrinkToFit="1"/>
    </xf>
    <xf numFmtId="187" fontId="17" fillId="0" borderId="31" xfId="0" applyNumberFormat="1" applyFont="1" applyFill="1" applyBorder="1" applyAlignment="1">
      <alignment horizontal="center" vertical="center" shrinkToFit="1"/>
    </xf>
    <xf numFmtId="0" fontId="17" fillId="0" borderId="60" xfId="0" applyNumberFormat="1" applyFont="1" applyFill="1" applyBorder="1" applyAlignment="1">
      <alignment horizontal="center" vertical="center" shrinkToFit="1"/>
    </xf>
    <xf numFmtId="0" fontId="17" fillId="0" borderId="61" xfId="0" applyNumberFormat="1" applyFont="1" applyFill="1" applyBorder="1" applyAlignment="1">
      <alignment horizontal="center" vertical="center" shrinkToFit="1"/>
    </xf>
    <xf numFmtId="0" fontId="17" fillId="0" borderId="62" xfId="0" applyNumberFormat="1" applyFont="1" applyFill="1" applyBorder="1" applyAlignment="1">
      <alignment horizontal="center" vertical="center" shrinkToFit="1"/>
    </xf>
    <xf numFmtId="0" fontId="17" fillId="0" borderId="63" xfId="0" applyNumberFormat="1" applyFont="1" applyFill="1" applyBorder="1" applyAlignment="1">
      <alignment horizontal="center" vertical="center" shrinkToFit="1"/>
    </xf>
    <xf numFmtId="0" fontId="17" fillId="0" borderId="64" xfId="0" applyNumberFormat="1" applyFont="1" applyFill="1" applyBorder="1" applyAlignment="1">
      <alignment horizontal="center" vertical="center" shrinkToFit="1"/>
    </xf>
    <xf numFmtId="0" fontId="17" fillId="0" borderId="65" xfId="0" applyNumberFormat="1" applyFont="1" applyFill="1" applyBorder="1" applyAlignment="1">
      <alignment horizontal="center" vertical="center" shrinkToFit="1"/>
    </xf>
    <xf numFmtId="187" fontId="17" fillId="0" borderId="66" xfId="0" applyNumberFormat="1" applyFont="1" applyFill="1" applyBorder="1" applyAlignment="1">
      <alignment horizontal="center" vertical="center" wrapText="1"/>
    </xf>
    <xf numFmtId="187" fontId="17" fillId="0" borderId="67" xfId="0" applyNumberFormat="1" applyFont="1" applyFill="1" applyBorder="1" applyAlignment="1">
      <alignment horizontal="center" vertical="center" wrapText="1"/>
    </xf>
    <xf numFmtId="0" fontId="13" fillId="0" borderId="25" xfId="13" applyBorder="1" applyAlignment="1">
      <alignment horizontal="center" vertical="center"/>
    </xf>
    <xf numFmtId="0" fontId="13" fillId="0" borderId="43" xfId="13" applyBorder="1" applyAlignment="1">
      <alignment horizontal="center" vertical="center"/>
    </xf>
    <xf numFmtId="0" fontId="13" fillId="0" borderId="45" xfId="13" applyBorder="1" applyAlignment="1">
      <alignment horizontal="center" vertical="center" wrapText="1"/>
    </xf>
    <xf numFmtId="0" fontId="13" fillId="0" borderId="73" xfId="13" applyBorder="1" applyAlignment="1">
      <alignment horizontal="center" vertical="center" wrapText="1"/>
    </xf>
    <xf numFmtId="0" fontId="21" fillId="0" borderId="71" xfId="13" applyFont="1" applyBorder="1">
      <alignment vertical="center"/>
    </xf>
    <xf numFmtId="0" fontId="21" fillId="0" borderId="48" xfId="13" applyFont="1" applyBorder="1">
      <alignment vertical="center"/>
    </xf>
    <xf numFmtId="0" fontId="21" fillId="0" borderId="72" xfId="13" applyFont="1" applyBorder="1">
      <alignment vertical="center"/>
    </xf>
    <xf numFmtId="0" fontId="21" fillId="0" borderId="54" xfId="13" applyFont="1" applyBorder="1">
      <alignment vertical="center"/>
    </xf>
    <xf numFmtId="0" fontId="21" fillId="0" borderId="48" xfId="13" applyFont="1" applyBorder="1" applyAlignment="1">
      <alignment vertical="center" wrapText="1"/>
    </xf>
    <xf numFmtId="0" fontId="21" fillId="0" borderId="54" xfId="13" applyFont="1" applyBorder="1" applyAlignment="1">
      <alignment vertical="center" wrapText="1"/>
    </xf>
    <xf numFmtId="0" fontId="25" fillId="0" borderId="54" xfId="13" applyFont="1" applyBorder="1" applyAlignment="1">
      <alignment horizontal="center" vertical="center"/>
    </xf>
    <xf numFmtId="0" fontId="13" fillId="0" borderId="28" xfId="13" applyBorder="1" applyAlignment="1">
      <alignment horizontal="center" vertical="center" wrapText="1"/>
    </xf>
    <xf numFmtId="0" fontId="13" fillId="0" borderId="30" xfId="13" applyBorder="1" applyAlignment="1">
      <alignment horizontal="center" vertical="center"/>
    </xf>
    <xf numFmtId="0" fontId="13" fillId="0" borderId="33" xfId="13" applyBorder="1" applyAlignment="1">
      <alignment horizontal="center" vertical="center"/>
    </xf>
    <xf numFmtId="0" fontId="13" fillId="0" borderId="53" xfId="13" applyBorder="1" applyAlignment="1">
      <alignment horizontal="center" vertical="center" wrapText="1"/>
    </xf>
    <xf numFmtId="0" fontId="13" fillId="0" borderId="25" xfId="13" applyBorder="1" applyAlignment="1">
      <alignment horizontal="center" vertical="center" wrapText="1"/>
    </xf>
    <xf numFmtId="0" fontId="13" fillId="0" borderId="43" xfId="13" applyBorder="1" applyAlignment="1">
      <alignment horizontal="center" vertical="center" wrapText="1"/>
    </xf>
    <xf numFmtId="0" fontId="13" fillId="0" borderId="38" xfId="13" applyBorder="1" applyAlignment="1">
      <alignment horizontal="center" vertical="center"/>
    </xf>
    <xf numFmtId="0" fontId="13" fillId="0" borderId="3" xfId="13" applyBorder="1" applyAlignment="1">
      <alignment horizontal="center" vertical="center"/>
    </xf>
    <xf numFmtId="0" fontId="13" fillId="0" borderId="27" xfId="13" applyBorder="1" applyAlignment="1">
      <alignment horizontal="center" vertical="center"/>
    </xf>
    <xf numFmtId="0" fontId="13" fillId="0" borderId="38" xfId="13" applyBorder="1" applyAlignment="1">
      <alignment horizontal="center" vertical="center" wrapText="1"/>
    </xf>
    <xf numFmtId="0" fontId="13" fillId="0" borderId="3" xfId="13" applyBorder="1" applyAlignment="1">
      <alignment horizontal="center" vertical="center" wrapText="1"/>
    </xf>
    <xf numFmtId="0" fontId="13" fillId="0" borderId="27" xfId="13" applyBorder="1" applyAlignment="1">
      <alignment horizontal="center" vertical="center" wrapText="1"/>
    </xf>
    <xf numFmtId="0" fontId="13" fillId="0" borderId="29" xfId="13" applyBorder="1" applyAlignment="1">
      <alignment horizontal="center" vertical="center"/>
    </xf>
    <xf numFmtId="0" fontId="21" fillId="0" borderId="0" xfId="13" applyFont="1" applyBorder="1" applyAlignment="1">
      <alignment vertical="center" wrapText="1"/>
    </xf>
    <xf numFmtId="0" fontId="21" fillId="0" borderId="26" xfId="13" applyFont="1" applyBorder="1">
      <alignment vertical="center"/>
    </xf>
    <xf numFmtId="0" fontId="21" fillId="0" borderId="0" xfId="13" applyFont="1" applyBorder="1">
      <alignment vertical="center"/>
    </xf>
    <xf numFmtId="0" fontId="13" fillId="0" borderId="71" xfId="13" applyBorder="1" applyAlignment="1">
      <alignment horizontal="center" vertical="center"/>
    </xf>
    <xf numFmtId="0" fontId="13" fillId="0" borderId="26" xfId="13" applyBorder="1" applyAlignment="1">
      <alignment horizontal="center" vertical="center"/>
    </xf>
    <xf numFmtId="0" fontId="13" fillId="0" borderId="72" xfId="13" applyBorder="1" applyAlignment="1">
      <alignment horizontal="center" vertical="center"/>
    </xf>
  </cellXfs>
  <cellStyles count="16">
    <cellStyle name="standard" xfId="1" xr:uid="{00000000-0005-0000-0000-000000000000}"/>
    <cellStyle name="その他" xfId="2" xr:uid="{00000000-0005-0000-0000-000001000000}"/>
    <cellStyle name="ヘッダー" xfId="3" xr:uid="{00000000-0005-0000-0000-000002000000}"/>
    <cellStyle name="金額" xfId="4" xr:uid="{00000000-0005-0000-0000-000003000000}"/>
    <cellStyle name="罫線" xfId="5" xr:uid="{00000000-0005-0000-0000-000004000000}"/>
    <cellStyle name="警察署" xfId="6" xr:uid="{00000000-0005-0000-0000-000005000000}"/>
    <cellStyle name="桁区切り" xfId="7" builtinId="6"/>
    <cellStyle name="合計" xfId="8" xr:uid="{00000000-0005-0000-0000-000007000000}"/>
    <cellStyle name="場所" xfId="9" xr:uid="{00000000-0005-0000-0000-000008000000}"/>
    <cellStyle name="撤去" xfId="10" xr:uid="{00000000-0005-0000-0000-000009000000}"/>
    <cellStyle name="日付" xfId="11" xr:uid="{00000000-0005-0000-0000-00000A000000}"/>
    <cellStyle name="標準" xfId="0" builtinId="0"/>
    <cellStyle name="標準 2" xfId="12" xr:uid="{00000000-0005-0000-0000-00000C000000}"/>
    <cellStyle name="標準 3" xfId="13" xr:uid="{00000000-0005-0000-0000-00000D000000}"/>
    <cellStyle name="標準_１３年度単価の改正２" xfId="14" xr:uid="{00000000-0005-0000-0000-00000E000000}"/>
    <cellStyle name="未定義" xfId="15" xr:uid="{00000000-0005-0000-0000-00000F000000}"/>
  </cellStyles>
  <dxfs count="9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139682</xdr:colOff>
      <xdr:row>2</xdr:row>
      <xdr:rowOff>274588</xdr:rowOff>
    </xdr:from>
    <xdr:to>
      <xdr:col>0</xdr:col>
      <xdr:colOff>498033</xdr:colOff>
      <xdr:row>2</xdr:row>
      <xdr:rowOff>274589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EE821CF-034E-435C-B1AD-A10BAC98B0E0}"/>
            </a:ext>
          </a:extLst>
        </xdr:cNvPr>
        <xdr:cNvCxnSpPr/>
      </xdr:nvCxnSpPr>
      <xdr:spPr>
        <a:xfrm>
          <a:off x="194927" y="734900"/>
          <a:ext cx="4857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170404</xdr:colOff>
      <xdr:row>2</xdr:row>
      <xdr:rowOff>275795</xdr:rowOff>
    </xdr:from>
    <xdr:to>
      <xdr:col>1</xdr:col>
      <xdr:colOff>415731</xdr:colOff>
      <xdr:row>2</xdr:row>
      <xdr:rowOff>275795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434593D-431F-4678-B1C9-B9F6B42134B8}"/>
            </a:ext>
          </a:extLst>
        </xdr:cNvPr>
        <xdr:cNvCxnSpPr/>
      </xdr:nvCxnSpPr>
      <xdr:spPr>
        <a:xfrm>
          <a:off x="1120597" y="736107"/>
          <a:ext cx="342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1352550</xdr:colOff>
      <xdr:row>4</xdr:row>
      <xdr:rowOff>24765</xdr:rowOff>
    </xdr:from>
    <xdr:ext cx="53091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23830FF-EC12-4949-9A7E-ECA4077C22FC}"/>
            </a:ext>
          </a:extLst>
        </xdr:cNvPr>
        <xdr:cNvSpPr txBox="1"/>
      </xdr:nvSpPr>
      <xdr:spPr>
        <a:xfrm>
          <a:off x="1352550" y="853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警察署</a:t>
          </a:r>
        </a:p>
      </xdr:txBody>
    </xdr:sp>
    <xdr:clientData/>
  </xdr:oneCellAnchor>
  <xdr:oneCellAnchor>
    <xdr:from>
      <xdr:col>0</xdr:col>
      <xdr:colOff>97155</xdr:colOff>
      <xdr:row>4</xdr:row>
      <xdr:rowOff>95250</xdr:rowOff>
    </xdr:from>
    <xdr:ext cx="41549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799F42-0110-4F58-800B-EA5F96BCA4A5}"/>
            </a:ext>
          </a:extLst>
        </xdr:cNvPr>
        <xdr:cNvSpPr txBox="1"/>
      </xdr:nvSpPr>
      <xdr:spPr>
        <a:xfrm>
          <a:off x="97155" y="923925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showZeros="0" view="pageBreakPreview" topLeftCell="A19" zoomScaleNormal="55" zoomScaleSheetLayoutView="100" workbookViewId="0">
      <selection activeCell="C33" sqref="C33:H34"/>
    </sheetView>
  </sheetViews>
  <sheetFormatPr defaultColWidth="9" defaultRowHeight="13.2"/>
  <cols>
    <col min="1" max="1" width="11.109375" style="1" customWidth="1"/>
    <col min="2" max="2" width="12" style="1" customWidth="1"/>
    <col min="3" max="6" width="11.109375" style="1" customWidth="1"/>
    <col min="7" max="7" width="8.21875" style="1" customWidth="1"/>
    <col min="8" max="8" width="6.88671875" style="1" customWidth="1"/>
    <col min="9" max="9" width="9" style="1"/>
    <col min="10" max="10" width="32.88671875" style="1" customWidth="1"/>
    <col min="11" max="11" width="10.88671875" style="1" customWidth="1"/>
    <col min="12" max="16384" width="9" style="1"/>
  </cols>
  <sheetData>
    <row r="1" spans="1:15" ht="16.2">
      <c r="A1" s="37"/>
      <c r="G1" s="169"/>
      <c r="H1" s="166" t="str">
        <f>IF(工事番号="","№ 　　　        ","№ " &amp; 工事番号)</f>
        <v>№ 8-4</v>
      </c>
      <c r="J1" s="2" t="s">
        <v>15</v>
      </c>
      <c r="K1" s="215" t="s">
        <v>148</v>
      </c>
    </row>
    <row r="2" spans="1:15">
      <c r="A2" s="14" t="s">
        <v>19</v>
      </c>
      <c r="B2" s="14" t="s">
        <v>34</v>
      </c>
      <c r="C2" s="14" t="s">
        <v>20</v>
      </c>
      <c r="D2" s="14" t="s">
        <v>21</v>
      </c>
      <c r="E2" s="14" t="s">
        <v>22</v>
      </c>
      <c r="F2" s="14" t="s">
        <v>23</v>
      </c>
      <c r="G2" s="222" t="str">
        <f>年月</f>
        <v>令和 8 年 4 月</v>
      </c>
      <c r="H2" s="223"/>
      <c r="J2" s="2" t="s">
        <v>16</v>
      </c>
      <c r="K2" s="134" t="s">
        <v>149</v>
      </c>
    </row>
    <row r="3" spans="1:15" ht="54" customHeight="1">
      <c r="A3" s="2"/>
      <c r="B3" s="2"/>
      <c r="C3" s="2"/>
      <c r="D3" s="2"/>
      <c r="E3" s="2"/>
      <c r="F3" s="2"/>
      <c r="G3" s="224" t="s">
        <v>146</v>
      </c>
      <c r="H3" s="225"/>
    </row>
    <row r="4" spans="1:15">
      <c r="A4" s="3"/>
      <c r="B4" s="4"/>
      <c r="C4" s="4"/>
      <c r="D4" s="4"/>
      <c r="E4" s="4"/>
      <c r="F4" s="4"/>
      <c r="G4" s="4"/>
      <c r="H4" s="5"/>
      <c r="K4" s="168"/>
    </row>
    <row r="5" spans="1:15">
      <c r="A5" s="6"/>
      <c r="B5" s="7"/>
      <c r="C5" s="7"/>
      <c r="D5" s="7"/>
      <c r="E5" s="7"/>
      <c r="F5" s="7"/>
      <c r="G5" s="7"/>
      <c r="H5" s="8"/>
      <c r="J5" s="4"/>
      <c r="K5" s="4"/>
      <c r="L5" s="4"/>
      <c r="M5" s="4"/>
      <c r="N5" s="4"/>
      <c r="O5" s="4"/>
    </row>
    <row r="6" spans="1:15">
      <c r="A6" s="6"/>
      <c r="B6" s="7"/>
      <c r="C6" s="7"/>
      <c r="D6" s="7"/>
      <c r="E6" s="7"/>
      <c r="F6" s="7"/>
      <c r="G6" s="7"/>
      <c r="H6" s="8"/>
      <c r="J6" s="4"/>
      <c r="K6" s="4"/>
      <c r="L6" s="4"/>
      <c r="M6" s="4"/>
      <c r="N6" s="4"/>
      <c r="O6" s="4"/>
    </row>
    <row r="7" spans="1:15">
      <c r="A7" s="6"/>
      <c r="B7" s="7"/>
      <c r="C7" s="7"/>
      <c r="D7" s="7"/>
      <c r="E7" s="7"/>
      <c r="F7" s="7"/>
      <c r="G7" s="7"/>
      <c r="H7" s="8"/>
      <c r="J7" s="4"/>
      <c r="K7" s="4"/>
      <c r="L7" s="4"/>
      <c r="M7" s="4"/>
      <c r="N7" s="4"/>
      <c r="O7" s="4"/>
    </row>
    <row r="8" spans="1:15">
      <c r="A8" s="6"/>
      <c r="B8" s="7"/>
      <c r="C8" s="7"/>
      <c r="D8" s="7"/>
      <c r="E8" s="7"/>
      <c r="F8" s="7"/>
      <c r="G8" s="7"/>
      <c r="H8" s="8"/>
      <c r="J8" s="4"/>
      <c r="K8" s="4"/>
      <c r="L8" s="4"/>
      <c r="M8" s="4"/>
      <c r="N8" s="4"/>
      <c r="O8" s="4"/>
    </row>
    <row r="9" spans="1:15">
      <c r="A9" s="6"/>
      <c r="B9" s="7"/>
      <c r="C9" s="7"/>
      <c r="D9" s="7"/>
      <c r="E9" s="7"/>
      <c r="F9" s="7"/>
      <c r="G9" s="7"/>
      <c r="H9" s="8"/>
    </row>
    <row r="10" spans="1:15">
      <c r="A10" s="6"/>
      <c r="B10" s="7"/>
      <c r="C10" s="7"/>
      <c r="D10" s="7"/>
      <c r="E10" s="7"/>
      <c r="F10" s="7"/>
      <c r="G10" s="7"/>
      <c r="H10" s="8"/>
    </row>
    <row r="11" spans="1:15" ht="13.5" customHeight="1">
      <c r="A11" s="6"/>
      <c r="B11" s="7"/>
      <c r="C11" s="7"/>
      <c r="D11" s="7"/>
      <c r="E11" s="7"/>
      <c r="F11" s="7"/>
      <c r="G11" s="7"/>
      <c r="H11" s="8"/>
    </row>
    <row r="12" spans="1:15" ht="13.5" customHeight="1">
      <c r="A12" s="229" t="s">
        <v>5</v>
      </c>
      <c r="B12" s="230"/>
      <c r="C12" s="230"/>
      <c r="D12" s="230"/>
      <c r="E12" s="230"/>
      <c r="F12" s="230"/>
      <c r="G12" s="230"/>
      <c r="H12" s="231"/>
    </row>
    <row r="13" spans="1:15" ht="13.5" customHeight="1">
      <c r="A13" s="229"/>
      <c r="B13" s="230"/>
      <c r="C13" s="230"/>
      <c r="D13" s="230"/>
      <c r="E13" s="230"/>
      <c r="F13" s="230"/>
      <c r="G13" s="230"/>
      <c r="H13" s="231"/>
    </row>
    <row r="14" spans="1:15">
      <c r="A14" s="6"/>
      <c r="B14" s="7"/>
      <c r="C14" s="7"/>
      <c r="D14" s="7"/>
      <c r="E14" s="7"/>
      <c r="F14" s="7"/>
      <c r="G14" s="7"/>
      <c r="H14" s="8"/>
    </row>
    <row r="15" spans="1:15">
      <c r="A15" s="6"/>
      <c r="B15" s="7"/>
      <c r="C15" s="7"/>
      <c r="D15" s="7"/>
      <c r="E15" s="7"/>
      <c r="F15" s="7"/>
      <c r="G15" s="7"/>
      <c r="H15" s="8"/>
    </row>
    <row r="16" spans="1:15">
      <c r="A16" s="6"/>
      <c r="B16" s="7"/>
      <c r="C16" s="7"/>
      <c r="D16" s="7"/>
      <c r="E16" s="7"/>
      <c r="F16" s="7"/>
      <c r="G16" s="7"/>
      <c r="H16" s="8"/>
    </row>
    <row r="17" spans="1:11">
      <c r="A17" s="6"/>
      <c r="B17" s="7"/>
      <c r="C17" s="7"/>
      <c r="D17" s="7"/>
      <c r="E17" s="7"/>
      <c r="F17" s="7"/>
      <c r="G17" s="7"/>
      <c r="H17" s="8"/>
    </row>
    <row r="18" spans="1:11">
      <c r="A18" s="6"/>
      <c r="B18" s="7"/>
      <c r="C18" s="7"/>
      <c r="D18" s="7"/>
      <c r="E18" s="7"/>
      <c r="F18" s="7"/>
      <c r="G18" s="7"/>
      <c r="H18" s="8"/>
    </row>
    <row r="19" spans="1:11">
      <c r="A19" s="6"/>
      <c r="B19" s="7"/>
      <c r="C19" s="7"/>
      <c r="D19" s="7"/>
      <c r="E19" s="7"/>
      <c r="F19" s="7"/>
      <c r="G19" s="7"/>
      <c r="H19" s="8"/>
    </row>
    <row r="20" spans="1:11">
      <c r="A20" s="6"/>
      <c r="B20" s="7"/>
      <c r="C20" s="7"/>
      <c r="D20" s="7"/>
      <c r="E20" s="7"/>
      <c r="F20" s="7"/>
      <c r="G20" s="7"/>
      <c r="H20" s="8"/>
    </row>
    <row r="21" spans="1:11">
      <c r="A21" s="6"/>
      <c r="B21" s="7"/>
      <c r="C21" s="7"/>
      <c r="D21" s="7"/>
      <c r="E21" s="7"/>
      <c r="F21" s="7"/>
      <c r="G21" s="7"/>
      <c r="H21" s="8"/>
    </row>
    <row r="22" spans="1:11" ht="17.25" customHeight="1">
      <c r="A22" s="217" t="s">
        <v>6</v>
      </c>
      <c r="B22" s="218"/>
      <c r="C22" s="226" t="s">
        <v>726</v>
      </c>
      <c r="D22" s="226"/>
      <c r="E22" s="226"/>
      <c r="F22" s="226"/>
      <c r="G22" s="226"/>
      <c r="H22" s="8"/>
    </row>
    <row r="23" spans="1:11" ht="17.25" customHeight="1">
      <c r="A23" s="6"/>
      <c r="B23" s="7"/>
      <c r="C23" s="226"/>
      <c r="D23" s="226"/>
      <c r="E23" s="226"/>
      <c r="F23" s="226"/>
      <c r="G23" s="226"/>
      <c r="H23" s="27"/>
      <c r="I23" s="9"/>
    </row>
    <row r="24" spans="1:11" ht="13.5" customHeight="1">
      <c r="A24" s="6"/>
      <c r="B24" s="7"/>
      <c r="C24" s="226"/>
      <c r="D24" s="226"/>
      <c r="E24" s="226"/>
      <c r="F24" s="226"/>
      <c r="G24" s="226"/>
      <c r="H24" s="8"/>
    </row>
    <row r="25" spans="1:11" ht="3.75" customHeight="1">
      <c r="A25" s="6"/>
      <c r="B25" s="7"/>
      <c r="C25" s="226"/>
      <c r="D25" s="226"/>
      <c r="E25" s="226"/>
      <c r="F25" s="226"/>
      <c r="G25" s="226"/>
      <c r="H25" s="8"/>
    </row>
    <row r="26" spans="1:11" ht="9.75" customHeight="1">
      <c r="A26" s="6"/>
      <c r="B26" s="7"/>
      <c r="C26" s="159"/>
      <c r="D26" s="159"/>
      <c r="E26" s="159"/>
      <c r="F26" s="159"/>
      <c r="G26" s="159"/>
      <c r="H26" s="8"/>
    </row>
    <row r="27" spans="1:11">
      <c r="A27" s="6"/>
      <c r="B27" s="7"/>
      <c r="C27" s="7"/>
      <c r="D27" s="7"/>
      <c r="E27" s="7"/>
      <c r="F27" s="7"/>
      <c r="G27" s="7"/>
      <c r="H27" s="8"/>
    </row>
    <row r="28" spans="1:11" ht="16.2">
      <c r="A28" s="217" t="s">
        <v>7</v>
      </c>
      <c r="B28" s="218"/>
      <c r="C28" s="244" t="s">
        <v>725</v>
      </c>
      <c r="D28" s="244"/>
      <c r="E28" s="244"/>
      <c r="F28" s="244"/>
      <c r="G28" s="244"/>
      <c r="H28" s="8"/>
    </row>
    <row r="29" spans="1:11" ht="16.2">
      <c r="A29" s="35"/>
      <c r="B29" s="36"/>
      <c r="C29" s="244"/>
      <c r="D29" s="244"/>
      <c r="E29" s="244"/>
      <c r="F29" s="244"/>
      <c r="G29" s="244"/>
      <c r="H29" s="8"/>
    </row>
    <row r="30" spans="1:11" ht="16.2">
      <c r="A30" s="6"/>
      <c r="B30" s="7"/>
      <c r="C30" s="7"/>
      <c r="D30" s="7"/>
      <c r="E30" s="7"/>
      <c r="F30" s="33"/>
      <c r="G30" s="33" t="str">
        <f ca="1">IF(OR(工事場所箇所数=0,工事場所箇所数=1),"","ほか " &amp; 工事場所箇所数 -1 &amp;" か所")</f>
        <v>ほか 144 か所</v>
      </c>
      <c r="H30" s="29"/>
      <c r="I30" s="3"/>
      <c r="J30" s="2" t="s">
        <v>25</v>
      </c>
      <c r="K30" s="133">
        <f ca="1">SUM(K31:K59)</f>
        <v>145</v>
      </c>
    </row>
    <row r="31" spans="1:11">
      <c r="A31" s="6"/>
      <c r="B31" s="7"/>
      <c r="C31" s="7"/>
      <c r="D31" s="7"/>
      <c r="E31" s="7"/>
      <c r="F31" s="7"/>
      <c r="G31" s="7"/>
      <c r="H31" s="8"/>
      <c r="J31" s="2" t="s">
        <v>111</v>
      </c>
      <c r="K31" s="2">
        <f ca="1">IF(ISERROR(INDIRECT(J31)),0,INDIRECT(J31))</f>
        <v>88</v>
      </c>
    </row>
    <row r="32" spans="1:11">
      <c r="A32" s="6"/>
      <c r="B32" s="7"/>
      <c r="C32" s="7"/>
      <c r="D32" s="7"/>
      <c r="E32" s="7"/>
      <c r="F32" s="7"/>
      <c r="G32" s="7"/>
      <c r="H32" s="8"/>
      <c r="J32" s="2" t="s">
        <v>112</v>
      </c>
      <c r="K32" s="2">
        <f t="shared" ref="K32:K57" ca="1" si="0">IF(ISERROR(INDIRECT(J32)),0,INDIRECT(J32))</f>
        <v>16</v>
      </c>
    </row>
    <row r="33" spans="1:11" ht="17.25" customHeight="1">
      <c r="A33" s="217" t="s">
        <v>12</v>
      </c>
      <c r="B33" s="218"/>
      <c r="C33" s="244" t="s">
        <v>727</v>
      </c>
      <c r="D33" s="244"/>
      <c r="E33" s="244"/>
      <c r="F33" s="244"/>
      <c r="G33" s="244"/>
      <c r="H33" s="161"/>
      <c r="J33" s="2" t="s">
        <v>113</v>
      </c>
      <c r="K33" s="2">
        <f t="shared" ca="1" si="0"/>
        <v>22</v>
      </c>
    </row>
    <row r="34" spans="1:11" ht="18.75" customHeight="1">
      <c r="A34" s="6"/>
      <c r="B34" s="7"/>
      <c r="C34" s="244"/>
      <c r="D34" s="244"/>
      <c r="E34" s="244"/>
      <c r="F34" s="244"/>
      <c r="G34" s="244"/>
      <c r="H34" s="161"/>
      <c r="J34" s="2" t="s">
        <v>114</v>
      </c>
      <c r="K34" s="2">
        <f t="shared" ca="1" si="0"/>
        <v>19</v>
      </c>
    </row>
    <row r="35" spans="1:11" ht="13.5" customHeight="1">
      <c r="A35" s="6"/>
      <c r="B35" s="7"/>
      <c r="C35" s="158"/>
      <c r="D35" s="158"/>
      <c r="E35" s="158"/>
      <c r="F35" s="158"/>
      <c r="G35" s="158"/>
      <c r="H35" s="161"/>
      <c r="J35" s="2" t="s">
        <v>115</v>
      </c>
      <c r="K35" s="2">
        <f t="shared" ca="1" si="0"/>
        <v>0</v>
      </c>
    </row>
    <row r="36" spans="1:11">
      <c r="A36" s="6"/>
      <c r="B36" s="7"/>
      <c r="C36" s="7"/>
      <c r="D36" s="7"/>
      <c r="E36" s="7"/>
      <c r="F36" s="7"/>
      <c r="G36" s="7"/>
      <c r="H36" s="8"/>
      <c r="J36" s="2" t="s">
        <v>116</v>
      </c>
      <c r="K36" s="2">
        <f t="shared" ca="1" si="0"/>
        <v>0</v>
      </c>
    </row>
    <row r="37" spans="1:11" ht="16.2">
      <c r="A37" s="217" t="s">
        <v>147</v>
      </c>
      <c r="B37" s="218"/>
      <c r="C37" s="227"/>
      <c r="D37" s="227"/>
      <c r="E37" s="227"/>
      <c r="F37" s="227"/>
      <c r="G37" s="157"/>
      <c r="H37" s="8"/>
      <c r="J37" s="2" t="s">
        <v>117</v>
      </c>
      <c r="K37" s="2">
        <f t="shared" ca="1" si="0"/>
        <v>0</v>
      </c>
    </row>
    <row r="38" spans="1:11">
      <c r="A38" s="6"/>
      <c r="B38" s="7"/>
      <c r="C38" s="7"/>
      <c r="D38" s="7"/>
      <c r="E38" s="7"/>
      <c r="F38" s="7"/>
      <c r="G38" s="7"/>
      <c r="H38" s="8"/>
      <c r="J38" s="2" t="s">
        <v>118</v>
      </c>
      <c r="K38" s="2">
        <f t="shared" ca="1" si="0"/>
        <v>0</v>
      </c>
    </row>
    <row r="39" spans="1:11">
      <c r="A39" s="6"/>
      <c r="B39" s="7"/>
      <c r="C39" s="7"/>
      <c r="D39" s="7"/>
      <c r="E39" s="7"/>
      <c r="F39" s="7"/>
      <c r="G39" s="7"/>
      <c r="H39" s="8"/>
      <c r="J39" s="2" t="s">
        <v>138</v>
      </c>
      <c r="K39" s="2">
        <f t="shared" ca="1" si="0"/>
        <v>0</v>
      </c>
    </row>
    <row r="40" spans="1:11" ht="16.2">
      <c r="A40" s="217" t="s">
        <v>13</v>
      </c>
      <c r="B40" s="218"/>
      <c r="C40" s="227"/>
      <c r="D40" s="227"/>
      <c r="E40" s="227"/>
      <c r="F40" s="227"/>
      <c r="G40" s="157"/>
      <c r="H40" s="8"/>
      <c r="J40" s="2" t="s">
        <v>119</v>
      </c>
      <c r="K40" s="2">
        <f t="shared" ca="1" si="0"/>
        <v>0</v>
      </c>
    </row>
    <row r="41" spans="1:11">
      <c r="A41" s="6"/>
      <c r="B41" s="7"/>
      <c r="C41" s="7"/>
      <c r="D41" s="7"/>
      <c r="E41" s="7"/>
      <c r="F41" s="7"/>
      <c r="G41" s="7"/>
      <c r="H41" s="8"/>
      <c r="J41" s="2" t="s">
        <v>120</v>
      </c>
      <c r="K41" s="2">
        <f t="shared" ca="1" si="0"/>
        <v>0</v>
      </c>
    </row>
    <row r="42" spans="1:11" ht="13.5" customHeight="1">
      <c r="A42" s="6"/>
      <c r="B42" s="7"/>
      <c r="C42" s="7"/>
      <c r="D42" s="7"/>
      <c r="E42" s="7"/>
      <c r="F42" s="7"/>
      <c r="G42" s="7"/>
      <c r="H42" s="8"/>
      <c r="J42" s="2" t="s">
        <v>121</v>
      </c>
      <c r="K42" s="2">
        <f t="shared" ca="1" si="0"/>
        <v>0</v>
      </c>
    </row>
    <row r="43" spans="1:11" ht="7.5" customHeight="1">
      <c r="A43" s="6"/>
      <c r="B43" s="7"/>
      <c r="C43" s="7"/>
      <c r="D43" s="7"/>
      <c r="E43" s="7"/>
      <c r="F43" s="7"/>
      <c r="G43" s="7"/>
      <c r="H43" s="8"/>
      <c r="J43" s="2" t="s">
        <v>122</v>
      </c>
      <c r="K43" s="2">
        <f t="shared" ca="1" si="0"/>
        <v>0</v>
      </c>
    </row>
    <row r="44" spans="1:11">
      <c r="A44" s="6"/>
      <c r="B44" s="7"/>
      <c r="C44" s="7"/>
      <c r="D44" s="7"/>
      <c r="E44" s="7"/>
      <c r="F44" s="7"/>
      <c r="G44" s="7"/>
      <c r="H44" s="8"/>
      <c r="J44" s="2" t="s">
        <v>123</v>
      </c>
      <c r="K44" s="2">
        <f t="shared" ca="1" si="0"/>
        <v>0</v>
      </c>
    </row>
    <row r="45" spans="1:11">
      <c r="A45" s="6"/>
      <c r="B45" s="7"/>
      <c r="C45" s="7"/>
      <c r="D45" s="7"/>
      <c r="E45" s="7"/>
      <c r="F45" s="7"/>
      <c r="G45" s="7"/>
      <c r="H45" s="8"/>
      <c r="J45" s="2" t="s">
        <v>124</v>
      </c>
      <c r="K45" s="2">
        <f t="shared" ca="1" si="0"/>
        <v>0</v>
      </c>
    </row>
    <row r="46" spans="1:11" ht="13.5" customHeight="1">
      <c r="A46" s="232" t="s">
        <v>151</v>
      </c>
      <c r="B46" s="233"/>
      <c r="C46" s="233"/>
      <c r="D46" s="233"/>
      <c r="E46" s="233"/>
      <c r="F46" s="233"/>
      <c r="G46" s="233"/>
      <c r="H46" s="234"/>
      <c r="J46" s="2" t="s">
        <v>125</v>
      </c>
      <c r="K46" s="2">
        <f t="shared" ca="1" si="0"/>
        <v>0</v>
      </c>
    </row>
    <row r="47" spans="1:11" ht="13.5" customHeight="1">
      <c r="A47" s="232"/>
      <c r="B47" s="233"/>
      <c r="C47" s="233"/>
      <c r="D47" s="233"/>
      <c r="E47" s="233"/>
      <c r="F47" s="233"/>
      <c r="G47" s="233"/>
      <c r="H47" s="234"/>
      <c r="J47" s="2" t="s">
        <v>126</v>
      </c>
      <c r="K47" s="2">
        <f t="shared" ca="1" si="0"/>
        <v>0</v>
      </c>
    </row>
    <row r="48" spans="1:11">
      <c r="A48" s="6"/>
      <c r="B48" s="7"/>
      <c r="C48" s="7"/>
      <c r="D48" s="7"/>
      <c r="E48" s="7"/>
      <c r="F48" s="7"/>
      <c r="G48" s="7"/>
      <c r="H48" s="8"/>
      <c r="J48" s="2" t="s">
        <v>127</v>
      </c>
      <c r="K48" s="2">
        <f t="shared" ca="1" si="0"/>
        <v>0</v>
      </c>
    </row>
    <row r="49" spans="1:15">
      <c r="A49" s="6"/>
      <c r="B49" s="7"/>
      <c r="C49" s="7"/>
      <c r="D49" s="7"/>
      <c r="E49" s="7"/>
      <c r="F49" s="7"/>
      <c r="G49" s="7"/>
      <c r="H49" s="8"/>
      <c r="J49" s="2" t="s">
        <v>128</v>
      </c>
      <c r="K49" s="2">
        <f t="shared" ca="1" si="0"/>
        <v>0</v>
      </c>
    </row>
    <row r="50" spans="1:15">
      <c r="A50" s="6"/>
      <c r="B50" s="7"/>
      <c r="C50" s="7"/>
      <c r="D50" s="7"/>
      <c r="E50" s="7"/>
      <c r="F50" s="7"/>
      <c r="G50" s="7"/>
      <c r="H50" s="8"/>
      <c r="J50" s="2" t="s">
        <v>129</v>
      </c>
      <c r="K50" s="2">
        <f t="shared" ca="1" si="0"/>
        <v>0</v>
      </c>
    </row>
    <row r="51" spans="1:15">
      <c r="A51" s="6"/>
      <c r="B51" s="7"/>
      <c r="C51" s="7"/>
      <c r="D51" s="7"/>
      <c r="E51" s="7"/>
      <c r="F51" s="7"/>
      <c r="G51" s="7"/>
      <c r="H51" s="8"/>
      <c r="J51" s="2" t="s">
        <v>130</v>
      </c>
      <c r="K51" s="2">
        <f t="shared" ca="1" si="0"/>
        <v>0</v>
      </c>
    </row>
    <row r="52" spans="1:15">
      <c r="A52" s="6"/>
      <c r="B52" s="7"/>
      <c r="C52" s="7"/>
      <c r="D52" s="7"/>
      <c r="E52" s="7"/>
      <c r="F52" s="7"/>
      <c r="G52" s="7"/>
      <c r="H52" s="8"/>
      <c r="J52" s="2" t="s">
        <v>131</v>
      </c>
      <c r="K52" s="2">
        <f t="shared" ca="1" si="0"/>
        <v>0</v>
      </c>
    </row>
    <row r="53" spans="1:15">
      <c r="A53" s="6"/>
      <c r="B53" s="7"/>
      <c r="C53" s="7"/>
      <c r="D53" s="7"/>
      <c r="E53" s="7"/>
      <c r="F53" s="7"/>
      <c r="G53" s="7"/>
      <c r="H53" s="8"/>
      <c r="J53" s="2" t="s">
        <v>132</v>
      </c>
      <c r="K53" s="2">
        <f t="shared" ca="1" si="0"/>
        <v>0</v>
      </c>
    </row>
    <row r="54" spans="1:15">
      <c r="A54" s="10"/>
      <c r="B54" s="11"/>
      <c r="C54" s="11"/>
      <c r="D54" s="11"/>
      <c r="E54" s="11"/>
      <c r="F54" s="11"/>
      <c r="G54" s="11"/>
      <c r="H54" s="12"/>
      <c r="J54" s="2" t="s">
        <v>133</v>
      </c>
      <c r="K54" s="2">
        <f t="shared" ca="1" si="0"/>
        <v>0</v>
      </c>
    </row>
    <row r="55" spans="1:15" ht="21.75" customHeight="1">
      <c r="A55" s="13"/>
      <c r="B55" s="13"/>
      <c r="C55" s="13"/>
      <c r="D55" s="13"/>
      <c r="E55" s="13"/>
      <c r="F55" s="13"/>
      <c r="G55" s="13"/>
      <c r="H55" s="13"/>
      <c r="J55" s="2" t="s">
        <v>134</v>
      </c>
      <c r="K55" s="2">
        <f t="shared" ca="1" si="0"/>
        <v>0</v>
      </c>
    </row>
    <row r="56" spans="1:15" ht="33" customHeight="1">
      <c r="A56" s="24" t="s">
        <v>29</v>
      </c>
      <c r="B56" s="25"/>
      <c r="C56" s="25"/>
      <c r="D56" s="25"/>
      <c r="E56" s="25"/>
      <c r="F56" s="25"/>
      <c r="G56" s="25"/>
      <c r="H56" s="26"/>
      <c r="J56" s="2" t="s">
        <v>135</v>
      </c>
      <c r="K56" s="2">
        <f t="shared" ca="1" si="0"/>
        <v>0</v>
      </c>
    </row>
    <row r="57" spans="1:15" ht="33" customHeight="1">
      <c r="A57" s="219" t="s">
        <v>14</v>
      </c>
      <c r="B57" s="220"/>
      <c r="C57" s="220"/>
      <c r="D57" s="220"/>
      <c r="E57" s="220"/>
      <c r="F57" s="220"/>
      <c r="G57" s="220"/>
      <c r="H57" s="221"/>
      <c r="J57" s="2" t="s">
        <v>136</v>
      </c>
      <c r="K57" s="2">
        <f t="shared" ca="1" si="0"/>
        <v>0</v>
      </c>
      <c r="L57" s="4"/>
      <c r="M57" s="4"/>
      <c r="N57" s="4"/>
      <c r="O57" s="4"/>
    </row>
    <row r="58" spans="1:15" s="13" customFormat="1" ht="33" customHeight="1">
      <c r="A58" s="235" t="s">
        <v>728</v>
      </c>
      <c r="B58" s="236"/>
      <c r="C58" s="236"/>
      <c r="D58" s="236"/>
      <c r="E58" s="236"/>
      <c r="F58" s="236"/>
      <c r="G58" s="236"/>
      <c r="H58" s="237"/>
      <c r="J58" s="195" t="s">
        <v>137</v>
      </c>
      <c r="K58" s="195">
        <f ca="1">IF(ISERROR(INDIRECT(J58)),0,INDIRECT(J58))</f>
        <v>0</v>
      </c>
      <c r="L58" s="7"/>
      <c r="M58" s="7"/>
      <c r="N58" s="7"/>
      <c r="O58" s="7"/>
    </row>
    <row r="59" spans="1:15" ht="33" customHeight="1">
      <c r="A59" s="241" t="s">
        <v>17</v>
      </c>
      <c r="B59" s="242"/>
      <c r="C59" s="242"/>
      <c r="D59" s="242"/>
      <c r="E59" s="242"/>
      <c r="F59" s="242"/>
      <c r="G59" s="242"/>
      <c r="H59" s="243"/>
      <c r="J59" s="2" t="s">
        <v>143</v>
      </c>
      <c r="K59" s="2">
        <f ca="1">IF(ISERROR(INDIRECT(J59)),0,INDIRECT(J59))</f>
        <v>0</v>
      </c>
      <c r="L59" s="4"/>
      <c r="M59" s="4"/>
      <c r="N59" s="4"/>
      <c r="O59" s="4"/>
    </row>
    <row r="60" spans="1:15" s="13" customFormat="1" ht="33" customHeight="1">
      <c r="A60" s="235" t="s">
        <v>729</v>
      </c>
      <c r="B60" s="236"/>
      <c r="C60" s="236"/>
      <c r="D60" s="236"/>
      <c r="E60" s="236"/>
      <c r="F60" s="236"/>
      <c r="G60" s="236"/>
      <c r="H60" s="237"/>
      <c r="J60" s="7"/>
      <c r="K60" s="7"/>
      <c r="L60" s="7"/>
      <c r="M60" s="7"/>
      <c r="N60" s="7"/>
      <c r="O60" s="7"/>
    </row>
    <row r="61" spans="1:15" ht="33" customHeight="1">
      <c r="A61" s="219" t="s">
        <v>18</v>
      </c>
      <c r="B61" s="220"/>
      <c r="C61" s="220"/>
      <c r="D61" s="220"/>
      <c r="E61" s="220"/>
      <c r="F61" s="220"/>
      <c r="G61" s="220"/>
      <c r="H61" s="221"/>
      <c r="J61" s="4"/>
      <c r="K61" s="4"/>
      <c r="L61" s="4"/>
      <c r="M61" s="4"/>
      <c r="N61" s="4"/>
      <c r="O61" s="4"/>
    </row>
    <row r="62" spans="1:15" s="13" customFormat="1" ht="33" customHeight="1">
      <c r="A62" s="235" t="s">
        <v>152</v>
      </c>
      <c r="B62" s="236"/>
      <c r="C62" s="236"/>
      <c r="D62" s="236"/>
      <c r="E62" s="236"/>
      <c r="F62" s="236"/>
      <c r="G62" s="236"/>
      <c r="H62" s="237"/>
      <c r="J62" s="7"/>
      <c r="K62" s="7"/>
      <c r="L62" s="7"/>
      <c r="M62" s="7"/>
      <c r="N62" s="7"/>
      <c r="O62" s="7"/>
    </row>
    <row r="63" spans="1:15" ht="33" customHeight="1">
      <c r="A63" s="238" t="s">
        <v>9</v>
      </c>
      <c r="B63" s="239"/>
      <c r="C63" s="239"/>
      <c r="D63" s="239"/>
      <c r="E63" s="239"/>
      <c r="F63" s="239"/>
      <c r="G63" s="239"/>
      <c r="H63" s="240"/>
    </row>
    <row r="64" spans="1:15" ht="33" customHeight="1">
      <c r="A64" s="15" t="s">
        <v>10</v>
      </c>
      <c r="B64" s="16"/>
      <c r="C64" s="16"/>
      <c r="D64" s="16"/>
      <c r="E64" s="16"/>
      <c r="F64" s="16"/>
      <c r="G64" s="16"/>
      <c r="H64" s="17"/>
    </row>
    <row r="65" spans="1:10" ht="33" customHeight="1">
      <c r="A65" s="18" t="s">
        <v>24</v>
      </c>
      <c r="B65" s="16"/>
      <c r="C65" s="16"/>
      <c r="D65" s="16"/>
      <c r="E65" s="16"/>
      <c r="F65" s="16"/>
      <c r="G65" s="16"/>
      <c r="H65" s="17"/>
    </row>
    <row r="66" spans="1:10" ht="33" customHeight="1">
      <c r="A66" s="15" t="s">
        <v>11</v>
      </c>
      <c r="B66" s="16"/>
      <c r="C66" s="16"/>
      <c r="D66" s="16"/>
      <c r="E66" s="16"/>
      <c r="F66" s="16"/>
      <c r="G66" s="16"/>
      <c r="H66" s="17"/>
    </row>
    <row r="67" spans="1:10" ht="33" customHeight="1">
      <c r="A67" s="30" t="s">
        <v>30</v>
      </c>
      <c r="B67" s="31"/>
      <c r="C67" s="31"/>
      <c r="D67" s="31"/>
      <c r="E67" s="32"/>
      <c r="F67" s="16"/>
      <c r="G67" s="16"/>
      <c r="H67" s="17"/>
      <c r="J67" s="19"/>
    </row>
    <row r="68" spans="1:10" ht="33" customHeight="1">
      <c r="A68" s="34" t="s">
        <v>28</v>
      </c>
      <c r="B68" s="228">
        <f xml:space="preserve"> 設計書!合計</f>
        <v>0</v>
      </c>
      <c r="C68" s="228"/>
      <c r="D68" s="228"/>
      <c r="E68" s="228"/>
      <c r="F68" s="16"/>
      <c r="G68" s="16"/>
      <c r="H68" s="17"/>
    </row>
    <row r="69" spans="1:10" ht="33" customHeight="1">
      <c r="A69" s="20"/>
      <c r="B69" s="16"/>
      <c r="C69" s="16"/>
      <c r="D69" s="16"/>
      <c r="E69" s="16"/>
      <c r="F69" s="16"/>
      <c r="G69" s="16"/>
      <c r="H69" s="17"/>
    </row>
    <row r="70" spans="1:10" ht="33" customHeight="1">
      <c r="A70" s="20"/>
      <c r="B70" s="16"/>
      <c r="C70" s="16"/>
      <c r="D70" s="16"/>
      <c r="E70" s="16"/>
      <c r="F70" s="16"/>
      <c r="G70" s="16"/>
      <c r="H70" s="17"/>
    </row>
    <row r="71" spans="1:10" ht="33" customHeight="1">
      <c r="A71" s="20"/>
      <c r="B71" s="16"/>
      <c r="C71" s="16"/>
      <c r="D71" s="16"/>
      <c r="E71" s="16"/>
      <c r="F71" s="16"/>
      <c r="G71" s="16"/>
      <c r="H71" s="17"/>
    </row>
    <row r="72" spans="1:10" ht="33" customHeight="1">
      <c r="A72" s="20"/>
      <c r="B72" s="16"/>
      <c r="C72" s="16"/>
      <c r="D72" s="16"/>
      <c r="E72" s="16"/>
      <c r="F72" s="16"/>
      <c r="G72" s="16"/>
      <c r="H72" s="17"/>
    </row>
    <row r="73" spans="1:10" ht="33" customHeight="1">
      <c r="A73" s="20"/>
      <c r="B73" s="16"/>
      <c r="C73" s="16"/>
      <c r="D73" s="16"/>
      <c r="E73" s="16"/>
      <c r="F73" s="16"/>
      <c r="G73" s="16"/>
      <c r="H73" s="17"/>
    </row>
    <row r="74" spans="1:10" ht="33" customHeight="1">
      <c r="A74" s="20"/>
      <c r="B74" s="16"/>
      <c r="C74" s="16"/>
      <c r="D74" s="16"/>
      <c r="E74" s="16"/>
      <c r="F74" s="16"/>
      <c r="G74" s="16"/>
      <c r="H74" s="17"/>
    </row>
    <row r="75" spans="1:10" ht="33" customHeight="1">
      <c r="A75" s="20"/>
      <c r="B75" s="16"/>
      <c r="C75" s="16"/>
      <c r="D75" s="16"/>
      <c r="E75" s="16"/>
      <c r="F75" s="16"/>
      <c r="G75" s="16"/>
      <c r="H75" s="17"/>
    </row>
    <row r="76" spans="1:10" ht="33" customHeight="1">
      <c r="A76" s="20"/>
      <c r="B76" s="16"/>
      <c r="C76" s="16"/>
      <c r="D76" s="16"/>
      <c r="E76" s="16"/>
      <c r="F76" s="16"/>
      <c r="G76" s="16"/>
      <c r="H76" s="17"/>
    </row>
    <row r="77" spans="1:10" ht="33" customHeight="1">
      <c r="A77" s="20"/>
      <c r="B77" s="16"/>
      <c r="C77" s="16"/>
      <c r="D77" s="16"/>
      <c r="E77" s="16"/>
      <c r="F77" s="16"/>
      <c r="G77" s="16"/>
      <c r="H77" s="17"/>
    </row>
    <row r="78" spans="1:10" ht="33" customHeight="1">
      <c r="A78" s="21"/>
      <c r="B78" s="22"/>
      <c r="C78" s="22"/>
      <c r="D78" s="22"/>
      <c r="E78" s="22"/>
      <c r="F78" s="22"/>
      <c r="G78" s="22"/>
      <c r="H78" s="23"/>
    </row>
    <row r="79" spans="1:10">
      <c r="A79" s="13"/>
      <c r="B79" s="13"/>
      <c r="C79" s="13"/>
      <c r="D79" s="13"/>
      <c r="E79" s="13"/>
      <c r="F79" s="13"/>
      <c r="G79" s="13"/>
      <c r="H79" s="13"/>
    </row>
  </sheetData>
  <mergeCells count="22">
    <mergeCell ref="B68:E68"/>
    <mergeCell ref="A12:H13"/>
    <mergeCell ref="A46:H47"/>
    <mergeCell ref="A61:H61"/>
    <mergeCell ref="A60:H60"/>
    <mergeCell ref="A58:H58"/>
    <mergeCell ref="C40:F40"/>
    <mergeCell ref="A33:B33"/>
    <mergeCell ref="A63:H63"/>
    <mergeCell ref="A59:H59"/>
    <mergeCell ref="A62:H62"/>
    <mergeCell ref="C28:G29"/>
    <mergeCell ref="C33:G34"/>
    <mergeCell ref="A37:B37"/>
    <mergeCell ref="A40:B40"/>
    <mergeCell ref="A28:B28"/>
    <mergeCell ref="A22:B22"/>
    <mergeCell ref="A57:H57"/>
    <mergeCell ref="G2:H2"/>
    <mergeCell ref="G3:H3"/>
    <mergeCell ref="C22:G25"/>
    <mergeCell ref="C37:F37"/>
  </mergeCells>
  <phoneticPr fontId="2"/>
  <pageMargins left="1.1023622047244095" right="0.51181102362204722" top="0.82677165354330717" bottom="0.59055118110236227" header="0.51181102362204722" footer="0.51181102362204722"/>
  <pageSetup paperSize="9" fitToHeight="2" orientation="portrait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3"/>
  <sheetViews>
    <sheetView showZeros="0" view="pageBreakPreview" zoomScaleNormal="100" workbookViewId="0">
      <selection activeCell="C33" sqref="C33:G34"/>
    </sheetView>
  </sheetViews>
  <sheetFormatPr defaultColWidth="9" defaultRowHeight="13.2"/>
  <cols>
    <col min="1" max="1" width="9" style="115"/>
    <col min="2" max="2" width="17.109375" style="115" customWidth="1"/>
    <col min="3" max="3" width="5.21875" style="115" bestFit="1" customWidth="1"/>
    <col min="4" max="4" width="9" style="115"/>
    <col min="5" max="5" width="25.6640625" style="116" customWidth="1"/>
    <col min="6" max="6" width="13.44140625" style="115" customWidth="1"/>
    <col min="7" max="7" width="3.44140625" style="115" bestFit="1" customWidth="1"/>
    <col min="8" max="9" width="10.6640625" style="115" customWidth="1"/>
    <col min="10" max="10" width="22.44140625" style="116" customWidth="1"/>
    <col min="11" max="12" width="33.33203125" style="115" customWidth="1"/>
    <col min="13" max="13" width="100.6640625" style="116" customWidth="1"/>
    <col min="14" max="16384" width="9" style="115"/>
  </cols>
  <sheetData>
    <row r="1" spans="1:14" ht="19.8" thickBot="1">
      <c r="B1" s="114" t="s">
        <v>63</v>
      </c>
      <c r="C1" s="114"/>
      <c r="D1" s="115" t="str">
        <f>"("&amp;表紙等_署用!H1&amp;")"</f>
        <v>(№ 8-4)</v>
      </c>
      <c r="J1" s="117" t="s">
        <v>502</v>
      </c>
      <c r="K1" s="301" t="s">
        <v>141</v>
      </c>
      <c r="L1" s="301"/>
      <c r="M1" s="301"/>
    </row>
    <row r="2" spans="1:14">
      <c r="B2" s="302" t="s">
        <v>65</v>
      </c>
      <c r="C2" s="305" t="s">
        <v>66</v>
      </c>
      <c r="D2" s="308" t="s">
        <v>67</v>
      </c>
      <c r="E2" s="311" t="s">
        <v>68</v>
      </c>
      <c r="F2" s="120" t="s">
        <v>69</v>
      </c>
      <c r="G2" s="121"/>
      <c r="H2" s="308" t="s">
        <v>39</v>
      </c>
      <c r="I2" s="308"/>
      <c r="J2" s="314"/>
      <c r="K2" s="302" t="s">
        <v>65</v>
      </c>
      <c r="L2" s="308" t="s">
        <v>67</v>
      </c>
      <c r="M2" s="311" t="s">
        <v>68</v>
      </c>
    </row>
    <row r="3" spans="1:14" ht="39.6">
      <c r="B3" s="303"/>
      <c r="C3" s="306"/>
      <c r="D3" s="309"/>
      <c r="E3" s="312"/>
      <c r="F3" s="312" t="s">
        <v>70</v>
      </c>
      <c r="G3" s="291" t="s">
        <v>71</v>
      </c>
      <c r="H3" s="162" t="s">
        <v>153</v>
      </c>
      <c r="I3" s="162" t="s">
        <v>164</v>
      </c>
      <c r="J3" s="293" t="s">
        <v>72</v>
      </c>
      <c r="K3" s="303"/>
      <c r="L3" s="309"/>
      <c r="M3" s="312"/>
    </row>
    <row r="4" spans="1:14" ht="13.8" thickBot="1">
      <c r="B4" s="304"/>
      <c r="C4" s="307"/>
      <c r="D4" s="310"/>
      <c r="E4" s="313"/>
      <c r="F4" s="313"/>
      <c r="G4" s="292"/>
      <c r="H4" s="125" t="s">
        <v>155</v>
      </c>
      <c r="I4" s="125" t="s">
        <v>155</v>
      </c>
      <c r="J4" s="294"/>
      <c r="K4" s="304"/>
      <c r="L4" s="310"/>
      <c r="M4" s="313"/>
    </row>
    <row r="5" spans="1:14" ht="39.6">
      <c r="A5" s="216">
        <v>1</v>
      </c>
      <c r="B5" s="184">
        <f>K5</f>
        <v>261010025</v>
      </c>
      <c r="C5" s="119" t="str">
        <f>IF(B5="〃","〃","新規")</f>
        <v>新規</v>
      </c>
      <c r="D5" s="119" t="str">
        <f>L5</f>
        <v>県道</v>
      </c>
      <c r="E5" s="119" t="str">
        <f>M5</f>
        <v>安芸郡府中町宮の町5丁目1番28号先（宮の町5丁目交差点）</v>
      </c>
      <c r="F5" s="119" t="s">
        <v>165</v>
      </c>
      <c r="G5" s="119">
        <v>2</v>
      </c>
      <c r="H5" s="119"/>
      <c r="I5" s="119">
        <v>2</v>
      </c>
      <c r="J5" s="127" t="s">
        <v>505</v>
      </c>
      <c r="K5" s="118">
        <v>261010025</v>
      </c>
      <c r="L5" s="119" t="s">
        <v>504</v>
      </c>
      <c r="M5" s="119" t="s">
        <v>503</v>
      </c>
      <c r="N5" s="115" t="str">
        <f>ASC(J5)</f>
        <v>北側</v>
      </c>
    </row>
    <row r="6" spans="1:14" ht="52.8">
      <c r="A6" s="216">
        <f ca="1">IF(E5="","",IF(E6="〃",A5,A5+1))</f>
        <v>1</v>
      </c>
      <c r="B6" s="128" t="str">
        <f ca="1">IF(OFFSET(K6,-1,)=K6,"〃",K6)</f>
        <v>〃</v>
      </c>
      <c r="C6" s="122" t="str">
        <f ca="1">IF(B6="〃","〃","新規")</f>
        <v>〃</v>
      </c>
      <c r="D6" s="122" t="str">
        <f ca="1">IF(OFFSET(L6,-1,)=L6,"〃",L6)</f>
        <v>〃</v>
      </c>
      <c r="E6" s="122" t="str">
        <f ca="1">IF(OFFSET(M6,-1,)=M6,"〃",M6)</f>
        <v>〃</v>
      </c>
      <c r="F6" s="122" t="s">
        <v>170</v>
      </c>
      <c r="G6" s="122">
        <v>4</v>
      </c>
      <c r="H6" s="122"/>
      <c r="I6" s="122">
        <v>35</v>
      </c>
      <c r="J6" s="129" t="s">
        <v>506</v>
      </c>
      <c r="K6" s="128">
        <v>261010025</v>
      </c>
      <c r="L6" s="122" t="s">
        <v>504</v>
      </c>
      <c r="M6" s="122" t="s">
        <v>503</v>
      </c>
      <c r="N6" s="115" t="str">
        <f>ASC(J6)</f>
        <v>北東側全削除_x000D_
南東側全削除_x000D_
南西側削除_x000D_
北西側全削除</v>
      </c>
    </row>
    <row r="7" spans="1:14" ht="52.8">
      <c r="A7" s="216">
        <f t="shared" ref="A7:A11" ca="1" si="0">IF(E6="","",IF(E7="〃",A6,A6+1))</f>
        <v>2</v>
      </c>
      <c r="B7" s="128" t="str">
        <f t="shared" ref="B7:B10" ca="1" si="1">IF(OFFSET(K7,-1,)=K7,"〃",K7)</f>
        <v>〃</v>
      </c>
      <c r="C7" s="122" t="str">
        <f t="shared" ref="C7:C10" ca="1" si="2">IF(B7="〃","〃","新規")</f>
        <v>〃</v>
      </c>
      <c r="D7" s="122" t="str">
        <f t="shared" ref="D7:D10" ca="1" si="3">IF(OFFSET(L7,-1,)=L7,"〃",L7)</f>
        <v>〃</v>
      </c>
      <c r="E7" s="122" t="str">
        <f t="shared" ref="E7:E10" ca="1" si="4">IF(OFFSET(M7,-1,)=M7,"〃",M7)</f>
        <v>安芸郡府中町鹿籠2丁目14番17号先（鵜崎児童公園南交差点）</v>
      </c>
      <c r="F7" s="122" t="s">
        <v>170</v>
      </c>
      <c r="G7" s="122">
        <v>4</v>
      </c>
      <c r="H7" s="122"/>
      <c r="I7" s="122">
        <v>22</v>
      </c>
      <c r="J7" s="129" t="s">
        <v>508</v>
      </c>
      <c r="K7" s="128">
        <v>261010025</v>
      </c>
      <c r="L7" s="122" t="s">
        <v>504</v>
      </c>
      <c r="M7" s="122" t="s">
        <v>507</v>
      </c>
      <c r="N7" s="115" t="str">
        <f t="shared" ref="N7:N10" si="5">ASC(J7)</f>
        <v>南側削除_x000D_
北側削除_x000D_
北側削除_x000D_
南側削除</v>
      </c>
    </row>
    <row r="8" spans="1:14" ht="39.6">
      <c r="A8" s="216">
        <f t="shared" ca="1" si="0"/>
        <v>3</v>
      </c>
      <c r="B8" s="128" t="str">
        <f t="shared" ca="1" si="1"/>
        <v>261010025_x000D_
(第20-12-0627)</v>
      </c>
      <c r="C8" s="122" t="str">
        <f t="shared" ca="1" si="2"/>
        <v>新規</v>
      </c>
      <c r="D8" s="122" t="str">
        <f t="shared" ca="1" si="3"/>
        <v>県道（府中海田線）</v>
      </c>
      <c r="E8" s="122" t="str">
        <f t="shared" ca="1" si="4"/>
        <v>安芸郡府中町八幡4丁目11番31号先（八幡4丁目）</v>
      </c>
      <c r="F8" s="122" t="s">
        <v>183</v>
      </c>
      <c r="G8" s="122">
        <v>1</v>
      </c>
      <c r="H8" s="122">
        <v>7.8</v>
      </c>
      <c r="I8" s="122"/>
      <c r="J8" s="129" t="s">
        <v>511</v>
      </c>
      <c r="K8" s="128" t="s">
        <v>512</v>
      </c>
      <c r="L8" s="122" t="s">
        <v>510</v>
      </c>
      <c r="M8" s="122" t="s">
        <v>509</v>
      </c>
      <c r="N8" s="115" t="str">
        <f t="shared" si="5"/>
        <v>4m13縞(各縞0.2m延長)</v>
      </c>
    </row>
    <row r="9" spans="1:14" ht="39.6">
      <c r="A9" s="216">
        <f t="shared" ca="1" si="0"/>
        <v>3</v>
      </c>
      <c r="B9" s="128">
        <f t="shared" ca="1" si="1"/>
        <v>261010025</v>
      </c>
      <c r="C9" s="122" t="str">
        <f t="shared" ca="1" si="2"/>
        <v>新規</v>
      </c>
      <c r="D9" s="122" t="str">
        <f t="shared" ca="1" si="3"/>
        <v>県道</v>
      </c>
      <c r="E9" s="122" t="str">
        <f t="shared" ca="1" si="4"/>
        <v>〃</v>
      </c>
      <c r="F9" s="122" t="s">
        <v>170</v>
      </c>
      <c r="G9" s="122">
        <v>1</v>
      </c>
      <c r="H9" s="122"/>
      <c r="I9" s="122">
        <v>15</v>
      </c>
      <c r="J9" s="129" t="s">
        <v>164</v>
      </c>
      <c r="K9" s="128">
        <v>261010025</v>
      </c>
      <c r="L9" s="122" t="s">
        <v>504</v>
      </c>
      <c r="M9" s="122" t="s">
        <v>509</v>
      </c>
      <c r="N9" s="115" t="str">
        <f t="shared" si="5"/>
        <v>削除</v>
      </c>
    </row>
    <row r="10" spans="1:14" ht="39.6">
      <c r="A10" s="216">
        <f t="shared" ca="1" si="0"/>
        <v>4</v>
      </c>
      <c r="B10" s="128" t="str">
        <f t="shared" ca="1" si="1"/>
        <v>〃</v>
      </c>
      <c r="C10" s="122" t="str">
        <f t="shared" ca="1" si="2"/>
        <v>〃</v>
      </c>
      <c r="D10" s="122" t="str">
        <f t="shared" ca="1" si="3"/>
        <v>〃</v>
      </c>
      <c r="E10" s="122" t="str">
        <f t="shared" ca="1" si="4"/>
        <v>広島市東区戸坂惣田1丁目12番1号先（広島水道管理事務所前交差点）</v>
      </c>
      <c r="F10" s="122" t="s">
        <v>165</v>
      </c>
      <c r="G10" s="122">
        <v>2</v>
      </c>
      <c r="H10" s="122"/>
      <c r="I10" s="122">
        <v>2</v>
      </c>
      <c r="J10" s="129" t="s">
        <v>164</v>
      </c>
      <c r="K10" s="128">
        <v>261010025</v>
      </c>
      <c r="L10" s="122" t="s">
        <v>504</v>
      </c>
      <c r="M10" s="122" t="s">
        <v>513</v>
      </c>
      <c r="N10" s="115" t="str">
        <f t="shared" si="5"/>
        <v>削除</v>
      </c>
    </row>
    <row r="11" spans="1:14" ht="40.200000000000003" thickBot="1">
      <c r="A11" s="216">
        <f t="shared" ca="1" si="0"/>
        <v>4</v>
      </c>
      <c r="B11" s="182" t="str">
        <f ca="1">IF(OFFSET(K11,-1,)=K11,"〃",K11)</f>
        <v>〃</v>
      </c>
      <c r="C11" s="181" t="str">
        <f ca="1">IF(B11="〃","〃","新規")</f>
        <v>〃</v>
      </c>
      <c r="D11" s="181" t="str">
        <f ca="1">IF(OFFSET(L11,-1,)=L11,"〃",L11)</f>
        <v>〃</v>
      </c>
      <c r="E11" s="181" t="str">
        <f ca="1">IF(OFFSET(M11,-1,)=M11,"〃",M11)</f>
        <v>〃</v>
      </c>
      <c r="F11" s="181" t="s">
        <v>170</v>
      </c>
      <c r="G11" s="181">
        <v>1</v>
      </c>
      <c r="H11" s="181"/>
      <c r="I11" s="181">
        <v>5</v>
      </c>
      <c r="J11" s="183" t="s">
        <v>514</v>
      </c>
      <c r="K11" s="128">
        <v>261010025</v>
      </c>
      <c r="L11" s="122" t="s">
        <v>504</v>
      </c>
      <c r="M11" s="122" t="s">
        <v>513</v>
      </c>
      <c r="N11" s="115" t="str">
        <f>ASC(J11)</f>
        <v>北側全削除､南側横断歩道の縞にならない箇所削除</v>
      </c>
    </row>
    <row r="12" spans="1:14" ht="17.25" customHeight="1">
      <c r="B12" s="295" t="str">
        <f>警察署名</f>
        <v>広島東</v>
      </c>
      <c r="C12" s="296"/>
      <c r="D12" s="296"/>
      <c r="E12" s="299" t="s">
        <v>73</v>
      </c>
      <c r="F12" s="149">
        <v>4</v>
      </c>
      <c r="G12" s="150"/>
      <c r="H12" s="151">
        <f>IF(ISERROR(FIND("図示", H3)), IF(ISERROR(FIND("削除", H3)), SUMPRODUCT((ISNUMBER(FIND("横断歩道　実線",$F5:$F11)))*(H5:H11&lt;&gt;""), $G5:$G11), 0), SUMIF(H5:H11,"&gt;0",$G5:$G11))</f>
        <v>1</v>
      </c>
      <c r="I12" s="151">
        <f>IF(ISERROR(FIND("図示", I3)), IF(ISERROR(FIND("削除", I3)), SUMPRODUCT((ISNUMBER(FIND("横断歩道　実線",$F5:$F11)))*(I5:I11&lt;&gt;""), $G5:$G11), 0), SUMIF(I5:I11,"&gt;0",$G5:$G11))</f>
        <v>0</v>
      </c>
      <c r="J12" s="131"/>
    </row>
    <row r="13" spans="1:14" ht="18" customHeight="1" thickBot="1">
      <c r="B13" s="297"/>
      <c r="C13" s="298"/>
      <c r="D13" s="298"/>
      <c r="E13" s="300"/>
      <c r="F13" s="152"/>
      <c r="G13" s="153"/>
      <c r="H13" s="154">
        <f>SUM(H5:H11)</f>
        <v>7.8</v>
      </c>
      <c r="I13" s="154">
        <f>SUM(I5:I11)</f>
        <v>81</v>
      </c>
      <c r="J13" s="132"/>
    </row>
  </sheetData>
  <mergeCells count="14">
    <mergeCell ref="G3:G4"/>
    <mergeCell ref="J3:J4"/>
    <mergeCell ref="B12:D13"/>
    <mergeCell ref="E12:E13"/>
    <mergeCell ref="K1:M1"/>
    <mergeCell ref="B2:B4"/>
    <mergeCell ref="C2:C4"/>
    <mergeCell ref="D2:D4"/>
    <mergeCell ref="E2:E4"/>
    <mergeCell ref="H2:J2"/>
    <mergeCell ref="K2:K4"/>
    <mergeCell ref="L2:L4"/>
    <mergeCell ref="M2:M4"/>
    <mergeCell ref="F3:F4"/>
  </mergeCells>
  <phoneticPr fontId="2"/>
  <conditionalFormatting sqref="A5:A11">
    <cfRule type="expression" dxfId="4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9"/>
  <sheetViews>
    <sheetView showZeros="0" view="pageBreakPreview" topLeftCell="A12" zoomScaleNormal="100" workbookViewId="0">
      <selection activeCell="C33" sqref="C33:G34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11" width="10.6640625" style="115" customWidth="1"/>
    <col min="12" max="12" width="22.44140625" style="116" customWidth="1"/>
    <col min="13" max="14" width="37.33203125" style="115" customWidth="1"/>
    <col min="15" max="15" width="100.6640625" style="116" customWidth="1"/>
    <col min="16" max="16384" width="9" style="115"/>
  </cols>
  <sheetData>
    <row r="1" spans="1:16" ht="19.8" thickBot="1">
      <c r="B1" s="114" t="s">
        <v>74</v>
      </c>
      <c r="C1" s="115" t="str">
        <f>"("&amp;表紙等_署用!H1&amp;")"</f>
        <v>(№ 8-4)</v>
      </c>
      <c r="L1" s="117" t="s">
        <v>502</v>
      </c>
      <c r="M1" s="301" t="s">
        <v>141</v>
      </c>
      <c r="N1" s="301"/>
      <c r="O1" s="301"/>
    </row>
    <row r="2" spans="1:16">
      <c r="B2" s="318" t="s">
        <v>75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08"/>
      <c r="K2" s="308"/>
      <c r="L2" s="314"/>
      <c r="M2" s="318" t="s">
        <v>75</v>
      </c>
      <c r="N2" s="308" t="s">
        <v>67</v>
      </c>
      <c r="O2" s="311" t="s">
        <v>68</v>
      </c>
    </row>
    <row r="3" spans="1:16" ht="39.6">
      <c r="B3" s="319"/>
      <c r="C3" s="309"/>
      <c r="D3" s="312"/>
      <c r="E3" s="312" t="s">
        <v>70</v>
      </c>
      <c r="F3" s="291" t="s">
        <v>71</v>
      </c>
      <c r="G3" s="123" t="s">
        <v>153</v>
      </c>
      <c r="H3" s="124" t="s">
        <v>156</v>
      </c>
      <c r="I3" s="124" t="s">
        <v>157</v>
      </c>
      <c r="J3" s="124" t="s">
        <v>159</v>
      </c>
      <c r="K3" s="123" t="s">
        <v>164</v>
      </c>
      <c r="L3" s="293" t="s">
        <v>72</v>
      </c>
      <c r="M3" s="319"/>
      <c r="N3" s="309"/>
      <c r="O3" s="312"/>
    </row>
    <row r="4" spans="1:16" ht="13.8" thickBot="1">
      <c r="B4" s="320"/>
      <c r="C4" s="310"/>
      <c r="D4" s="313"/>
      <c r="E4" s="313"/>
      <c r="F4" s="292"/>
      <c r="G4" s="125" t="s">
        <v>155</v>
      </c>
      <c r="H4" s="126" t="s">
        <v>155</v>
      </c>
      <c r="I4" s="126" t="s">
        <v>155</v>
      </c>
      <c r="J4" s="126" t="s">
        <v>155</v>
      </c>
      <c r="K4" s="125" t="s">
        <v>155</v>
      </c>
      <c r="L4" s="294"/>
      <c r="M4" s="320"/>
      <c r="N4" s="310"/>
      <c r="O4" s="313"/>
    </row>
    <row r="5" spans="1:16" ht="92.4">
      <c r="A5" s="216">
        <v>1</v>
      </c>
      <c r="B5" s="118" t="str">
        <f>M5</f>
        <v>第25-1-0854</v>
      </c>
      <c r="C5" s="119" t="str">
        <f>N5</f>
        <v>県道(広島三次線)</v>
      </c>
      <c r="D5" s="119" t="str">
        <f>O5</f>
        <v>（起点）広島市東区戸坂惣田1丁目12番1号先（広島水道管理事務所前交差点）南西方30メートル地点
（終点）広島市東区戸坂惣田1丁目12番1号先（広島水道管理事務所前交差点）</v>
      </c>
      <c r="E5" s="119" t="s">
        <v>518</v>
      </c>
      <c r="F5" s="119">
        <v>1</v>
      </c>
      <c r="G5" s="119"/>
      <c r="H5" s="119"/>
      <c r="I5" s="119">
        <v>20</v>
      </c>
      <c r="J5" s="119"/>
      <c r="K5" s="119"/>
      <c r="L5" s="127" t="s">
        <v>519</v>
      </c>
      <c r="M5" s="118" t="s">
        <v>515</v>
      </c>
      <c r="N5" s="119" t="s">
        <v>516</v>
      </c>
      <c r="O5" s="119" t="s">
        <v>517</v>
      </c>
      <c r="P5" s="115" t="str">
        <f>ASC(L5)</f>
        <v>第2.3通行帯</v>
      </c>
    </row>
    <row r="6" spans="1:16" ht="39.6">
      <c r="A6" s="216">
        <f ca="1">IF(D5="","",IF(D6="〃",A5,A5+1))</f>
        <v>1</v>
      </c>
      <c r="B6" s="128" t="str">
        <f t="shared" ref="B6:D25" ca="1" si="0">IF(OFFSET(M6,-1,)=M6,"〃",M6)</f>
        <v>〃</v>
      </c>
      <c r="C6" s="122" t="str">
        <f t="shared" ca="1" si="0"/>
        <v>〃</v>
      </c>
      <c r="D6" s="122" t="str">
        <f t="shared" ca="1" si="0"/>
        <v>〃</v>
      </c>
      <c r="E6" s="122" t="s">
        <v>251</v>
      </c>
      <c r="F6" s="122">
        <v>2</v>
      </c>
      <c r="G6" s="122"/>
      <c r="H6" s="122"/>
      <c r="I6" s="122"/>
      <c r="J6" s="122">
        <v>16</v>
      </c>
      <c r="K6" s="122"/>
      <c r="L6" s="129" t="s">
        <v>520</v>
      </c>
      <c r="M6" s="128" t="s">
        <v>515</v>
      </c>
      <c r="N6" s="122" t="s">
        <v>516</v>
      </c>
      <c r="O6" s="122" t="s">
        <v>517</v>
      </c>
      <c r="P6" s="115" t="str">
        <f>ASC(L6)</f>
        <v>第3通行帯</v>
      </c>
    </row>
    <row r="7" spans="1:16" ht="39.6">
      <c r="A7" s="216">
        <f t="shared" ref="A7:A25" ca="1" si="1">IF(D6="","",IF(D7="〃",A6,A6+1))</f>
        <v>1</v>
      </c>
      <c r="B7" s="128" t="str">
        <f t="shared" ref="B7:B24" ca="1" si="2">IF(OFFSET(M7,-1,)=M7,"〃",M7)</f>
        <v>〃</v>
      </c>
      <c r="C7" s="122" t="str">
        <f t="shared" ref="C7:C24" ca="1" si="3">IF(OFFSET(N7,-1,)=N7,"〃",N7)</f>
        <v>〃</v>
      </c>
      <c r="D7" s="122" t="str">
        <f t="shared" ref="D7:D24" ca="1" si="4">IF(OFFSET(O7,-1,)=O7,"〃",O7)</f>
        <v>〃</v>
      </c>
      <c r="E7" s="122" t="s">
        <v>521</v>
      </c>
      <c r="F7" s="122">
        <v>4</v>
      </c>
      <c r="G7" s="122"/>
      <c r="H7" s="122"/>
      <c r="I7" s="122"/>
      <c r="J7" s="122">
        <v>28</v>
      </c>
      <c r="K7" s="122"/>
      <c r="L7" s="129" t="s">
        <v>522</v>
      </c>
      <c r="M7" s="128" t="s">
        <v>515</v>
      </c>
      <c r="N7" s="122" t="s">
        <v>516</v>
      </c>
      <c r="O7" s="122" t="s">
        <v>517</v>
      </c>
      <c r="P7" s="115" t="str">
        <f t="shared" ref="P7:P24" si="5">ASC(L7)</f>
        <v>第1通行帯_x000D_
第2通行帯</v>
      </c>
    </row>
    <row r="8" spans="1:16" ht="39.6">
      <c r="A8" s="216">
        <f t="shared" ca="1" si="1"/>
        <v>2</v>
      </c>
      <c r="B8" s="128" t="str">
        <f t="shared" ca="1" si="2"/>
        <v>第20-12-0833</v>
      </c>
      <c r="C8" s="122" t="str">
        <f t="shared" ca="1" si="3"/>
        <v>県道</v>
      </c>
      <c r="D8" s="122" t="str">
        <f t="shared" ca="1" si="4"/>
        <v>安芸郡府中町宮の町3丁目1番13号北西角先交差点（埃宮橋南詰）</v>
      </c>
      <c r="E8" s="122" t="s">
        <v>183</v>
      </c>
      <c r="F8" s="122">
        <v>1</v>
      </c>
      <c r="G8" s="122">
        <v>12</v>
      </c>
      <c r="H8" s="122"/>
      <c r="I8" s="122"/>
      <c r="J8" s="122"/>
      <c r="K8" s="122"/>
      <c r="L8" s="129" t="s">
        <v>525</v>
      </c>
      <c r="M8" s="128" t="s">
        <v>523</v>
      </c>
      <c r="N8" s="122" t="s">
        <v>504</v>
      </c>
      <c r="O8" s="122" t="s">
        <v>524</v>
      </c>
      <c r="P8" s="115" t="str">
        <f t="shared" si="5"/>
        <v>4m3縞(北西端から3縞)</v>
      </c>
    </row>
    <row r="9" spans="1:16" ht="26.4">
      <c r="A9" s="216">
        <f t="shared" ca="1" si="1"/>
        <v>3</v>
      </c>
      <c r="B9" s="128" t="str">
        <f t="shared" ca="1" si="2"/>
        <v>第20-12-0407</v>
      </c>
      <c r="C9" s="122" t="str">
        <f t="shared" ca="1" si="3"/>
        <v>〃</v>
      </c>
      <c r="D9" s="122" t="str">
        <f t="shared" ca="1" si="4"/>
        <v>安芸郡府中町宮の町3丁目1番（挨宮神社）北側先交差点</v>
      </c>
      <c r="E9" s="122" t="s">
        <v>183</v>
      </c>
      <c r="F9" s="122">
        <v>1</v>
      </c>
      <c r="G9" s="122">
        <v>15</v>
      </c>
      <c r="H9" s="122"/>
      <c r="I9" s="122"/>
      <c r="J9" s="122"/>
      <c r="K9" s="122"/>
      <c r="L9" s="129" t="s">
        <v>528</v>
      </c>
      <c r="M9" s="128" t="s">
        <v>526</v>
      </c>
      <c r="N9" s="122" t="s">
        <v>504</v>
      </c>
      <c r="O9" s="122" t="s">
        <v>527</v>
      </c>
      <c r="P9" s="115" t="str">
        <f t="shared" si="5"/>
        <v>3m5縞(各縞南側1m削除し3mとする)</v>
      </c>
    </row>
    <row r="10" spans="1:16" ht="26.4">
      <c r="A10" s="216">
        <f t="shared" ca="1" si="1"/>
        <v>3</v>
      </c>
      <c r="B10" s="128" t="str">
        <f t="shared" ca="1" si="2"/>
        <v>〃</v>
      </c>
      <c r="C10" s="122" t="str">
        <f t="shared" ca="1" si="3"/>
        <v>〃</v>
      </c>
      <c r="D10" s="122" t="str">
        <f t="shared" ca="1" si="4"/>
        <v>〃</v>
      </c>
      <c r="E10" s="122" t="s">
        <v>177</v>
      </c>
      <c r="F10" s="122">
        <v>1</v>
      </c>
      <c r="G10" s="122"/>
      <c r="H10" s="122"/>
      <c r="I10" s="122"/>
      <c r="J10" s="122"/>
      <c r="K10" s="122">
        <v>5</v>
      </c>
      <c r="L10" s="129" t="s">
        <v>529</v>
      </c>
      <c r="M10" s="128" t="s">
        <v>526</v>
      </c>
      <c r="N10" s="122" t="s">
        <v>504</v>
      </c>
      <c r="O10" s="122" t="s">
        <v>527</v>
      </c>
      <c r="P10" s="115" t="str">
        <f t="shared" si="5"/>
        <v>南西側1m削除(中央線部分は未削除)</v>
      </c>
    </row>
    <row r="11" spans="1:16" ht="26.4">
      <c r="A11" s="216">
        <f t="shared" ca="1" si="1"/>
        <v>4</v>
      </c>
      <c r="B11" s="128" t="str">
        <f t="shared" ca="1" si="2"/>
        <v>第12-10-0178</v>
      </c>
      <c r="C11" s="122" t="str">
        <f t="shared" ca="1" si="3"/>
        <v>町道</v>
      </c>
      <c r="D11" s="122" t="str">
        <f t="shared" ca="1" si="4"/>
        <v>安芸郡府中町大須4丁目6番21号先交差点</v>
      </c>
      <c r="E11" s="122" t="s">
        <v>272</v>
      </c>
      <c r="F11" s="122">
        <v>1</v>
      </c>
      <c r="G11" s="122"/>
      <c r="H11" s="122"/>
      <c r="I11" s="122"/>
      <c r="J11" s="122">
        <v>13</v>
      </c>
      <c r="K11" s="122"/>
      <c r="L11" s="129" t="s">
        <v>505</v>
      </c>
      <c r="M11" s="128" t="s">
        <v>530</v>
      </c>
      <c r="N11" s="122" t="s">
        <v>531</v>
      </c>
      <c r="O11" s="122" t="s">
        <v>532</v>
      </c>
      <c r="P11" s="115" t="str">
        <f t="shared" si="5"/>
        <v>北側</v>
      </c>
    </row>
    <row r="12" spans="1:16" ht="26.4">
      <c r="A12" s="216">
        <f t="shared" ca="1" si="1"/>
        <v>4</v>
      </c>
      <c r="B12" s="128" t="str">
        <f t="shared" ca="1" si="2"/>
        <v>〃</v>
      </c>
      <c r="C12" s="122" t="str">
        <f t="shared" ca="1" si="3"/>
        <v>〃</v>
      </c>
      <c r="D12" s="122" t="str">
        <f t="shared" ca="1" si="4"/>
        <v>〃</v>
      </c>
      <c r="E12" s="122" t="s">
        <v>188</v>
      </c>
      <c r="F12" s="122">
        <v>2</v>
      </c>
      <c r="G12" s="122"/>
      <c r="H12" s="122">
        <v>3.6</v>
      </c>
      <c r="I12" s="122"/>
      <c r="J12" s="122"/>
      <c r="K12" s="122"/>
      <c r="L12" s="129" t="s">
        <v>533</v>
      </c>
      <c r="M12" s="128" t="s">
        <v>530</v>
      </c>
      <c r="N12" s="122" t="s">
        <v>531</v>
      </c>
      <c r="O12" s="122" t="s">
        <v>532</v>
      </c>
      <c r="P12" s="115" t="str">
        <f t="shared" si="5"/>
        <v>南側1.8m_x000D_
北側1.8m</v>
      </c>
    </row>
    <row r="13" spans="1:16" ht="118.8">
      <c r="A13" s="216">
        <f t="shared" ca="1" si="1"/>
        <v>5</v>
      </c>
      <c r="B13" s="128" t="str">
        <f t="shared" ca="1" si="2"/>
        <v>第30-1-0075</v>
      </c>
      <c r="C13" s="122" t="str">
        <f t="shared" ca="1" si="3"/>
        <v>県道(広島三次線)</v>
      </c>
      <c r="D13" s="122" t="str">
        <f t="shared" ca="1" si="4"/>
        <v>広島市中区西白島町15番南東角先から同市安佐北区口田南1丁目32番6号先までの間の道路の西側（同市東区牛田新町2丁目2番1号先（大芝水門東交差点）から同区牛田新町3丁目4番16号先（祇園新橋南詰交差点）までの600メートルの間を除く。）</v>
      </c>
      <c r="E13" s="122" t="s">
        <v>536</v>
      </c>
      <c r="F13" s="122">
        <v>17</v>
      </c>
      <c r="G13" s="122"/>
      <c r="H13" s="122"/>
      <c r="I13" s="122"/>
      <c r="J13" s="122">
        <v>273</v>
      </c>
      <c r="K13" s="122"/>
      <c r="L13" s="129"/>
      <c r="M13" s="128" t="s">
        <v>534</v>
      </c>
      <c r="N13" s="122" t="s">
        <v>516</v>
      </c>
      <c r="O13" s="122" t="s">
        <v>535</v>
      </c>
      <c r="P13" s="115" t="str">
        <f t="shared" si="5"/>
        <v/>
      </c>
    </row>
    <row r="14" spans="1:16" ht="39.6">
      <c r="A14" s="216">
        <f t="shared" ca="1" si="1"/>
        <v>5</v>
      </c>
      <c r="B14" s="128" t="str">
        <f t="shared" ca="1" si="2"/>
        <v>〃</v>
      </c>
      <c r="C14" s="122" t="str">
        <f t="shared" ca="1" si="3"/>
        <v>〃</v>
      </c>
      <c r="D14" s="122" t="str">
        <f t="shared" ca="1" si="4"/>
        <v>〃</v>
      </c>
      <c r="E14" s="122" t="s">
        <v>537</v>
      </c>
      <c r="F14" s="122">
        <v>16</v>
      </c>
      <c r="G14" s="122"/>
      <c r="H14" s="122"/>
      <c r="I14" s="122"/>
      <c r="J14" s="122">
        <v>400</v>
      </c>
      <c r="K14" s="122"/>
      <c r="L14" s="129" t="s">
        <v>538</v>
      </c>
      <c r="M14" s="128" t="s">
        <v>534</v>
      </c>
      <c r="N14" s="122" t="s">
        <v>516</v>
      </c>
      <c r="O14" s="122" t="s">
        <v>535</v>
      </c>
      <c r="P14" s="115" t="str">
        <f t="shared" si="5"/>
        <v>ﾊﾞｽ専用7-9 17-19 署担当者確認</v>
      </c>
    </row>
    <row r="15" spans="1:16" ht="26.4">
      <c r="A15" s="216">
        <f t="shared" ca="1" si="1"/>
        <v>6</v>
      </c>
      <c r="B15" s="128" t="str">
        <f t="shared" ca="1" si="2"/>
        <v>第20-1-0530</v>
      </c>
      <c r="C15" s="122" t="str">
        <f t="shared" ca="1" si="3"/>
        <v>国道54号</v>
      </c>
      <c r="D15" s="122" t="str">
        <f t="shared" ca="1" si="4"/>
        <v>広島市東区牛田新町1丁目7番22号先交差点</v>
      </c>
      <c r="E15" s="122" t="s">
        <v>183</v>
      </c>
      <c r="F15" s="122">
        <v>1</v>
      </c>
      <c r="G15" s="122">
        <v>21</v>
      </c>
      <c r="H15" s="122"/>
      <c r="I15" s="122"/>
      <c r="J15" s="122"/>
      <c r="K15" s="122"/>
      <c r="L15" s="129" t="s">
        <v>542</v>
      </c>
      <c r="M15" s="128" t="s">
        <v>539</v>
      </c>
      <c r="N15" s="122" t="s">
        <v>540</v>
      </c>
      <c r="O15" s="122" t="s">
        <v>541</v>
      </c>
      <c r="P15" s="115" t="str">
        <f t="shared" si="5"/>
        <v>3m7縞(各縞両側0.5m削除し3m幅とする)</v>
      </c>
    </row>
    <row r="16" spans="1:16" ht="26.4">
      <c r="A16" s="216">
        <f t="shared" ca="1" si="1"/>
        <v>6</v>
      </c>
      <c r="B16" s="128" t="str">
        <f t="shared" ca="1" si="2"/>
        <v>〃</v>
      </c>
      <c r="C16" s="122" t="str">
        <f t="shared" ca="1" si="3"/>
        <v>〃</v>
      </c>
      <c r="D16" s="122" t="str">
        <f t="shared" ca="1" si="4"/>
        <v>〃</v>
      </c>
      <c r="E16" s="122" t="s">
        <v>177</v>
      </c>
      <c r="F16" s="122">
        <v>1</v>
      </c>
      <c r="G16" s="122"/>
      <c r="H16" s="122"/>
      <c r="I16" s="122"/>
      <c r="J16" s="122"/>
      <c r="K16" s="122">
        <v>7</v>
      </c>
      <c r="L16" s="129" t="s">
        <v>543</v>
      </c>
      <c r="M16" s="128" t="s">
        <v>539</v>
      </c>
      <c r="N16" s="122" t="s">
        <v>540</v>
      </c>
      <c r="O16" s="122" t="s">
        <v>541</v>
      </c>
      <c r="P16" s="115" t="str">
        <f t="shared" si="5"/>
        <v>各縞両端0.5m削除</v>
      </c>
    </row>
    <row r="17" spans="1:16" ht="26.4">
      <c r="A17" s="216">
        <f t="shared" ca="1" si="1"/>
        <v>7</v>
      </c>
      <c r="B17" s="128" t="str">
        <f t="shared" ca="1" si="2"/>
        <v>第12-1-1654</v>
      </c>
      <c r="C17" s="122" t="str">
        <f t="shared" ca="1" si="3"/>
        <v>市道</v>
      </c>
      <c r="D17" s="122" t="str">
        <f t="shared" ca="1" si="4"/>
        <v>広島市東区牛田中2丁目7番36号先交差点</v>
      </c>
      <c r="E17" s="122" t="s">
        <v>188</v>
      </c>
      <c r="F17" s="122">
        <v>1</v>
      </c>
      <c r="G17" s="122">
        <v>3</v>
      </c>
      <c r="H17" s="122"/>
      <c r="I17" s="122"/>
      <c r="J17" s="122"/>
      <c r="K17" s="122"/>
      <c r="L17" s="129"/>
      <c r="M17" s="128" t="s">
        <v>544</v>
      </c>
      <c r="N17" s="122" t="s">
        <v>167</v>
      </c>
      <c r="O17" s="122" t="s">
        <v>545</v>
      </c>
      <c r="P17" s="115" t="str">
        <f t="shared" si="5"/>
        <v/>
      </c>
    </row>
    <row r="18" spans="1:16" ht="26.4">
      <c r="A18" s="216">
        <f t="shared" ca="1" si="1"/>
        <v>8</v>
      </c>
      <c r="B18" s="128" t="str">
        <f t="shared" ca="1" si="2"/>
        <v>第20-1-1550</v>
      </c>
      <c r="C18" s="122" t="str">
        <f t="shared" ca="1" si="3"/>
        <v>〃</v>
      </c>
      <c r="D18" s="122" t="str">
        <f t="shared" ca="1" si="4"/>
        <v>広島市東区牛田中2丁目7番37号先交差点</v>
      </c>
      <c r="E18" s="122" t="s">
        <v>183</v>
      </c>
      <c r="F18" s="122">
        <v>2</v>
      </c>
      <c r="G18" s="122">
        <v>21</v>
      </c>
      <c r="H18" s="122"/>
      <c r="I18" s="122"/>
      <c r="J18" s="122"/>
      <c r="K18" s="122"/>
      <c r="L18" s="129" t="s">
        <v>548</v>
      </c>
      <c r="M18" s="128" t="s">
        <v>546</v>
      </c>
      <c r="N18" s="122" t="s">
        <v>167</v>
      </c>
      <c r="O18" s="122" t="s">
        <v>547</v>
      </c>
      <c r="P18" s="115" t="str">
        <f t="shared" si="5"/>
        <v>西南側3m4本更新_x000D_
北西側 3m3縞</v>
      </c>
    </row>
    <row r="19" spans="1:16" ht="26.4">
      <c r="A19" s="216">
        <f t="shared" ca="1" si="1"/>
        <v>8</v>
      </c>
      <c r="B19" s="128" t="str">
        <f t="shared" ca="1" si="2"/>
        <v>〃</v>
      </c>
      <c r="C19" s="122" t="str">
        <f t="shared" ca="1" si="3"/>
        <v>〃</v>
      </c>
      <c r="D19" s="122" t="str">
        <f t="shared" ca="1" si="4"/>
        <v>〃</v>
      </c>
      <c r="E19" s="122" t="s">
        <v>188</v>
      </c>
      <c r="F19" s="122">
        <v>2</v>
      </c>
      <c r="G19" s="122">
        <v>3.5</v>
      </c>
      <c r="H19" s="122"/>
      <c r="I19" s="122"/>
      <c r="J19" s="122"/>
      <c r="K19" s="122"/>
      <c r="L19" s="129" t="s">
        <v>549</v>
      </c>
      <c r="M19" s="128" t="s">
        <v>546</v>
      </c>
      <c r="N19" s="122" t="s">
        <v>167</v>
      </c>
      <c r="O19" s="122" t="s">
        <v>547</v>
      </c>
      <c r="P19" s="115" t="str">
        <f t="shared" si="5"/>
        <v>西側更新_x000D_
北東側</v>
      </c>
    </row>
    <row r="20" spans="1:16" ht="26.4">
      <c r="A20" s="216">
        <f t="shared" ca="1" si="1"/>
        <v>9</v>
      </c>
      <c r="B20" s="128" t="str">
        <f t="shared" ca="1" si="2"/>
        <v>第20-1-3430</v>
      </c>
      <c r="C20" s="122" t="str">
        <f t="shared" ca="1" si="3"/>
        <v>〃</v>
      </c>
      <c r="D20" s="122" t="str">
        <f t="shared" ca="1" si="4"/>
        <v>広島市東区戸坂山根1丁目23番16号先交差点</v>
      </c>
      <c r="E20" s="122" t="s">
        <v>183</v>
      </c>
      <c r="F20" s="122">
        <v>2</v>
      </c>
      <c r="G20" s="122">
        <v>18</v>
      </c>
      <c r="H20" s="122"/>
      <c r="I20" s="122"/>
      <c r="J20" s="122"/>
      <c r="K20" s="122"/>
      <c r="L20" s="129" t="s">
        <v>552</v>
      </c>
      <c r="M20" s="128" t="s">
        <v>550</v>
      </c>
      <c r="N20" s="122" t="s">
        <v>167</v>
      </c>
      <c r="O20" s="122" t="s">
        <v>551</v>
      </c>
      <c r="P20" s="115" t="str">
        <f t="shared" si="5"/>
        <v>北側(3m3縞)_x000D_
南側(3m3縞)</v>
      </c>
    </row>
    <row r="21" spans="1:16" ht="26.4">
      <c r="A21" s="216">
        <f t="shared" ca="1" si="1"/>
        <v>9</v>
      </c>
      <c r="B21" s="128" t="str">
        <f t="shared" ca="1" si="2"/>
        <v>〃</v>
      </c>
      <c r="C21" s="122" t="str">
        <f t="shared" ca="1" si="3"/>
        <v>〃</v>
      </c>
      <c r="D21" s="122" t="str">
        <f t="shared" ca="1" si="4"/>
        <v>〃</v>
      </c>
      <c r="E21" s="122" t="s">
        <v>188</v>
      </c>
      <c r="F21" s="122">
        <v>1</v>
      </c>
      <c r="G21" s="122">
        <v>2</v>
      </c>
      <c r="H21" s="122"/>
      <c r="I21" s="122"/>
      <c r="J21" s="122"/>
      <c r="K21" s="122"/>
      <c r="L21" s="129" t="s">
        <v>553</v>
      </c>
      <c r="M21" s="128" t="s">
        <v>550</v>
      </c>
      <c r="N21" s="122" t="s">
        <v>167</v>
      </c>
      <c r="O21" s="122" t="s">
        <v>551</v>
      </c>
      <c r="P21" s="115" t="str">
        <f t="shared" si="5"/>
        <v>北側停止線(摩耗部分のみ)</v>
      </c>
    </row>
    <row r="22" spans="1:16" ht="39.6">
      <c r="A22" s="216">
        <f t="shared" ca="1" si="1"/>
        <v>10</v>
      </c>
      <c r="B22" s="128" t="str">
        <f t="shared" ca="1" si="2"/>
        <v>第20-1-2101</v>
      </c>
      <c r="C22" s="122" t="str">
        <f t="shared" ca="1" si="3"/>
        <v>県道(広島三次線)</v>
      </c>
      <c r="D22" s="122" t="str">
        <f t="shared" ca="1" si="4"/>
        <v>広島市東区戸坂惣田1丁目12番1号先（広島水道管理事務所前交差点）</v>
      </c>
      <c r="E22" s="122" t="s">
        <v>183</v>
      </c>
      <c r="F22" s="122">
        <v>1</v>
      </c>
      <c r="G22" s="122">
        <v>17.399999999999999</v>
      </c>
      <c r="H22" s="122"/>
      <c r="I22" s="122"/>
      <c r="J22" s="122"/>
      <c r="K22" s="122"/>
      <c r="L22" s="129" t="s">
        <v>555</v>
      </c>
      <c r="M22" s="128" t="s">
        <v>554</v>
      </c>
      <c r="N22" s="122" t="s">
        <v>516</v>
      </c>
      <c r="O22" s="122" t="s">
        <v>513</v>
      </c>
      <c r="P22" s="115" t="str">
        <f t="shared" si="5"/>
        <v>両端縞4m施工､他の各縞0.2m延長</v>
      </c>
    </row>
    <row r="23" spans="1:16" ht="26.4">
      <c r="A23" s="216">
        <f t="shared" ca="1" si="1"/>
        <v>11</v>
      </c>
      <c r="B23" s="128" t="str">
        <f t="shared" ca="1" si="2"/>
        <v>第20-1-1154</v>
      </c>
      <c r="C23" s="122" t="str">
        <f t="shared" ca="1" si="3"/>
        <v>市道</v>
      </c>
      <c r="D23" s="122" t="str">
        <f t="shared" ca="1" si="4"/>
        <v>広島市東区光町2丁目6番34号先（光町2丁目6番交差点）</v>
      </c>
      <c r="E23" s="122" t="s">
        <v>188</v>
      </c>
      <c r="F23" s="122">
        <v>1</v>
      </c>
      <c r="G23" s="122">
        <v>3</v>
      </c>
      <c r="H23" s="122"/>
      <c r="I23" s="122"/>
      <c r="J23" s="122"/>
      <c r="K23" s="122"/>
      <c r="L23" s="129" t="s">
        <v>558</v>
      </c>
      <c r="M23" s="128" t="s">
        <v>556</v>
      </c>
      <c r="N23" s="122" t="s">
        <v>167</v>
      </c>
      <c r="O23" s="122" t="s">
        <v>557</v>
      </c>
      <c r="P23" s="115" t="str">
        <f t="shared" si="5"/>
        <v>南側</v>
      </c>
    </row>
    <row r="24" spans="1:16" ht="26.4">
      <c r="A24" s="216">
        <f t="shared" ca="1" si="1"/>
        <v>12</v>
      </c>
      <c r="B24" s="128" t="str">
        <f t="shared" ca="1" si="2"/>
        <v>第20-1-3151</v>
      </c>
      <c r="C24" s="122" t="str">
        <f t="shared" ca="1" si="3"/>
        <v>〃</v>
      </c>
      <c r="D24" s="122" t="str">
        <f t="shared" ca="1" si="4"/>
        <v>広島市東区二葉の里3丁目3番北西角先交差点</v>
      </c>
      <c r="E24" s="122" t="s">
        <v>260</v>
      </c>
      <c r="F24" s="122">
        <v>2</v>
      </c>
      <c r="G24" s="122"/>
      <c r="H24" s="122"/>
      <c r="I24" s="122"/>
      <c r="J24" s="122">
        <v>18</v>
      </c>
      <c r="K24" s="122"/>
      <c r="L24" s="129" t="s">
        <v>561</v>
      </c>
      <c r="M24" s="128" t="s">
        <v>559</v>
      </c>
      <c r="N24" s="122" t="s">
        <v>167</v>
      </c>
      <c r="O24" s="122" t="s">
        <v>560</v>
      </c>
      <c r="P24" s="115" t="str">
        <f t="shared" si="5"/>
        <v>東側近_x000D_
東側遠</v>
      </c>
    </row>
    <row r="25" spans="1:16" ht="27" thickBot="1">
      <c r="A25" s="216">
        <f t="shared" ca="1" si="1"/>
        <v>12</v>
      </c>
      <c r="B25" s="128" t="str">
        <f t="shared" ca="1" si="0"/>
        <v>〃</v>
      </c>
      <c r="C25" s="122" t="str">
        <f t="shared" ca="1" si="0"/>
        <v>〃</v>
      </c>
      <c r="D25" s="122" t="str">
        <f t="shared" ca="1" si="0"/>
        <v>〃</v>
      </c>
      <c r="E25" s="123" t="s">
        <v>188</v>
      </c>
      <c r="F25" s="123">
        <v>1</v>
      </c>
      <c r="G25" s="123">
        <v>2.8</v>
      </c>
      <c r="H25" s="123"/>
      <c r="I25" s="123"/>
      <c r="J25" s="123"/>
      <c r="K25" s="123"/>
      <c r="L25" s="130" t="s">
        <v>562</v>
      </c>
      <c r="M25" s="148" t="s">
        <v>559</v>
      </c>
      <c r="N25" s="123" t="s">
        <v>167</v>
      </c>
      <c r="O25" s="123" t="s">
        <v>560</v>
      </c>
      <c r="P25" s="115" t="str">
        <f>ASC(L25)</f>
        <v>東側2.8m</v>
      </c>
    </row>
    <row r="26" spans="1:16" ht="16.2">
      <c r="B26" s="295" t="str">
        <f>警察署名</f>
        <v>広島東</v>
      </c>
      <c r="C26" s="296"/>
      <c r="D26" s="299" t="s">
        <v>76</v>
      </c>
      <c r="E26" s="149">
        <v>12</v>
      </c>
      <c r="F26" s="150"/>
      <c r="G26" s="151">
        <f>IF(ISERROR(FIND("図示", G3)), IF(ISERROR(FIND("削除", G3)), SUMPRODUCT((ISNUMBER(FIND("横断歩道　実線",$E5:$E25)))*(G5:G25&lt;&gt;""), $F5:$F25), 0), SUMIF(G5:G25,"&gt;0",$F5:$F25))</f>
        <v>8</v>
      </c>
      <c r="H26" s="151">
        <f>IF(ISERROR(FIND("図示", H3)), IF(ISERROR(FIND("削除", H3)), SUMPRODUCT((ISNUMBER(FIND("横断歩道　実線",$E5:$E25)))*(H5:H25&lt;&gt;""), $F5:$F25), 0), SUMIF(H5:H25,"&gt;0",$F5:$F25))</f>
        <v>0</v>
      </c>
      <c r="I26" s="151">
        <f t="shared" ref="I26:J26" si="6">IF(ISERROR(FIND("図示", I3)), IF(ISERROR(FIND("削除", I3)), SUMPRODUCT((ISNUMBER(FIND("横断歩道　実線",$E5:$E25)))*(I5:I25&lt;&gt;""), $F5:$F25), 0), SUMIF(I5:I25,"&gt;0",$F5:$F25))</f>
        <v>0</v>
      </c>
      <c r="J26" s="151">
        <f t="shared" si="6"/>
        <v>42</v>
      </c>
      <c r="K26" s="151">
        <f>IF(ISERROR(FIND("図示", K3)), IF(ISERROR(FIND("削除", K3)), SUMPRODUCT((ISNUMBER(FIND("横断歩道　実線",$E5:$E25)))*(K5:K25&lt;&gt;""), $F5:$F25), 0), SUMIF(K5:K25,"&gt;0",$F5:$F25))</f>
        <v>0</v>
      </c>
      <c r="L26" s="131"/>
      <c r="M26" s="295"/>
      <c r="N26" s="296"/>
      <c r="O26" s="299"/>
    </row>
    <row r="27" spans="1:16" ht="16.8" thickBot="1">
      <c r="B27" s="297"/>
      <c r="C27" s="298"/>
      <c r="D27" s="300"/>
      <c r="E27" s="152"/>
      <c r="F27" s="153"/>
      <c r="G27" s="154">
        <f>SUM(G5:G25)</f>
        <v>118.7</v>
      </c>
      <c r="H27" s="154">
        <f>SUM(H5:H25)</f>
        <v>3.6</v>
      </c>
      <c r="I27" s="154">
        <f t="shared" ref="I27:J27" si="7">SUM(I5:I25)</f>
        <v>20</v>
      </c>
      <c r="J27" s="154">
        <f t="shared" si="7"/>
        <v>748</v>
      </c>
      <c r="K27" s="154">
        <f>SUM(K5:K25)</f>
        <v>12</v>
      </c>
      <c r="L27" s="132"/>
      <c r="M27" s="316"/>
      <c r="N27" s="317"/>
      <c r="O27" s="315"/>
    </row>
    <row r="28" spans="1:16" ht="16.2">
      <c r="B28" s="295" t="str">
        <f>警察署名</f>
        <v>広島東</v>
      </c>
      <c r="C28" s="296"/>
      <c r="D28" s="299" t="s">
        <v>77</v>
      </c>
      <c r="E28" s="149">
        <f>場所表_広島東_新規!新規合計+更新合計</f>
        <v>16</v>
      </c>
      <c r="F28" s="150"/>
      <c r="G28" s="151">
        <f>場所表_広島東_新規!H12+G26</f>
        <v>9</v>
      </c>
      <c r="H28" s="151">
        <f t="shared" ref="H28:J29" si="8">H26</f>
        <v>0</v>
      </c>
      <c r="I28" s="151">
        <f t="shared" si="8"/>
        <v>0</v>
      </c>
      <c r="J28" s="151">
        <f t="shared" si="8"/>
        <v>42</v>
      </c>
      <c r="K28" s="151">
        <f>場所表_広島東_新規!I12+K26</f>
        <v>0</v>
      </c>
      <c r="L28" s="131"/>
      <c r="M28" s="316"/>
      <c r="N28" s="317"/>
      <c r="O28" s="315"/>
    </row>
    <row r="29" spans="1:16" ht="16.8" thickBot="1">
      <c r="B29" s="297"/>
      <c r="C29" s="298"/>
      <c r="D29" s="300"/>
      <c r="E29" s="152"/>
      <c r="F29" s="153"/>
      <c r="G29" s="154">
        <f>場所表_広島東_新規!H13+G27</f>
        <v>126.5</v>
      </c>
      <c r="H29" s="154">
        <f t="shared" si="8"/>
        <v>3.6</v>
      </c>
      <c r="I29" s="154">
        <f t="shared" si="8"/>
        <v>20</v>
      </c>
      <c r="J29" s="154">
        <f t="shared" si="8"/>
        <v>748</v>
      </c>
      <c r="K29" s="154">
        <f>場所表_広島東_新規!I13+K27</f>
        <v>93</v>
      </c>
      <c r="L29" s="132"/>
      <c r="M29" s="316"/>
      <c r="N29" s="317"/>
      <c r="O29" s="315"/>
    </row>
  </sheetData>
  <mergeCells count="19">
    <mergeCell ref="D26:D27"/>
    <mergeCell ref="M26:N27"/>
    <mergeCell ref="O26:O27"/>
    <mergeCell ref="B28:C29"/>
    <mergeCell ref="D28:D29"/>
    <mergeCell ref="M28:N29"/>
    <mergeCell ref="O28:O29"/>
    <mergeCell ref="B26:C27"/>
    <mergeCell ref="M1:O1"/>
    <mergeCell ref="B2:B4"/>
    <mergeCell ref="C2:C4"/>
    <mergeCell ref="D2:D4"/>
    <mergeCell ref="G2:L2"/>
    <mergeCell ref="M2:M4"/>
    <mergeCell ref="N2:N4"/>
    <mergeCell ref="O2:O4"/>
    <mergeCell ref="E3:E4"/>
    <mergeCell ref="F3:F4"/>
    <mergeCell ref="L3:L4"/>
  </mergeCells>
  <phoneticPr fontId="2"/>
  <conditionalFormatting sqref="A5:A25">
    <cfRule type="expression" dxfId="3" priority="1">
      <formula>(A5=OFFSET(A5,-1,0))</formula>
    </cfRule>
  </conditionalFormatting>
  <pageMargins left="0.75" right="0.75" top="1" bottom="1" header="0.51200000000000001" footer="0.51200000000000001"/>
  <pageSetup paperSize="9" scale="5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9"/>
  <sheetViews>
    <sheetView showZeros="0" view="pageBreakPreview" zoomScaleNormal="100" workbookViewId="0">
      <selection activeCell="C33" sqref="C33:G34"/>
    </sheetView>
  </sheetViews>
  <sheetFormatPr defaultColWidth="9" defaultRowHeight="13.2"/>
  <cols>
    <col min="1" max="1" width="9" style="115"/>
    <col min="2" max="2" width="17.109375" style="115" customWidth="1"/>
    <col min="3" max="3" width="5.21875" style="115" bestFit="1" customWidth="1"/>
    <col min="4" max="4" width="9" style="115"/>
    <col min="5" max="5" width="25.6640625" style="116" customWidth="1"/>
    <col min="6" max="6" width="13.44140625" style="115" customWidth="1"/>
    <col min="7" max="7" width="3.44140625" style="115" bestFit="1" customWidth="1"/>
    <col min="8" max="9" width="10.6640625" style="115" customWidth="1"/>
    <col min="10" max="10" width="22.44140625" style="116" customWidth="1"/>
    <col min="11" max="12" width="33.33203125" style="115" customWidth="1"/>
    <col min="13" max="13" width="100.6640625" style="116" customWidth="1"/>
    <col min="14" max="16384" width="9" style="115"/>
  </cols>
  <sheetData>
    <row r="1" spans="1:14" ht="19.8" thickBot="1">
      <c r="B1" s="114" t="s">
        <v>63</v>
      </c>
      <c r="C1" s="114"/>
      <c r="D1" s="115" t="str">
        <f>"("&amp;表紙等_署用!H1&amp;")"</f>
        <v>(№ 8-4)</v>
      </c>
      <c r="J1" s="117" t="s">
        <v>563</v>
      </c>
      <c r="K1" s="301" t="s">
        <v>141</v>
      </c>
      <c r="L1" s="301"/>
      <c r="M1" s="301"/>
    </row>
    <row r="2" spans="1:14">
      <c r="B2" s="302" t="s">
        <v>65</v>
      </c>
      <c r="C2" s="305" t="s">
        <v>66</v>
      </c>
      <c r="D2" s="308" t="s">
        <v>67</v>
      </c>
      <c r="E2" s="311" t="s">
        <v>68</v>
      </c>
      <c r="F2" s="120" t="s">
        <v>69</v>
      </c>
      <c r="G2" s="121"/>
      <c r="H2" s="308" t="s">
        <v>39</v>
      </c>
      <c r="I2" s="308"/>
      <c r="J2" s="314"/>
      <c r="K2" s="302" t="s">
        <v>65</v>
      </c>
      <c r="L2" s="308" t="s">
        <v>67</v>
      </c>
      <c r="M2" s="311" t="s">
        <v>68</v>
      </c>
    </row>
    <row r="3" spans="1:14" ht="39.6">
      <c r="B3" s="303"/>
      <c r="C3" s="306"/>
      <c r="D3" s="309"/>
      <c r="E3" s="312"/>
      <c r="F3" s="312" t="s">
        <v>70</v>
      </c>
      <c r="G3" s="291" t="s">
        <v>71</v>
      </c>
      <c r="H3" s="162" t="s">
        <v>153</v>
      </c>
      <c r="I3" s="162" t="s">
        <v>159</v>
      </c>
      <c r="J3" s="293" t="s">
        <v>72</v>
      </c>
      <c r="K3" s="303"/>
      <c r="L3" s="309"/>
      <c r="M3" s="312"/>
    </row>
    <row r="4" spans="1:14" ht="13.8" thickBot="1">
      <c r="B4" s="304"/>
      <c r="C4" s="307"/>
      <c r="D4" s="310"/>
      <c r="E4" s="313"/>
      <c r="F4" s="313"/>
      <c r="G4" s="292"/>
      <c r="H4" s="125" t="s">
        <v>155</v>
      </c>
      <c r="I4" s="125" t="s">
        <v>155</v>
      </c>
      <c r="J4" s="294"/>
      <c r="K4" s="304"/>
      <c r="L4" s="310"/>
      <c r="M4" s="313"/>
    </row>
    <row r="5" spans="1:14" ht="26.4">
      <c r="A5" s="216">
        <v>1</v>
      </c>
      <c r="B5" s="184" t="str">
        <f>K5</f>
        <v>261270027_x000D_
(第20-1-5854)</v>
      </c>
      <c r="C5" s="119" t="str">
        <f>IF(B5="〃","〃","新規")</f>
        <v>新規</v>
      </c>
      <c r="D5" s="119" t="str">
        <f>L5</f>
        <v>市道</v>
      </c>
      <c r="E5" s="119" t="str">
        <f>M5</f>
        <v>広島市西区井口鈴が台1丁目13番北西角先交差点</v>
      </c>
      <c r="F5" s="119" t="s">
        <v>183</v>
      </c>
      <c r="G5" s="119">
        <v>1</v>
      </c>
      <c r="H5" s="119">
        <v>15</v>
      </c>
      <c r="I5" s="119"/>
      <c r="J5" s="127" t="s">
        <v>565</v>
      </c>
      <c r="K5" s="118" t="s">
        <v>566</v>
      </c>
      <c r="L5" s="119" t="s">
        <v>167</v>
      </c>
      <c r="M5" s="119" t="s">
        <v>564</v>
      </c>
      <c r="N5" s="115" t="str">
        <f>ASC(J5)</f>
        <v>東側 3m5縞(署担当者要確認)</v>
      </c>
    </row>
    <row r="6" spans="1:14" ht="52.8">
      <c r="A6" s="216">
        <f ca="1">IF(E5="","",IF(E6="〃",A5,A5+1))</f>
        <v>1</v>
      </c>
      <c r="B6" s="128" t="str">
        <f ca="1">IF(OFFSET(K6,-1,)=K6,"〃",K6)</f>
        <v>〃</v>
      </c>
      <c r="C6" s="122" t="str">
        <f ca="1">IF(B6="〃","〃","新規")</f>
        <v>〃</v>
      </c>
      <c r="D6" s="122" t="str">
        <f ca="1">IF(OFFSET(L6,-1,)=L6,"〃",L6)</f>
        <v>〃</v>
      </c>
      <c r="E6" s="122" t="str">
        <f ca="1">IF(OFFSET(M6,-1,)=M6,"〃",M6)</f>
        <v>〃</v>
      </c>
      <c r="F6" s="122" t="s">
        <v>260</v>
      </c>
      <c r="G6" s="122">
        <v>3</v>
      </c>
      <c r="H6" s="122"/>
      <c r="I6" s="122">
        <v>27</v>
      </c>
      <c r="J6" s="129" t="s">
        <v>567</v>
      </c>
      <c r="K6" s="128" t="s">
        <v>566</v>
      </c>
      <c r="L6" s="122" t="s">
        <v>167</v>
      </c>
      <c r="M6" s="122" t="s">
        <v>564</v>
      </c>
      <c r="N6" s="115" t="str">
        <f>ASC(J6)</f>
        <v>東側 2個(署担当者要確認)_x000D_
東側_x000D_
西側 1個</v>
      </c>
    </row>
    <row r="7" spans="1:14" ht="27" thickBot="1">
      <c r="A7" s="216">
        <f ca="1">IF(E6="","",IF(E7="〃",A6,A6+1))</f>
        <v>1</v>
      </c>
      <c r="B7" s="182" t="str">
        <f ca="1">IF(OFFSET(K7,-1,)=K7,"〃",K7)</f>
        <v>〃</v>
      </c>
      <c r="C7" s="181" t="str">
        <f ca="1">IF(B7="〃","〃","新規")</f>
        <v>〃</v>
      </c>
      <c r="D7" s="181" t="str">
        <f ca="1">IF(OFFSET(L7,-1,)=L7,"〃",L7)</f>
        <v>〃</v>
      </c>
      <c r="E7" s="181" t="str">
        <f ca="1">IF(OFFSET(M7,-1,)=M7,"〃",M7)</f>
        <v>〃</v>
      </c>
      <c r="F7" s="181" t="s">
        <v>188</v>
      </c>
      <c r="G7" s="181">
        <v>2</v>
      </c>
      <c r="H7" s="181">
        <v>4</v>
      </c>
      <c r="I7" s="181"/>
      <c r="J7" s="183" t="s">
        <v>568</v>
      </c>
      <c r="K7" s="128" t="s">
        <v>566</v>
      </c>
      <c r="L7" s="122" t="s">
        <v>167</v>
      </c>
      <c r="M7" s="122" t="s">
        <v>564</v>
      </c>
      <c r="N7" s="115" t="str">
        <f>ASC(J7)</f>
        <v>東側 2m_x000D_
西側 2m</v>
      </c>
    </row>
    <row r="8" spans="1:14" ht="17.25" customHeight="1">
      <c r="B8" s="295" t="str">
        <f>警察署名</f>
        <v>広島西</v>
      </c>
      <c r="C8" s="296"/>
      <c r="D8" s="296"/>
      <c r="E8" s="299" t="s">
        <v>73</v>
      </c>
      <c r="F8" s="149">
        <v>1</v>
      </c>
      <c r="G8" s="150"/>
      <c r="H8" s="151">
        <f>IF(ISERROR(FIND("図示", H3)), IF(ISERROR(FIND("削除", H3)), SUMPRODUCT((ISNUMBER(FIND("横断歩道　実線",$F5:$F7)))*(H5:H7&lt;&gt;""), $G5:$G7), 0), SUMIF(H5:H7,"&gt;0",$G5:$G7))</f>
        <v>1</v>
      </c>
      <c r="I8" s="151">
        <f>IF(ISERROR(FIND("図示", I3)), IF(ISERROR(FIND("削除", I3)), SUMPRODUCT((ISNUMBER(FIND("横断歩道　実線",$F5:$F7)))*(I5:I7&lt;&gt;""), $G5:$G7), 0), SUMIF(I5:I7,"&gt;0",$G5:$G7))</f>
        <v>3</v>
      </c>
      <c r="J8" s="131"/>
    </row>
    <row r="9" spans="1:14" ht="18" customHeight="1" thickBot="1">
      <c r="B9" s="297"/>
      <c r="C9" s="298"/>
      <c r="D9" s="298"/>
      <c r="E9" s="300"/>
      <c r="F9" s="152"/>
      <c r="G9" s="153"/>
      <c r="H9" s="154">
        <f>SUM(H5:H7)</f>
        <v>19</v>
      </c>
      <c r="I9" s="154">
        <f>SUM(I5:I7)</f>
        <v>27</v>
      </c>
      <c r="J9" s="132"/>
    </row>
  </sheetData>
  <mergeCells count="14">
    <mergeCell ref="G3:G4"/>
    <mergeCell ref="J3:J4"/>
    <mergeCell ref="B8:D9"/>
    <mergeCell ref="E8:E9"/>
    <mergeCell ref="K1:M1"/>
    <mergeCell ref="B2:B4"/>
    <mergeCell ref="C2:C4"/>
    <mergeCell ref="D2:D4"/>
    <mergeCell ref="E2:E4"/>
    <mergeCell ref="H2:J2"/>
    <mergeCell ref="K2:K4"/>
    <mergeCell ref="L2:L4"/>
    <mergeCell ref="M2:M4"/>
    <mergeCell ref="F3:F4"/>
  </mergeCells>
  <phoneticPr fontId="2"/>
  <conditionalFormatting sqref="A5:A7">
    <cfRule type="expression" dxfId="2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3"/>
  <sheetViews>
    <sheetView showZeros="0" view="pageBreakPreview" topLeftCell="A35" zoomScaleNormal="100" workbookViewId="0">
      <selection activeCell="C33" sqref="C33:G34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11" width="10.6640625" style="115" customWidth="1"/>
    <col min="12" max="12" width="22.44140625" style="116" customWidth="1"/>
    <col min="13" max="14" width="37.33203125" style="115" customWidth="1"/>
    <col min="15" max="15" width="100.6640625" style="116" customWidth="1"/>
    <col min="16" max="16384" width="9" style="115"/>
  </cols>
  <sheetData>
    <row r="1" spans="1:16" ht="19.8" thickBot="1">
      <c r="B1" s="114" t="s">
        <v>74</v>
      </c>
      <c r="C1" s="115" t="str">
        <f>"("&amp;表紙等_署用!H1&amp;")"</f>
        <v>(№ 8-4)</v>
      </c>
      <c r="L1" s="117" t="s">
        <v>563</v>
      </c>
      <c r="M1" s="301" t="s">
        <v>141</v>
      </c>
      <c r="N1" s="301"/>
      <c r="O1" s="301"/>
    </row>
    <row r="2" spans="1:16">
      <c r="B2" s="318" t="s">
        <v>75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08"/>
      <c r="K2" s="308"/>
      <c r="L2" s="314"/>
      <c r="M2" s="318" t="s">
        <v>75</v>
      </c>
      <c r="N2" s="308" t="s">
        <v>67</v>
      </c>
      <c r="O2" s="311" t="s">
        <v>68</v>
      </c>
    </row>
    <row r="3" spans="1:16" ht="39.6">
      <c r="B3" s="319"/>
      <c r="C3" s="309"/>
      <c r="D3" s="312"/>
      <c r="E3" s="312" t="s">
        <v>70</v>
      </c>
      <c r="F3" s="291" t="s">
        <v>71</v>
      </c>
      <c r="G3" s="123" t="s">
        <v>153</v>
      </c>
      <c r="H3" s="124" t="s">
        <v>156</v>
      </c>
      <c r="I3" s="124" t="s">
        <v>157</v>
      </c>
      <c r="J3" s="124" t="s">
        <v>159</v>
      </c>
      <c r="K3" s="123" t="s">
        <v>164</v>
      </c>
      <c r="L3" s="293" t="s">
        <v>72</v>
      </c>
      <c r="M3" s="319"/>
      <c r="N3" s="309"/>
      <c r="O3" s="312"/>
    </row>
    <row r="4" spans="1:16" ht="13.8" thickBot="1">
      <c r="B4" s="320"/>
      <c r="C4" s="310"/>
      <c r="D4" s="313"/>
      <c r="E4" s="313"/>
      <c r="F4" s="292"/>
      <c r="G4" s="125" t="s">
        <v>155</v>
      </c>
      <c r="H4" s="126" t="s">
        <v>155</v>
      </c>
      <c r="I4" s="126" t="s">
        <v>155</v>
      </c>
      <c r="J4" s="126" t="s">
        <v>155</v>
      </c>
      <c r="K4" s="125" t="s">
        <v>155</v>
      </c>
      <c r="L4" s="294"/>
      <c r="M4" s="320"/>
      <c r="N4" s="310"/>
      <c r="O4" s="313"/>
    </row>
    <row r="5" spans="1:16" ht="26.4">
      <c r="A5" s="216">
        <v>1</v>
      </c>
      <c r="B5" s="118" t="str">
        <f>M5</f>
        <v>第20-1-5186</v>
      </c>
      <c r="C5" s="119" t="str">
        <f>N5</f>
        <v>市道</v>
      </c>
      <c r="D5" s="119" t="str">
        <f>O5</f>
        <v>広島市西区井口台1丁目5番20号先交差点</v>
      </c>
      <c r="E5" s="119" t="s">
        <v>183</v>
      </c>
      <c r="F5" s="119">
        <v>1</v>
      </c>
      <c r="G5" s="119">
        <v>27</v>
      </c>
      <c r="H5" s="119"/>
      <c r="I5" s="119"/>
      <c r="J5" s="119"/>
      <c r="K5" s="119"/>
      <c r="L5" s="127" t="s">
        <v>571</v>
      </c>
      <c r="M5" s="118" t="s">
        <v>569</v>
      </c>
      <c r="N5" s="119" t="s">
        <v>167</v>
      </c>
      <c r="O5" s="119" t="s">
        <v>570</v>
      </c>
      <c r="P5" s="115" t="str">
        <f>ASC(L5)</f>
        <v>南から1縞を2m更新 2から9縞を3m更新</v>
      </c>
    </row>
    <row r="6" spans="1:16" ht="26.4">
      <c r="A6" s="216">
        <f ca="1">IF(D5="","",IF(D6="〃",A5,A5+1))</f>
        <v>1</v>
      </c>
      <c r="B6" s="128" t="str">
        <f t="shared" ref="B6:D49" ca="1" si="0">IF(OFFSET(M6,-1,)=M6,"〃",M6)</f>
        <v>〃</v>
      </c>
      <c r="C6" s="122" t="str">
        <f t="shared" ca="1" si="0"/>
        <v>〃</v>
      </c>
      <c r="D6" s="122" t="str">
        <f t="shared" ca="1" si="0"/>
        <v>〃</v>
      </c>
      <c r="E6" s="122" t="s">
        <v>260</v>
      </c>
      <c r="F6" s="122">
        <v>2</v>
      </c>
      <c r="G6" s="122"/>
      <c r="H6" s="122"/>
      <c r="I6" s="122"/>
      <c r="J6" s="122">
        <v>18</v>
      </c>
      <c r="K6" s="122"/>
      <c r="L6" s="129" t="s">
        <v>572</v>
      </c>
      <c r="M6" s="128" t="s">
        <v>569</v>
      </c>
      <c r="N6" s="122" t="s">
        <v>167</v>
      </c>
      <c r="O6" s="122" t="s">
        <v>570</v>
      </c>
      <c r="P6" s="115" t="str">
        <f>ASC(L6)</f>
        <v>東側 2個</v>
      </c>
    </row>
    <row r="7" spans="1:16" ht="26.4">
      <c r="A7" s="216">
        <f t="shared" ref="A7:A49" ca="1" si="1">IF(D6="","",IF(D7="〃",A6,A6+1))</f>
        <v>1</v>
      </c>
      <c r="B7" s="128" t="str">
        <f t="shared" ref="B7:B48" ca="1" si="2">IF(OFFSET(M7,-1,)=M7,"〃",M7)</f>
        <v>〃</v>
      </c>
      <c r="C7" s="122" t="str">
        <f t="shared" ref="C7:C48" ca="1" si="3">IF(OFFSET(N7,-1,)=N7,"〃",N7)</f>
        <v>〃</v>
      </c>
      <c r="D7" s="122" t="str">
        <f t="shared" ref="D7:D48" ca="1" si="4">IF(OFFSET(O7,-1,)=O7,"〃",O7)</f>
        <v>〃</v>
      </c>
      <c r="E7" s="122" t="s">
        <v>188</v>
      </c>
      <c r="F7" s="122">
        <v>1</v>
      </c>
      <c r="G7" s="122">
        <v>1</v>
      </c>
      <c r="H7" s="122"/>
      <c r="I7" s="122"/>
      <c r="J7" s="122"/>
      <c r="K7" s="122"/>
      <c r="L7" s="129" t="s">
        <v>573</v>
      </c>
      <c r="M7" s="128" t="s">
        <v>569</v>
      </c>
      <c r="N7" s="122" t="s">
        <v>167</v>
      </c>
      <c r="O7" s="122" t="s">
        <v>570</v>
      </c>
      <c r="P7" s="115" t="str">
        <f t="shared" ref="P7:P48" si="5">ASC(L7)</f>
        <v>東側 1m</v>
      </c>
    </row>
    <row r="8" spans="1:16" ht="39.6">
      <c r="A8" s="216">
        <f t="shared" ca="1" si="1"/>
        <v>2</v>
      </c>
      <c r="B8" s="128" t="str">
        <f t="shared" ca="1" si="2"/>
        <v>第20-1-3168</v>
      </c>
      <c r="C8" s="122" t="str">
        <f t="shared" ca="1" si="3"/>
        <v>〃</v>
      </c>
      <c r="D8" s="122" t="str">
        <f t="shared" ca="1" si="4"/>
        <v>広島市西区井口台3丁目2番11号先（井口台小学校（東）交差点）</v>
      </c>
      <c r="E8" s="122" t="s">
        <v>183</v>
      </c>
      <c r="F8" s="122">
        <v>1</v>
      </c>
      <c r="G8" s="122">
        <v>20</v>
      </c>
      <c r="H8" s="122"/>
      <c r="I8" s="122"/>
      <c r="J8" s="122"/>
      <c r="K8" s="122"/>
      <c r="L8" s="129" t="s">
        <v>576</v>
      </c>
      <c r="M8" s="128" t="s">
        <v>574</v>
      </c>
      <c r="N8" s="122" t="s">
        <v>167</v>
      </c>
      <c r="O8" s="122" t="s">
        <v>575</v>
      </c>
      <c r="P8" s="115" t="str">
        <f t="shared" si="5"/>
        <v>東側 西端から3m5縞､2.5m2縞</v>
      </c>
    </row>
    <row r="9" spans="1:16" ht="26.4">
      <c r="A9" s="216">
        <f t="shared" ca="1" si="1"/>
        <v>2</v>
      </c>
      <c r="B9" s="128" t="str">
        <f t="shared" ca="1" si="2"/>
        <v>〃</v>
      </c>
      <c r="C9" s="122" t="str">
        <f t="shared" ca="1" si="3"/>
        <v>〃</v>
      </c>
      <c r="D9" s="122" t="str">
        <f t="shared" ca="1" si="4"/>
        <v>〃</v>
      </c>
      <c r="E9" s="122" t="s">
        <v>188</v>
      </c>
      <c r="F9" s="122">
        <v>1</v>
      </c>
      <c r="G9" s="122">
        <v>2.2999999999999998</v>
      </c>
      <c r="H9" s="122"/>
      <c r="I9" s="122"/>
      <c r="J9" s="122"/>
      <c r="K9" s="122"/>
      <c r="L9" s="129" t="s">
        <v>577</v>
      </c>
      <c r="M9" s="128" t="s">
        <v>574</v>
      </c>
      <c r="N9" s="122" t="s">
        <v>167</v>
      </c>
      <c r="O9" s="122" t="s">
        <v>575</v>
      </c>
      <c r="P9" s="115" t="str">
        <f t="shared" si="5"/>
        <v>東側 2.3m</v>
      </c>
    </row>
    <row r="10" spans="1:16">
      <c r="A10" s="216">
        <f t="shared" ca="1" si="1"/>
        <v>2</v>
      </c>
      <c r="B10" s="128">
        <f t="shared" ca="1" si="2"/>
        <v>0</v>
      </c>
      <c r="C10" s="122" t="str">
        <f t="shared" ca="1" si="3"/>
        <v>〃</v>
      </c>
      <c r="D10" s="122" t="str">
        <f t="shared" ca="1" si="4"/>
        <v>〃</v>
      </c>
      <c r="E10" s="122" t="s">
        <v>172</v>
      </c>
      <c r="F10" s="122">
        <v>1</v>
      </c>
      <c r="G10" s="122"/>
      <c r="H10" s="122"/>
      <c r="I10" s="122">
        <v>1</v>
      </c>
      <c r="J10" s="122"/>
      <c r="K10" s="122"/>
      <c r="L10" s="129" t="s">
        <v>578</v>
      </c>
      <c r="M10" s="128"/>
      <c r="N10" s="122" t="s">
        <v>167</v>
      </c>
      <c r="O10" s="122" t="s">
        <v>575</v>
      </c>
      <c r="P10" s="115" t="str">
        <f t="shared" si="5"/>
        <v>東側 中央線1m</v>
      </c>
    </row>
    <row r="11" spans="1:16" ht="52.8">
      <c r="A11" s="216">
        <f t="shared" ca="1" si="1"/>
        <v>3</v>
      </c>
      <c r="B11" s="128" t="str">
        <f t="shared" ca="1" si="2"/>
        <v>第20-1-3191</v>
      </c>
      <c r="C11" s="122" t="str">
        <f t="shared" ca="1" si="3"/>
        <v>〃</v>
      </c>
      <c r="D11" s="122" t="str">
        <f t="shared" ca="1" si="4"/>
        <v>広島市西区井口鈴が台1丁目11番13号先（奥田正己方前交差点）</v>
      </c>
      <c r="E11" s="122" t="s">
        <v>183</v>
      </c>
      <c r="F11" s="122">
        <v>2</v>
      </c>
      <c r="G11" s="122">
        <v>21</v>
      </c>
      <c r="H11" s="122"/>
      <c r="I11" s="122"/>
      <c r="J11" s="122"/>
      <c r="K11" s="122"/>
      <c r="L11" s="129" t="s">
        <v>581</v>
      </c>
      <c r="M11" s="128" t="s">
        <v>579</v>
      </c>
      <c r="N11" s="122" t="s">
        <v>167</v>
      </c>
      <c r="O11" s="122" t="s">
        <v>580</v>
      </c>
      <c r="P11" s="115" t="str">
        <f t="shared" si="5"/>
        <v>東側 東端から3m4縞(西端は削除)_x000D_
西側 西端から3m3縞(東端は削除)</v>
      </c>
    </row>
    <row r="12" spans="1:16" ht="26.4">
      <c r="A12" s="216">
        <f t="shared" ca="1" si="1"/>
        <v>3</v>
      </c>
      <c r="B12" s="128" t="str">
        <f t="shared" ca="1" si="2"/>
        <v>〃</v>
      </c>
      <c r="C12" s="122" t="str">
        <f t="shared" ca="1" si="3"/>
        <v>〃</v>
      </c>
      <c r="D12" s="122" t="str">
        <f t="shared" ca="1" si="4"/>
        <v>〃</v>
      </c>
      <c r="E12" s="122" t="s">
        <v>260</v>
      </c>
      <c r="F12" s="122">
        <v>4</v>
      </c>
      <c r="G12" s="122"/>
      <c r="H12" s="122"/>
      <c r="I12" s="122"/>
      <c r="J12" s="122">
        <v>36</v>
      </c>
      <c r="K12" s="122"/>
      <c r="L12" s="129" t="s">
        <v>582</v>
      </c>
      <c r="M12" s="128" t="s">
        <v>579</v>
      </c>
      <c r="N12" s="122" t="s">
        <v>167</v>
      </c>
      <c r="O12" s="122" t="s">
        <v>580</v>
      </c>
      <c r="P12" s="115" t="str">
        <f t="shared" si="5"/>
        <v>西側 2個_x000D_
東側 2個</v>
      </c>
    </row>
    <row r="13" spans="1:16" ht="26.4">
      <c r="A13" s="216">
        <f t="shared" ca="1" si="1"/>
        <v>3</v>
      </c>
      <c r="B13" s="128" t="str">
        <f t="shared" ca="1" si="2"/>
        <v>〃</v>
      </c>
      <c r="C13" s="122" t="str">
        <f t="shared" ca="1" si="3"/>
        <v>〃</v>
      </c>
      <c r="D13" s="122" t="str">
        <f t="shared" ca="1" si="4"/>
        <v>〃</v>
      </c>
      <c r="E13" s="122" t="s">
        <v>188</v>
      </c>
      <c r="F13" s="122">
        <v>1</v>
      </c>
      <c r="G13" s="122">
        <v>2</v>
      </c>
      <c r="H13" s="122"/>
      <c r="I13" s="122"/>
      <c r="J13" s="122"/>
      <c r="K13" s="122"/>
      <c r="L13" s="129" t="s">
        <v>583</v>
      </c>
      <c r="M13" s="128" t="s">
        <v>579</v>
      </c>
      <c r="N13" s="122" t="s">
        <v>167</v>
      </c>
      <c r="O13" s="122" t="s">
        <v>580</v>
      </c>
      <c r="P13" s="115" t="str">
        <f t="shared" si="5"/>
        <v>西側 2m</v>
      </c>
    </row>
    <row r="14" spans="1:16" ht="26.4">
      <c r="A14" s="216">
        <f t="shared" ca="1" si="1"/>
        <v>3</v>
      </c>
      <c r="B14" s="128" t="str">
        <f t="shared" ca="1" si="2"/>
        <v>〃</v>
      </c>
      <c r="C14" s="122" t="str">
        <f t="shared" ca="1" si="3"/>
        <v>〃</v>
      </c>
      <c r="D14" s="122" t="str">
        <f t="shared" ca="1" si="4"/>
        <v>〃</v>
      </c>
      <c r="E14" s="122" t="s">
        <v>177</v>
      </c>
      <c r="F14" s="122">
        <v>2</v>
      </c>
      <c r="G14" s="122"/>
      <c r="H14" s="122"/>
      <c r="I14" s="122"/>
      <c r="J14" s="122"/>
      <c r="K14" s="122">
        <v>8</v>
      </c>
      <c r="L14" s="129"/>
      <c r="M14" s="128" t="s">
        <v>579</v>
      </c>
      <c r="N14" s="122" t="s">
        <v>167</v>
      </c>
      <c r="O14" s="122" t="s">
        <v>580</v>
      </c>
      <c r="P14" s="115" t="str">
        <f t="shared" si="5"/>
        <v/>
      </c>
    </row>
    <row r="15" spans="1:16" ht="26.4">
      <c r="A15" s="216">
        <f t="shared" ca="1" si="1"/>
        <v>4</v>
      </c>
      <c r="B15" s="128" t="str">
        <f t="shared" ca="1" si="2"/>
        <v>第12-1-4255</v>
      </c>
      <c r="C15" s="122" t="str">
        <f t="shared" ca="1" si="3"/>
        <v>〃</v>
      </c>
      <c r="D15" s="122" t="str">
        <f t="shared" ca="1" si="4"/>
        <v>広島市西区井口鈴が台1丁目11番13号先交差点</v>
      </c>
      <c r="E15" s="122" t="s">
        <v>188</v>
      </c>
      <c r="F15" s="122">
        <v>1</v>
      </c>
      <c r="G15" s="122"/>
      <c r="H15" s="122">
        <v>2</v>
      </c>
      <c r="I15" s="122"/>
      <c r="J15" s="122"/>
      <c r="K15" s="122"/>
      <c r="L15" s="129" t="s">
        <v>586</v>
      </c>
      <c r="M15" s="128" t="s">
        <v>584</v>
      </c>
      <c r="N15" s="122" t="s">
        <v>167</v>
      </c>
      <c r="O15" s="122" t="s">
        <v>585</v>
      </c>
      <c r="P15" s="115" t="str">
        <f t="shared" si="5"/>
        <v>南側 2m</v>
      </c>
    </row>
    <row r="16" spans="1:16" ht="26.4">
      <c r="A16" s="216">
        <f t="shared" ca="1" si="1"/>
        <v>5</v>
      </c>
      <c r="B16" s="128" t="str">
        <f t="shared" ca="1" si="2"/>
        <v>第20-1-3187</v>
      </c>
      <c r="C16" s="122" t="str">
        <f t="shared" ca="1" si="3"/>
        <v>〃</v>
      </c>
      <c r="D16" s="122" t="str">
        <f t="shared" ca="1" si="4"/>
        <v>広島市西区井口鈴が台1丁目12番21号先交差点</v>
      </c>
      <c r="E16" s="122" t="s">
        <v>183</v>
      </c>
      <c r="F16" s="122">
        <v>1</v>
      </c>
      <c r="G16" s="122">
        <v>12</v>
      </c>
      <c r="H16" s="122"/>
      <c r="I16" s="122"/>
      <c r="J16" s="122"/>
      <c r="K16" s="122"/>
      <c r="L16" s="129" t="s">
        <v>589</v>
      </c>
      <c r="M16" s="128" t="s">
        <v>587</v>
      </c>
      <c r="N16" s="122" t="s">
        <v>167</v>
      </c>
      <c r="O16" s="122" t="s">
        <v>588</v>
      </c>
      <c r="P16" s="115" t="str">
        <f t="shared" si="5"/>
        <v>東側 3m4縞</v>
      </c>
    </row>
    <row r="17" spans="1:16" ht="52.8">
      <c r="A17" s="216">
        <f t="shared" ca="1" si="1"/>
        <v>5</v>
      </c>
      <c r="B17" s="128" t="str">
        <f t="shared" ca="1" si="2"/>
        <v>〃</v>
      </c>
      <c r="C17" s="122" t="str">
        <f t="shared" ca="1" si="3"/>
        <v>〃</v>
      </c>
      <c r="D17" s="122" t="str">
        <f t="shared" ca="1" si="4"/>
        <v>〃</v>
      </c>
      <c r="E17" s="122" t="s">
        <v>260</v>
      </c>
      <c r="F17" s="122">
        <v>6</v>
      </c>
      <c r="G17" s="122"/>
      <c r="H17" s="122"/>
      <c r="I17" s="122"/>
      <c r="J17" s="122">
        <v>54</v>
      </c>
      <c r="K17" s="122"/>
      <c r="L17" s="129" t="s">
        <v>590</v>
      </c>
      <c r="M17" s="128" t="s">
        <v>587</v>
      </c>
      <c r="N17" s="122" t="s">
        <v>167</v>
      </c>
      <c r="O17" s="122" t="s">
        <v>588</v>
      </c>
      <c r="P17" s="115" t="str">
        <f t="shared" si="5"/>
        <v>東側 1個_x000D_
西側 2個_x000D_
南側 1個_x000D_
北側 2個</v>
      </c>
    </row>
    <row r="18" spans="1:16" ht="26.4">
      <c r="A18" s="216">
        <f t="shared" ca="1" si="1"/>
        <v>5</v>
      </c>
      <c r="B18" s="128" t="str">
        <f t="shared" ca="1" si="2"/>
        <v>〃</v>
      </c>
      <c r="C18" s="122" t="str">
        <f t="shared" ca="1" si="3"/>
        <v>〃</v>
      </c>
      <c r="D18" s="122" t="str">
        <f t="shared" ca="1" si="4"/>
        <v>〃</v>
      </c>
      <c r="E18" s="122" t="s">
        <v>188</v>
      </c>
      <c r="F18" s="122">
        <v>1</v>
      </c>
      <c r="G18" s="122">
        <v>1.8</v>
      </c>
      <c r="H18" s="122"/>
      <c r="I18" s="122"/>
      <c r="J18" s="122"/>
      <c r="K18" s="122"/>
      <c r="L18" s="129" t="s">
        <v>591</v>
      </c>
      <c r="M18" s="128" t="s">
        <v>587</v>
      </c>
      <c r="N18" s="122" t="s">
        <v>167</v>
      </c>
      <c r="O18" s="122" t="s">
        <v>588</v>
      </c>
      <c r="P18" s="115" t="str">
        <f t="shared" si="5"/>
        <v>東側 1.8m</v>
      </c>
    </row>
    <row r="19" spans="1:16" ht="26.4">
      <c r="A19" s="216">
        <f t="shared" ca="1" si="1"/>
        <v>6</v>
      </c>
      <c r="B19" s="128" t="str">
        <f t="shared" ca="1" si="2"/>
        <v>第12-1-4247</v>
      </c>
      <c r="C19" s="122" t="str">
        <f t="shared" ca="1" si="3"/>
        <v>〃</v>
      </c>
      <c r="D19" s="122" t="str">
        <f t="shared" ca="1" si="4"/>
        <v>広島市西区井口鈴が台1丁目13番8号先交差点</v>
      </c>
      <c r="E19" s="122" t="s">
        <v>188</v>
      </c>
      <c r="F19" s="122">
        <v>1</v>
      </c>
      <c r="G19" s="122"/>
      <c r="H19" s="122">
        <v>1.8</v>
      </c>
      <c r="I19" s="122"/>
      <c r="J19" s="122"/>
      <c r="K19" s="122"/>
      <c r="L19" s="129" t="s">
        <v>594</v>
      </c>
      <c r="M19" s="128" t="s">
        <v>592</v>
      </c>
      <c r="N19" s="122" t="s">
        <v>167</v>
      </c>
      <c r="O19" s="122" t="s">
        <v>593</v>
      </c>
      <c r="P19" s="115" t="str">
        <f t="shared" si="5"/>
        <v>南側 1.8m(30cm幅)</v>
      </c>
    </row>
    <row r="20" spans="1:16" ht="39.6">
      <c r="A20" s="216">
        <f t="shared" ca="1" si="1"/>
        <v>7</v>
      </c>
      <c r="B20" s="128" t="str">
        <f t="shared" ca="1" si="2"/>
        <v>第20-1-3192</v>
      </c>
      <c r="C20" s="122" t="str">
        <f t="shared" ca="1" si="3"/>
        <v>〃</v>
      </c>
      <c r="D20" s="122" t="str">
        <f t="shared" ca="1" si="4"/>
        <v>広島市西区井口鈴が台1丁目14番先（鈴が台第2公園南東角交差点）</v>
      </c>
      <c r="E20" s="122" t="s">
        <v>260</v>
      </c>
      <c r="F20" s="122">
        <v>2</v>
      </c>
      <c r="G20" s="122"/>
      <c r="H20" s="122"/>
      <c r="I20" s="122"/>
      <c r="J20" s="122">
        <v>18</v>
      </c>
      <c r="K20" s="122"/>
      <c r="L20" s="129" t="s">
        <v>597</v>
      </c>
      <c r="M20" s="128" t="s">
        <v>595</v>
      </c>
      <c r="N20" s="122" t="s">
        <v>167</v>
      </c>
      <c r="O20" s="122" t="s">
        <v>596</v>
      </c>
      <c r="P20" s="115" t="str">
        <f t="shared" si="5"/>
        <v>西側 2個</v>
      </c>
    </row>
    <row r="21" spans="1:16" ht="26.4">
      <c r="A21" s="216">
        <f t="shared" ca="1" si="1"/>
        <v>8</v>
      </c>
      <c r="B21" s="128" t="str">
        <f t="shared" ca="1" si="2"/>
        <v>第20-1-3186</v>
      </c>
      <c r="C21" s="122" t="str">
        <f t="shared" ca="1" si="3"/>
        <v>〃</v>
      </c>
      <c r="D21" s="122" t="str">
        <f t="shared" ca="1" si="4"/>
        <v>広島市西区井口鈴が台1丁目8番19号先交差点</v>
      </c>
      <c r="E21" s="122" t="s">
        <v>260</v>
      </c>
      <c r="F21" s="122">
        <v>4</v>
      </c>
      <c r="G21" s="122"/>
      <c r="H21" s="122"/>
      <c r="I21" s="122"/>
      <c r="J21" s="122">
        <v>36</v>
      </c>
      <c r="K21" s="122"/>
      <c r="L21" s="129" t="s">
        <v>600</v>
      </c>
      <c r="M21" s="128" t="s">
        <v>598</v>
      </c>
      <c r="N21" s="122" t="s">
        <v>167</v>
      </c>
      <c r="O21" s="122" t="s">
        <v>599</v>
      </c>
      <c r="P21" s="115" t="str">
        <f t="shared" si="5"/>
        <v>東側 2個_x000D_
西側 2個</v>
      </c>
    </row>
    <row r="22" spans="1:16" ht="39.6">
      <c r="A22" s="216">
        <f t="shared" ca="1" si="1"/>
        <v>9</v>
      </c>
      <c r="B22" s="128" t="str">
        <f t="shared" ca="1" si="2"/>
        <v>第20-1-3190</v>
      </c>
      <c r="C22" s="122" t="str">
        <f t="shared" ca="1" si="3"/>
        <v>〃</v>
      </c>
      <c r="D22" s="122" t="str">
        <f t="shared" ca="1" si="4"/>
        <v>広島市西区井口鈴が台1丁目9番17号先（国政ムメ方前交差点）</v>
      </c>
      <c r="E22" s="122" t="s">
        <v>260</v>
      </c>
      <c r="F22" s="122">
        <v>4</v>
      </c>
      <c r="G22" s="122"/>
      <c r="H22" s="122"/>
      <c r="I22" s="122"/>
      <c r="J22" s="122">
        <v>36</v>
      </c>
      <c r="K22" s="122"/>
      <c r="L22" s="129" t="s">
        <v>603</v>
      </c>
      <c r="M22" s="128" t="s">
        <v>601</v>
      </c>
      <c r="N22" s="122" t="s">
        <v>167</v>
      </c>
      <c r="O22" s="122" t="s">
        <v>602</v>
      </c>
      <c r="P22" s="115" t="str">
        <f t="shared" si="5"/>
        <v>西側2個_x000D_
東側2個</v>
      </c>
    </row>
    <row r="23" spans="1:16" ht="39.6">
      <c r="A23" s="216">
        <f t="shared" ca="1" si="1"/>
        <v>10</v>
      </c>
      <c r="B23" s="128" t="str">
        <f t="shared" ca="1" si="2"/>
        <v>第20-1-3184</v>
      </c>
      <c r="C23" s="122" t="str">
        <f t="shared" ca="1" si="3"/>
        <v>〃</v>
      </c>
      <c r="D23" s="122" t="str">
        <f t="shared" ca="1" si="4"/>
        <v>広島市西区井口鈴が台2丁目11番4号先（山本猛方前交差点）</v>
      </c>
      <c r="E23" s="122" t="s">
        <v>183</v>
      </c>
      <c r="F23" s="122">
        <v>1</v>
      </c>
      <c r="G23" s="122">
        <v>24</v>
      </c>
      <c r="H23" s="122"/>
      <c r="I23" s="122"/>
      <c r="J23" s="122"/>
      <c r="K23" s="122"/>
      <c r="L23" s="129" t="s">
        <v>606</v>
      </c>
      <c r="M23" s="128" t="s">
        <v>604</v>
      </c>
      <c r="N23" s="122" t="s">
        <v>167</v>
      </c>
      <c r="O23" s="122" t="s">
        <v>605</v>
      </c>
      <c r="P23" s="115" t="str">
        <f t="shared" si="5"/>
        <v>北端から3m8縞(南端は削除)</v>
      </c>
    </row>
    <row r="24" spans="1:16" ht="26.4">
      <c r="A24" s="216">
        <f t="shared" ca="1" si="1"/>
        <v>10</v>
      </c>
      <c r="B24" s="128" t="str">
        <f t="shared" ca="1" si="2"/>
        <v>〃</v>
      </c>
      <c r="C24" s="122" t="str">
        <f t="shared" ca="1" si="3"/>
        <v>〃</v>
      </c>
      <c r="D24" s="122" t="str">
        <f t="shared" ca="1" si="4"/>
        <v>〃</v>
      </c>
      <c r="E24" s="122" t="s">
        <v>260</v>
      </c>
      <c r="F24" s="122">
        <v>2</v>
      </c>
      <c r="G24" s="122"/>
      <c r="H24" s="122"/>
      <c r="I24" s="122"/>
      <c r="J24" s="122">
        <v>18</v>
      </c>
      <c r="K24" s="122"/>
      <c r="L24" s="129" t="s">
        <v>607</v>
      </c>
      <c r="M24" s="128" t="s">
        <v>604</v>
      </c>
      <c r="N24" s="122" t="s">
        <v>167</v>
      </c>
      <c r="O24" s="122" t="s">
        <v>605</v>
      </c>
      <c r="P24" s="115" t="str">
        <f t="shared" si="5"/>
        <v>南側2個</v>
      </c>
    </row>
    <row r="25" spans="1:16" ht="26.4">
      <c r="A25" s="216">
        <f t="shared" ca="1" si="1"/>
        <v>10</v>
      </c>
      <c r="B25" s="128" t="str">
        <f t="shared" ca="1" si="2"/>
        <v>〃</v>
      </c>
      <c r="C25" s="122" t="str">
        <f t="shared" ca="1" si="3"/>
        <v>〃</v>
      </c>
      <c r="D25" s="122" t="str">
        <f t="shared" ca="1" si="4"/>
        <v>〃</v>
      </c>
      <c r="E25" s="122" t="s">
        <v>188</v>
      </c>
      <c r="F25" s="122">
        <v>2</v>
      </c>
      <c r="G25" s="122">
        <v>6</v>
      </c>
      <c r="H25" s="122"/>
      <c r="I25" s="122"/>
      <c r="J25" s="122"/>
      <c r="K25" s="122"/>
      <c r="L25" s="129" t="s">
        <v>608</v>
      </c>
      <c r="M25" s="128" t="s">
        <v>604</v>
      </c>
      <c r="N25" s="122" t="s">
        <v>167</v>
      </c>
      <c r="O25" s="122" t="s">
        <v>605</v>
      </c>
      <c r="P25" s="115" t="str">
        <f t="shared" si="5"/>
        <v>北側3m_x000D_
南側3m</v>
      </c>
    </row>
    <row r="26" spans="1:16" ht="26.4">
      <c r="A26" s="216">
        <f t="shared" ca="1" si="1"/>
        <v>10</v>
      </c>
      <c r="B26" s="128" t="str">
        <f t="shared" ca="1" si="2"/>
        <v>〃</v>
      </c>
      <c r="C26" s="122" t="str">
        <f t="shared" ca="1" si="3"/>
        <v>〃</v>
      </c>
      <c r="D26" s="122" t="str">
        <f t="shared" ca="1" si="4"/>
        <v>〃</v>
      </c>
      <c r="E26" s="122" t="s">
        <v>177</v>
      </c>
      <c r="F26" s="122">
        <v>1</v>
      </c>
      <c r="G26" s="122"/>
      <c r="H26" s="122"/>
      <c r="I26" s="122"/>
      <c r="J26" s="122"/>
      <c r="K26" s="122">
        <v>24</v>
      </c>
      <c r="L26" s="129"/>
      <c r="M26" s="128" t="s">
        <v>604</v>
      </c>
      <c r="N26" s="122" t="s">
        <v>167</v>
      </c>
      <c r="O26" s="122" t="s">
        <v>605</v>
      </c>
      <c r="P26" s="115" t="str">
        <f t="shared" si="5"/>
        <v/>
      </c>
    </row>
    <row r="27" spans="1:16" ht="26.4">
      <c r="A27" s="216">
        <f t="shared" ca="1" si="1"/>
        <v>11</v>
      </c>
      <c r="B27" s="128" t="str">
        <f t="shared" ca="1" si="2"/>
        <v>第12-1-4237</v>
      </c>
      <c r="C27" s="122" t="str">
        <f t="shared" ca="1" si="3"/>
        <v>〃</v>
      </c>
      <c r="D27" s="122" t="str">
        <f t="shared" ca="1" si="4"/>
        <v>広島市西区井口鈴が台2丁目12番南西角先交差点</v>
      </c>
      <c r="E27" s="122" t="s">
        <v>272</v>
      </c>
      <c r="F27" s="122">
        <v>1</v>
      </c>
      <c r="G27" s="122"/>
      <c r="H27" s="122"/>
      <c r="I27" s="122"/>
      <c r="J27" s="122">
        <v>13</v>
      </c>
      <c r="K27" s="122"/>
      <c r="L27" s="129" t="s">
        <v>611</v>
      </c>
      <c r="M27" s="128" t="s">
        <v>609</v>
      </c>
      <c r="N27" s="122" t="s">
        <v>167</v>
      </c>
      <c r="O27" s="122" t="s">
        <v>610</v>
      </c>
      <c r="P27" s="115" t="str">
        <f t="shared" si="5"/>
        <v>西側 既存削除後､縮小施工</v>
      </c>
    </row>
    <row r="28" spans="1:16" ht="26.4">
      <c r="A28" s="216">
        <f t="shared" ca="1" si="1"/>
        <v>11</v>
      </c>
      <c r="B28" s="128" t="str">
        <f t="shared" ca="1" si="2"/>
        <v>〃</v>
      </c>
      <c r="C28" s="122" t="str">
        <f t="shared" ca="1" si="3"/>
        <v>〃</v>
      </c>
      <c r="D28" s="122" t="str">
        <f t="shared" ca="1" si="4"/>
        <v>〃</v>
      </c>
      <c r="E28" s="122" t="s">
        <v>188</v>
      </c>
      <c r="F28" s="122">
        <v>1</v>
      </c>
      <c r="G28" s="122"/>
      <c r="H28" s="122">
        <v>2.5</v>
      </c>
      <c r="I28" s="122"/>
      <c r="J28" s="122"/>
      <c r="K28" s="122"/>
      <c r="L28" s="129" t="s">
        <v>612</v>
      </c>
      <c r="M28" s="128" t="s">
        <v>609</v>
      </c>
      <c r="N28" s="122" t="s">
        <v>167</v>
      </c>
      <c r="O28" s="122" t="s">
        <v>610</v>
      </c>
      <c r="P28" s="115" t="str">
        <f t="shared" si="5"/>
        <v>西側 25m(既存削除後､2.5m西方へ)</v>
      </c>
    </row>
    <row r="29" spans="1:16" ht="26.4">
      <c r="A29" s="216">
        <f t="shared" ca="1" si="1"/>
        <v>11</v>
      </c>
      <c r="B29" s="128" t="str">
        <f t="shared" ca="1" si="2"/>
        <v>〃</v>
      </c>
      <c r="C29" s="122" t="str">
        <f t="shared" ca="1" si="3"/>
        <v>〃</v>
      </c>
      <c r="D29" s="122" t="str">
        <f t="shared" ca="1" si="4"/>
        <v>〃</v>
      </c>
      <c r="E29" s="122" t="s">
        <v>192</v>
      </c>
      <c r="F29" s="122">
        <v>1</v>
      </c>
      <c r="G29" s="122"/>
      <c r="H29" s="122"/>
      <c r="I29" s="122"/>
      <c r="J29" s="122"/>
      <c r="K29" s="122">
        <v>20</v>
      </c>
      <c r="L29" s="129"/>
      <c r="M29" s="128" t="s">
        <v>609</v>
      </c>
      <c r="N29" s="122" t="s">
        <v>167</v>
      </c>
      <c r="O29" s="122" t="s">
        <v>610</v>
      </c>
      <c r="P29" s="115" t="str">
        <f t="shared" si="5"/>
        <v/>
      </c>
    </row>
    <row r="30" spans="1:16" ht="26.4">
      <c r="A30" s="216">
        <f t="shared" ca="1" si="1"/>
        <v>11</v>
      </c>
      <c r="B30" s="128" t="str">
        <f t="shared" ca="1" si="2"/>
        <v>〃</v>
      </c>
      <c r="C30" s="122" t="str">
        <f t="shared" ca="1" si="3"/>
        <v>〃</v>
      </c>
      <c r="D30" s="122" t="str">
        <f t="shared" ca="1" si="4"/>
        <v>〃</v>
      </c>
      <c r="E30" s="122" t="s">
        <v>181</v>
      </c>
      <c r="F30" s="122">
        <v>1</v>
      </c>
      <c r="G30" s="122"/>
      <c r="H30" s="122"/>
      <c r="I30" s="122"/>
      <c r="J30" s="122"/>
      <c r="K30" s="122">
        <v>2.5</v>
      </c>
      <c r="L30" s="129"/>
      <c r="M30" s="128" t="s">
        <v>609</v>
      </c>
      <c r="N30" s="122" t="s">
        <v>167</v>
      </c>
      <c r="O30" s="122" t="s">
        <v>610</v>
      </c>
      <c r="P30" s="115" t="str">
        <f t="shared" si="5"/>
        <v/>
      </c>
    </row>
    <row r="31" spans="1:16" ht="66">
      <c r="A31" s="216">
        <f t="shared" ca="1" si="1"/>
        <v>12</v>
      </c>
      <c r="B31" s="128" t="str">
        <f t="shared" ca="1" si="2"/>
        <v>第20-1-1611</v>
      </c>
      <c r="C31" s="122" t="str">
        <f t="shared" ca="1" si="3"/>
        <v>〃</v>
      </c>
      <c r="D31" s="122" t="str">
        <f t="shared" ca="1" si="4"/>
        <v>広島市西区井口鈴が台2丁目2番先（鈴が台第3公園南角交差点）</v>
      </c>
      <c r="E31" s="122" t="s">
        <v>183</v>
      </c>
      <c r="F31" s="122">
        <v>2</v>
      </c>
      <c r="G31" s="122">
        <v>36</v>
      </c>
      <c r="H31" s="122"/>
      <c r="I31" s="122"/>
      <c r="J31" s="122"/>
      <c r="K31" s="122"/>
      <c r="L31" s="129" t="s">
        <v>615</v>
      </c>
      <c r="M31" s="128" t="s">
        <v>613</v>
      </c>
      <c r="N31" s="122" t="s">
        <v>167</v>
      </c>
      <c r="O31" s="122" t="s">
        <v>614</v>
      </c>
      <c r="P31" s="115" t="str">
        <f t="shared" si="5"/>
        <v>北西側 南東端から3m5縞(北西端､北東1-3縞は削除)_x000D_
北東側 北東端から3m7縞(南西端は削除)</v>
      </c>
    </row>
    <row r="32" spans="1:16" ht="39.6">
      <c r="A32" s="216">
        <f t="shared" ca="1" si="1"/>
        <v>12</v>
      </c>
      <c r="B32" s="128" t="str">
        <f t="shared" ca="1" si="2"/>
        <v>〃</v>
      </c>
      <c r="C32" s="122" t="str">
        <f t="shared" ca="1" si="3"/>
        <v>〃</v>
      </c>
      <c r="D32" s="122" t="str">
        <f t="shared" ca="1" si="4"/>
        <v>〃</v>
      </c>
      <c r="E32" s="122" t="s">
        <v>260</v>
      </c>
      <c r="F32" s="122">
        <v>4</v>
      </c>
      <c r="G32" s="122"/>
      <c r="H32" s="122"/>
      <c r="I32" s="122"/>
      <c r="J32" s="122">
        <v>36</v>
      </c>
      <c r="K32" s="122"/>
      <c r="L32" s="129" t="s">
        <v>616</v>
      </c>
      <c r="M32" s="128" t="s">
        <v>613</v>
      </c>
      <c r="N32" s="122" t="s">
        <v>167</v>
      </c>
      <c r="O32" s="122" t="s">
        <v>614</v>
      </c>
      <c r="P32" s="115" t="str">
        <f t="shared" si="5"/>
        <v>北西側 1個_x000D_
北東側 1個_x000D_
東側 2個</v>
      </c>
    </row>
    <row r="33" spans="1:16" ht="39.6">
      <c r="A33" s="216">
        <f t="shared" ca="1" si="1"/>
        <v>12</v>
      </c>
      <c r="B33" s="128" t="str">
        <f t="shared" ca="1" si="2"/>
        <v>〃</v>
      </c>
      <c r="C33" s="122" t="str">
        <f t="shared" ca="1" si="3"/>
        <v>〃</v>
      </c>
      <c r="D33" s="122" t="str">
        <f t="shared" ca="1" si="4"/>
        <v>〃</v>
      </c>
      <c r="E33" s="122" t="s">
        <v>188</v>
      </c>
      <c r="F33" s="122">
        <v>3</v>
      </c>
      <c r="G33" s="122">
        <v>7.5</v>
      </c>
      <c r="H33" s="122"/>
      <c r="I33" s="122"/>
      <c r="J33" s="122"/>
      <c r="K33" s="122"/>
      <c r="L33" s="129" t="s">
        <v>617</v>
      </c>
      <c r="M33" s="128" t="s">
        <v>613</v>
      </c>
      <c r="N33" s="122" t="s">
        <v>167</v>
      </c>
      <c r="O33" s="122" t="s">
        <v>614</v>
      </c>
      <c r="P33" s="115" t="str">
        <f t="shared" si="5"/>
        <v>北西側 2m_x000D_
北東側2.5m_x000D_
南側 3m</v>
      </c>
    </row>
    <row r="34" spans="1:16" ht="26.4">
      <c r="A34" s="216">
        <f t="shared" ca="1" si="1"/>
        <v>12</v>
      </c>
      <c r="B34" s="128" t="str">
        <f t="shared" ca="1" si="2"/>
        <v>〃</v>
      </c>
      <c r="C34" s="122" t="str">
        <f t="shared" ca="1" si="3"/>
        <v>〃</v>
      </c>
      <c r="D34" s="122" t="str">
        <f t="shared" ca="1" si="4"/>
        <v>〃</v>
      </c>
      <c r="E34" s="122" t="s">
        <v>177</v>
      </c>
      <c r="F34" s="122">
        <v>2</v>
      </c>
      <c r="G34" s="122"/>
      <c r="H34" s="122"/>
      <c r="I34" s="122"/>
      <c r="J34" s="122"/>
      <c r="K34" s="122">
        <v>19</v>
      </c>
      <c r="L34" s="129"/>
      <c r="M34" s="128" t="s">
        <v>613</v>
      </c>
      <c r="N34" s="122" t="s">
        <v>167</v>
      </c>
      <c r="O34" s="122" t="s">
        <v>614</v>
      </c>
      <c r="P34" s="115" t="str">
        <f t="shared" si="5"/>
        <v/>
      </c>
    </row>
    <row r="35" spans="1:16" ht="39.6">
      <c r="A35" s="216">
        <f t="shared" ca="1" si="1"/>
        <v>13</v>
      </c>
      <c r="B35" s="128" t="str">
        <f t="shared" ca="1" si="2"/>
        <v>第20-1-1609</v>
      </c>
      <c r="C35" s="122" t="str">
        <f t="shared" ca="1" si="3"/>
        <v>〃</v>
      </c>
      <c r="D35" s="122" t="str">
        <f t="shared" ca="1" si="4"/>
        <v>広島市西区井口鈴が台2丁目2番先（鈴が台第3公園北西角交差点）</v>
      </c>
      <c r="E35" s="122" t="s">
        <v>260</v>
      </c>
      <c r="F35" s="122">
        <v>3</v>
      </c>
      <c r="G35" s="122"/>
      <c r="H35" s="122"/>
      <c r="I35" s="122"/>
      <c r="J35" s="122">
        <v>27</v>
      </c>
      <c r="K35" s="122"/>
      <c r="L35" s="129" t="s">
        <v>620</v>
      </c>
      <c r="M35" s="128" t="s">
        <v>618</v>
      </c>
      <c r="N35" s="122" t="s">
        <v>167</v>
      </c>
      <c r="O35" s="122" t="s">
        <v>619</v>
      </c>
      <c r="P35" s="115" t="str">
        <f t="shared" si="5"/>
        <v>南東側 1個_x000D_
北西側 2個</v>
      </c>
    </row>
    <row r="36" spans="1:16" ht="39.6">
      <c r="A36" s="216">
        <f t="shared" ca="1" si="1"/>
        <v>14</v>
      </c>
      <c r="B36" s="128" t="str">
        <f t="shared" ca="1" si="2"/>
        <v>第20-1-1610</v>
      </c>
      <c r="C36" s="122" t="str">
        <f t="shared" ca="1" si="3"/>
        <v>〃</v>
      </c>
      <c r="D36" s="122" t="str">
        <f t="shared" ca="1" si="4"/>
        <v>広島市西区井口鈴が台2丁目2番先（鈴が台第3公園北東角交差点）</v>
      </c>
      <c r="E36" s="122" t="s">
        <v>260</v>
      </c>
      <c r="F36" s="122">
        <v>1</v>
      </c>
      <c r="G36" s="122"/>
      <c r="H36" s="122"/>
      <c r="I36" s="122"/>
      <c r="J36" s="122">
        <v>9</v>
      </c>
      <c r="K36" s="122"/>
      <c r="L36" s="129" t="s">
        <v>623</v>
      </c>
      <c r="M36" s="128" t="s">
        <v>621</v>
      </c>
      <c r="N36" s="122" t="s">
        <v>167</v>
      </c>
      <c r="O36" s="122" t="s">
        <v>622</v>
      </c>
      <c r="P36" s="115" t="str">
        <f t="shared" si="5"/>
        <v>南側 1個</v>
      </c>
    </row>
    <row r="37" spans="1:16" ht="26.4">
      <c r="A37" s="216">
        <f t="shared" ca="1" si="1"/>
        <v>15</v>
      </c>
      <c r="B37" s="128" t="str">
        <f t="shared" ca="1" si="2"/>
        <v>第20-1-3183</v>
      </c>
      <c r="C37" s="122" t="str">
        <f t="shared" ca="1" si="3"/>
        <v>〃</v>
      </c>
      <c r="D37" s="122" t="str">
        <f t="shared" ca="1" si="4"/>
        <v>広島市西区井口鈴が台2丁目9番西角先交差点</v>
      </c>
      <c r="E37" s="122" t="s">
        <v>183</v>
      </c>
      <c r="F37" s="122">
        <v>1</v>
      </c>
      <c r="G37" s="122">
        <v>48</v>
      </c>
      <c r="H37" s="122"/>
      <c r="I37" s="122"/>
      <c r="J37" s="122"/>
      <c r="K37" s="122"/>
      <c r="L37" s="129" t="s">
        <v>626</v>
      </c>
      <c r="M37" s="128" t="s">
        <v>624</v>
      </c>
      <c r="N37" s="122" t="s">
        <v>167</v>
      </c>
      <c r="O37" s="122" t="s">
        <v>625</v>
      </c>
      <c r="P37" s="115" t="str">
        <f t="shared" si="5"/>
        <v>東端から3m16縞(路側帯内の縞は削除)</v>
      </c>
    </row>
    <row r="38" spans="1:16" ht="39.6">
      <c r="A38" s="216">
        <f t="shared" ca="1" si="1"/>
        <v>15</v>
      </c>
      <c r="B38" s="128" t="str">
        <f t="shared" ca="1" si="2"/>
        <v>〃</v>
      </c>
      <c r="C38" s="122" t="str">
        <f t="shared" ca="1" si="3"/>
        <v>〃</v>
      </c>
      <c r="D38" s="122" t="str">
        <f t="shared" ca="1" si="4"/>
        <v>〃</v>
      </c>
      <c r="E38" s="122" t="s">
        <v>260</v>
      </c>
      <c r="F38" s="122">
        <v>6</v>
      </c>
      <c r="G38" s="122"/>
      <c r="H38" s="122"/>
      <c r="I38" s="122"/>
      <c r="J38" s="122">
        <v>54</v>
      </c>
      <c r="K38" s="122"/>
      <c r="L38" s="129" t="s">
        <v>627</v>
      </c>
      <c r="M38" s="128" t="s">
        <v>624</v>
      </c>
      <c r="N38" s="122" t="s">
        <v>167</v>
      </c>
      <c r="O38" s="122" t="s">
        <v>625</v>
      </c>
      <c r="P38" s="115" t="str">
        <f t="shared" si="5"/>
        <v>東側 2個_x000D_
北東側 2個_x000D_
南西側 2個</v>
      </c>
    </row>
    <row r="39" spans="1:16" ht="52.8">
      <c r="A39" s="216">
        <f t="shared" ca="1" si="1"/>
        <v>15</v>
      </c>
      <c r="B39" s="128" t="str">
        <f t="shared" ca="1" si="2"/>
        <v>〃</v>
      </c>
      <c r="C39" s="122" t="str">
        <f t="shared" ca="1" si="3"/>
        <v>〃</v>
      </c>
      <c r="D39" s="122" t="str">
        <f t="shared" ca="1" si="4"/>
        <v>〃</v>
      </c>
      <c r="E39" s="122" t="s">
        <v>188</v>
      </c>
      <c r="F39" s="122">
        <v>3</v>
      </c>
      <c r="G39" s="122">
        <v>7.5</v>
      </c>
      <c r="H39" s="122"/>
      <c r="I39" s="122"/>
      <c r="J39" s="122"/>
      <c r="K39" s="122"/>
      <c r="L39" s="129" t="s">
        <v>628</v>
      </c>
      <c r="M39" s="128" t="s">
        <v>624</v>
      </c>
      <c r="N39" s="122" t="s">
        <v>167</v>
      </c>
      <c r="O39" s="122" t="s">
        <v>625</v>
      </c>
      <c r="P39" s="115" t="str">
        <f t="shared" si="5"/>
        <v>北東側 2m_x000D_
東側 2m_x000D_
南西側 既存削除後､標識の位置に3.5m</v>
      </c>
    </row>
    <row r="40" spans="1:16" ht="26.4">
      <c r="A40" s="216">
        <f t="shared" ca="1" si="1"/>
        <v>15</v>
      </c>
      <c r="B40" s="128" t="str">
        <f t="shared" ca="1" si="2"/>
        <v>〃</v>
      </c>
      <c r="C40" s="122" t="str">
        <f t="shared" ca="1" si="3"/>
        <v>〃</v>
      </c>
      <c r="D40" s="122" t="str">
        <f t="shared" ca="1" si="4"/>
        <v>〃</v>
      </c>
      <c r="E40" s="122" t="s">
        <v>177</v>
      </c>
      <c r="F40" s="122">
        <v>1</v>
      </c>
      <c r="G40" s="122"/>
      <c r="H40" s="122"/>
      <c r="I40" s="122"/>
      <c r="J40" s="122"/>
      <c r="K40" s="122">
        <v>15</v>
      </c>
      <c r="L40" s="129"/>
      <c r="M40" s="128" t="s">
        <v>624</v>
      </c>
      <c r="N40" s="122" t="s">
        <v>167</v>
      </c>
      <c r="O40" s="122" t="s">
        <v>625</v>
      </c>
      <c r="P40" s="115" t="str">
        <f t="shared" si="5"/>
        <v/>
      </c>
    </row>
    <row r="41" spans="1:16" ht="26.4">
      <c r="A41" s="216">
        <f t="shared" ca="1" si="1"/>
        <v>15</v>
      </c>
      <c r="B41" s="128" t="str">
        <f t="shared" ca="1" si="2"/>
        <v>〃</v>
      </c>
      <c r="C41" s="122" t="str">
        <f t="shared" ca="1" si="3"/>
        <v>〃</v>
      </c>
      <c r="D41" s="122" t="str">
        <f t="shared" ca="1" si="4"/>
        <v>〃</v>
      </c>
      <c r="E41" s="122" t="s">
        <v>181</v>
      </c>
      <c r="F41" s="122">
        <v>1</v>
      </c>
      <c r="G41" s="122"/>
      <c r="H41" s="122"/>
      <c r="I41" s="122"/>
      <c r="J41" s="122"/>
      <c r="K41" s="122">
        <v>3.5</v>
      </c>
      <c r="L41" s="129"/>
      <c r="M41" s="128" t="s">
        <v>624</v>
      </c>
      <c r="N41" s="122" t="s">
        <v>167</v>
      </c>
      <c r="O41" s="122" t="s">
        <v>625</v>
      </c>
      <c r="P41" s="115" t="str">
        <f t="shared" si="5"/>
        <v/>
      </c>
    </row>
    <row r="42" spans="1:16" ht="39.6">
      <c r="A42" s="216">
        <f t="shared" ca="1" si="1"/>
        <v>16</v>
      </c>
      <c r="B42" s="128" t="str">
        <f t="shared" ca="1" si="2"/>
        <v>第20-1-1112</v>
      </c>
      <c r="C42" s="122" t="str">
        <f t="shared" ca="1" si="3"/>
        <v>〃</v>
      </c>
      <c r="D42" s="122" t="str">
        <f t="shared" ca="1" si="4"/>
        <v>広島市西区井口鈴が台3丁目6番1号先（神前博方前交差点）</v>
      </c>
      <c r="E42" s="122" t="s">
        <v>260</v>
      </c>
      <c r="F42" s="122">
        <v>1</v>
      </c>
      <c r="G42" s="122"/>
      <c r="H42" s="122"/>
      <c r="I42" s="122"/>
      <c r="J42" s="122">
        <v>9</v>
      </c>
      <c r="K42" s="122"/>
      <c r="L42" s="129" t="s">
        <v>631</v>
      </c>
      <c r="M42" s="128" t="s">
        <v>629</v>
      </c>
      <c r="N42" s="122" t="s">
        <v>167</v>
      </c>
      <c r="O42" s="122" t="s">
        <v>630</v>
      </c>
      <c r="P42" s="115" t="str">
        <f t="shared" si="5"/>
        <v>西側 1個</v>
      </c>
    </row>
    <row r="43" spans="1:16" ht="39.6">
      <c r="A43" s="216">
        <f t="shared" ca="1" si="1"/>
        <v>17</v>
      </c>
      <c r="B43" s="128" t="str">
        <f t="shared" ca="1" si="2"/>
        <v>第20-1-3188</v>
      </c>
      <c r="C43" s="122" t="str">
        <f t="shared" ca="1" si="3"/>
        <v>〃</v>
      </c>
      <c r="D43" s="122" t="str">
        <f t="shared" ca="1" si="4"/>
        <v>広島市西区井口鈴が台3丁目6番25号北西角先（青木伸夫方前交差点）</v>
      </c>
      <c r="E43" s="122" t="s">
        <v>260</v>
      </c>
      <c r="F43" s="122">
        <v>3</v>
      </c>
      <c r="G43" s="122"/>
      <c r="H43" s="122"/>
      <c r="I43" s="122"/>
      <c r="J43" s="122">
        <v>27</v>
      </c>
      <c r="K43" s="122"/>
      <c r="L43" s="129" t="s">
        <v>634</v>
      </c>
      <c r="M43" s="128" t="s">
        <v>632</v>
      </c>
      <c r="N43" s="122" t="s">
        <v>167</v>
      </c>
      <c r="O43" s="122" t="s">
        <v>633</v>
      </c>
      <c r="P43" s="115" t="str">
        <f t="shared" si="5"/>
        <v>西側 2個_x000D_
東側 1個</v>
      </c>
    </row>
    <row r="44" spans="1:16" ht="26.4">
      <c r="A44" s="216">
        <f t="shared" ca="1" si="1"/>
        <v>18</v>
      </c>
      <c r="B44" s="128" t="str">
        <f t="shared" ca="1" si="2"/>
        <v>第20-1-5042</v>
      </c>
      <c r="C44" s="122" t="str">
        <f t="shared" ca="1" si="3"/>
        <v>〃</v>
      </c>
      <c r="D44" s="122" t="str">
        <f t="shared" ca="1" si="4"/>
        <v>広島市西区鈴が峰町42番7号先</v>
      </c>
      <c r="E44" s="122" t="s">
        <v>260</v>
      </c>
      <c r="F44" s="122">
        <v>4</v>
      </c>
      <c r="G44" s="122"/>
      <c r="H44" s="122"/>
      <c r="I44" s="122"/>
      <c r="J44" s="122">
        <v>36</v>
      </c>
      <c r="K44" s="122"/>
      <c r="L44" s="129" t="s">
        <v>637</v>
      </c>
      <c r="M44" s="128" t="s">
        <v>635</v>
      </c>
      <c r="N44" s="122" t="s">
        <v>167</v>
      </c>
      <c r="O44" s="122" t="s">
        <v>636</v>
      </c>
      <c r="P44" s="115" t="str">
        <f t="shared" si="5"/>
        <v>西側 2個_x000D_
東側 2個</v>
      </c>
    </row>
    <row r="45" spans="1:16" ht="39.6">
      <c r="A45" s="216">
        <f t="shared" ca="1" si="1"/>
        <v>19</v>
      </c>
      <c r="B45" s="128" t="str">
        <f t="shared" ca="1" si="2"/>
        <v>第20-1-2939</v>
      </c>
      <c r="C45" s="122" t="str">
        <f t="shared" ca="1" si="3"/>
        <v>〃</v>
      </c>
      <c r="D45" s="122" t="str">
        <f t="shared" ca="1" si="4"/>
        <v>広島市西区鈴が峰町43番12号先（鈴が峰アパート西56－12前）</v>
      </c>
      <c r="E45" s="122" t="s">
        <v>260</v>
      </c>
      <c r="F45" s="122">
        <v>4</v>
      </c>
      <c r="G45" s="122"/>
      <c r="H45" s="122"/>
      <c r="I45" s="122"/>
      <c r="J45" s="122">
        <v>36</v>
      </c>
      <c r="K45" s="122"/>
      <c r="L45" s="129" t="s">
        <v>637</v>
      </c>
      <c r="M45" s="128" t="s">
        <v>638</v>
      </c>
      <c r="N45" s="122" t="s">
        <v>167</v>
      </c>
      <c r="O45" s="122" t="s">
        <v>639</v>
      </c>
      <c r="P45" s="115" t="str">
        <f t="shared" si="5"/>
        <v>西側 2個_x000D_
東側 2個</v>
      </c>
    </row>
    <row r="46" spans="1:16" ht="26.4">
      <c r="A46" s="216">
        <f t="shared" ca="1" si="1"/>
        <v>20</v>
      </c>
      <c r="B46" s="128" t="str">
        <f t="shared" ca="1" si="2"/>
        <v>第20-1-4691</v>
      </c>
      <c r="C46" s="122" t="str">
        <f t="shared" ca="1" si="3"/>
        <v>〃</v>
      </c>
      <c r="D46" s="122" t="str">
        <f t="shared" ca="1" si="4"/>
        <v>広島市西区鈴が峰町44番1号先（鈴が峰公民館前）</v>
      </c>
      <c r="E46" s="122" t="s">
        <v>183</v>
      </c>
      <c r="F46" s="122">
        <v>1</v>
      </c>
      <c r="G46" s="122">
        <v>6</v>
      </c>
      <c r="H46" s="122"/>
      <c r="I46" s="122"/>
      <c r="J46" s="122"/>
      <c r="K46" s="122"/>
      <c r="L46" s="129" t="s">
        <v>642</v>
      </c>
      <c r="M46" s="128" t="s">
        <v>640</v>
      </c>
      <c r="N46" s="122" t="s">
        <v>167</v>
      </c>
      <c r="O46" s="122" t="s">
        <v>641</v>
      </c>
      <c r="P46" s="115" t="str">
        <f t="shared" si="5"/>
        <v>3m2縞</v>
      </c>
    </row>
    <row r="47" spans="1:16" ht="26.4">
      <c r="A47" s="216">
        <f t="shared" ca="1" si="1"/>
        <v>20</v>
      </c>
      <c r="B47" s="128" t="str">
        <f t="shared" ca="1" si="2"/>
        <v>〃</v>
      </c>
      <c r="C47" s="122" t="str">
        <f t="shared" ca="1" si="3"/>
        <v>〃</v>
      </c>
      <c r="D47" s="122" t="str">
        <f t="shared" ca="1" si="4"/>
        <v>〃</v>
      </c>
      <c r="E47" s="122" t="s">
        <v>260</v>
      </c>
      <c r="F47" s="122">
        <v>3</v>
      </c>
      <c r="G47" s="122"/>
      <c r="H47" s="122"/>
      <c r="I47" s="122"/>
      <c r="J47" s="122">
        <v>27</v>
      </c>
      <c r="K47" s="122"/>
      <c r="L47" s="129" t="s">
        <v>634</v>
      </c>
      <c r="M47" s="128" t="s">
        <v>640</v>
      </c>
      <c r="N47" s="122" t="s">
        <v>167</v>
      </c>
      <c r="O47" s="122" t="s">
        <v>641</v>
      </c>
      <c r="P47" s="115" t="str">
        <f t="shared" si="5"/>
        <v>西側 2個_x000D_
東側 1個</v>
      </c>
    </row>
    <row r="48" spans="1:16" ht="26.4">
      <c r="A48" s="216">
        <f t="shared" ca="1" si="1"/>
        <v>20</v>
      </c>
      <c r="B48" s="128" t="str">
        <f t="shared" ca="1" si="2"/>
        <v>〃</v>
      </c>
      <c r="C48" s="122" t="str">
        <f t="shared" ca="1" si="3"/>
        <v>〃</v>
      </c>
      <c r="D48" s="122" t="str">
        <f t="shared" ca="1" si="4"/>
        <v>〃</v>
      </c>
      <c r="E48" s="122" t="s">
        <v>188</v>
      </c>
      <c r="F48" s="122">
        <v>1</v>
      </c>
      <c r="G48" s="122">
        <v>2.2999999999999998</v>
      </c>
      <c r="H48" s="122"/>
      <c r="I48" s="122"/>
      <c r="J48" s="122"/>
      <c r="K48" s="122"/>
      <c r="L48" s="129" t="s">
        <v>643</v>
      </c>
      <c r="M48" s="128" t="s">
        <v>640</v>
      </c>
      <c r="N48" s="122" t="s">
        <v>167</v>
      </c>
      <c r="O48" s="122" t="s">
        <v>641</v>
      </c>
      <c r="P48" s="115" t="str">
        <f t="shared" si="5"/>
        <v>西側2.3m</v>
      </c>
    </row>
    <row r="49" spans="1:16" ht="27" thickBot="1">
      <c r="A49" s="216">
        <f t="shared" ca="1" si="1"/>
        <v>21</v>
      </c>
      <c r="B49" s="128" t="str">
        <f t="shared" ca="1" si="0"/>
        <v>第20-1-4098</v>
      </c>
      <c r="C49" s="122" t="str">
        <f t="shared" ca="1" si="0"/>
        <v>〃</v>
      </c>
      <c r="D49" s="122" t="str">
        <f t="shared" ca="1" si="0"/>
        <v>広島市西区鈴が峰町44番1号北東角先</v>
      </c>
      <c r="E49" s="123" t="s">
        <v>260</v>
      </c>
      <c r="F49" s="123">
        <v>3</v>
      </c>
      <c r="G49" s="123"/>
      <c r="H49" s="123"/>
      <c r="I49" s="123"/>
      <c r="J49" s="123">
        <v>27</v>
      </c>
      <c r="K49" s="123"/>
      <c r="L49" s="130" t="s">
        <v>646</v>
      </c>
      <c r="M49" s="148" t="s">
        <v>644</v>
      </c>
      <c r="N49" s="123" t="s">
        <v>167</v>
      </c>
      <c r="O49" s="123" t="s">
        <v>645</v>
      </c>
      <c r="P49" s="115" t="str">
        <f>ASC(L49)</f>
        <v>東側 2個_x000D_
西側 1個</v>
      </c>
    </row>
    <row r="50" spans="1:16" ht="16.2">
      <c r="B50" s="295" t="str">
        <f>警察署名</f>
        <v>広島西</v>
      </c>
      <c r="C50" s="296"/>
      <c r="D50" s="299" t="s">
        <v>76</v>
      </c>
      <c r="E50" s="149">
        <v>21</v>
      </c>
      <c r="F50" s="150"/>
      <c r="G50" s="151">
        <f>IF(ISERROR(FIND("図示", G3)), IF(ISERROR(FIND("削除", G3)), SUMPRODUCT((ISNUMBER(FIND("横断歩道　実線",$E5:$E49)))*(G5:G49&lt;&gt;""), $F5:$F49), 0), SUMIF(G5:G49,"&gt;0",$F5:$F49))</f>
        <v>10</v>
      </c>
      <c r="H50" s="151">
        <f>IF(ISERROR(FIND("図示", H3)), IF(ISERROR(FIND("削除", H3)), SUMPRODUCT((ISNUMBER(FIND("横断歩道　実線",$E5:$E49)))*(H5:H49&lt;&gt;""), $F5:$F49), 0), SUMIF(H5:H49,"&gt;0",$F5:$F49))</f>
        <v>0</v>
      </c>
      <c r="I50" s="151">
        <f t="shared" ref="I50:J50" si="6">IF(ISERROR(FIND("図示", I3)), IF(ISERROR(FIND("削除", I3)), SUMPRODUCT((ISNUMBER(FIND("横断歩道　実線",$E5:$E49)))*(I5:I49&lt;&gt;""), $F5:$F49), 0), SUMIF(I5:I49,"&gt;0",$F5:$F49))</f>
        <v>0</v>
      </c>
      <c r="J50" s="151">
        <f t="shared" si="6"/>
        <v>57</v>
      </c>
      <c r="K50" s="151">
        <f>IF(ISERROR(FIND("図示", K3)), IF(ISERROR(FIND("削除", K3)), SUMPRODUCT((ISNUMBER(FIND("横断歩道　実線",$E5:$E49)))*(K5:K49&lt;&gt;""), $F5:$F49), 0), SUMIF(K5:K49,"&gt;0",$F5:$F49))</f>
        <v>0</v>
      </c>
      <c r="L50" s="131"/>
      <c r="M50" s="295"/>
      <c r="N50" s="296"/>
      <c r="O50" s="299"/>
    </row>
    <row r="51" spans="1:16" ht="16.8" thickBot="1">
      <c r="B51" s="297"/>
      <c r="C51" s="298"/>
      <c r="D51" s="300"/>
      <c r="E51" s="152"/>
      <c r="F51" s="153"/>
      <c r="G51" s="154">
        <f>SUM(G5:G49)</f>
        <v>224.4</v>
      </c>
      <c r="H51" s="154">
        <f>SUM(H5:H49)</f>
        <v>6.3</v>
      </c>
      <c r="I51" s="154">
        <f t="shared" ref="I51:J51" si="7">SUM(I5:I49)</f>
        <v>1</v>
      </c>
      <c r="J51" s="154">
        <f t="shared" si="7"/>
        <v>517</v>
      </c>
      <c r="K51" s="154">
        <f>SUM(K5:K49)</f>
        <v>92</v>
      </c>
      <c r="L51" s="132"/>
      <c r="M51" s="316"/>
      <c r="N51" s="317"/>
      <c r="O51" s="315"/>
    </row>
    <row r="52" spans="1:16" ht="16.2">
      <c r="B52" s="295" t="str">
        <f>警察署名</f>
        <v>広島西</v>
      </c>
      <c r="C52" s="296"/>
      <c r="D52" s="299" t="s">
        <v>77</v>
      </c>
      <c r="E52" s="149">
        <f>場所表_広島西_新規!新規合計+更新合計</f>
        <v>22</v>
      </c>
      <c r="F52" s="150"/>
      <c r="G52" s="151">
        <f>場所表_広島西_新規!H8+G50</f>
        <v>11</v>
      </c>
      <c r="H52" s="151">
        <f>H50</f>
        <v>0</v>
      </c>
      <c r="I52" s="151">
        <f>I50</f>
        <v>0</v>
      </c>
      <c r="J52" s="151">
        <f>場所表_広島西_新規!I8+J50</f>
        <v>60</v>
      </c>
      <c r="K52" s="151">
        <f>K50</f>
        <v>0</v>
      </c>
      <c r="L52" s="131"/>
      <c r="M52" s="316"/>
      <c r="N52" s="317"/>
      <c r="O52" s="315"/>
    </row>
    <row r="53" spans="1:16" ht="16.8" thickBot="1">
      <c r="B53" s="297"/>
      <c r="C53" s="298"/>
      <c r="D53" s="300"/>
      <c r="E53" s="152"/>
      <c r="F53" s="153"/>
      <c r="G53" s="154">
        <f>場所表_広島西_新規!H9+G51</f>
        <v>243.4</v>
      </c>
      <c r="H53" s="154">
        <f>H51</f>
        <v>6.3</v>
      </c>
      <c r="I53" s="154">
        <f>I51</f>
        <v>1</v>
      </c>
      <c r="J53" s="154">
        <f>場所表_広島西_新規!I9+J51</f>
        <v>544</v>
      </c>
      <c r="K53" s="154">
        <f>K51</f>
        <v>92</v>
      </c>
      <c r="L53" s="132"/>
      <c r="M53" s="316"/>
      <c r="N53" s="317"/>
      <c r="O53" s="315"/>
    </row>
  </sheetData>
  <mergeCells count="19">
    <mergeCell ref="D50:D51"/>
    <mergeCell ref="M50:N51"/>
    <mergeCell ref="O50:O51"/>
    <mergeCell ref="B52:C53"/>
    <mergeCell ref="D52:D53"/>
    <mergeCell ref="M52:N53"/>
    <mergeCell ref="O52:O53"/>
    <mergeCell ref="B50:C51"/>
    <mergeCell ref="M1:O1"/>
    <mergeCell ref="B2:B4"/>
    <mergeCell ref="C2:C4"/>
    <mergeCell ref="D2:D4"/>
    <mergeCell ref="G2:L2"/>
    <mergeCell ref="M2:M4"/>
    <mergeCell ref="N2:N4"/>
    <mergeCell ref="O2:O4"/>
    <mergeCell ref="E3:E4"/>
    <mergeCell ref="F3:F4"/>
    <mergeCell ref="L3:L4"/>
  </mergeCells>
  <phoneticPr fontId="2"/>
  <conditionalFormatting sqref="A5:A49">
    <cfRule type="expression" dxfId="1" priority="1">
      <formula>(A5=OFFSET(A5,-1,0))</formula>
    </cfRule>
  </conditionalFormatting>
  <pageMargins left="0.75" right="0.75" top="1" bottom="1" header="0.51200000000000001" footer="0.51200000000000001"/>
  <pageSetup paperSize="9" scale="55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2"/>
  <sheetViews>
    <sheetView showZeros="0" view="pageBreakPreview" topLeftCell="A30" zoomScaleNormal="100" workbookViewId="0">
      <selection activeCell="C33" sqref="C33:G34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10" width="10.6640625" style="115" customWidth="1"/>
    <col min="11" max="11" width="22.44140625" style="116" customWidth="1"/>
    <col min="12" max="13" width="37.33203125" style="115" customWidth="1"/>
    <col min="14" max="14" width="100.6640625" style="116" customWidth="1"/>
    <col min="15" max="16384" width="9" style="115"/>
  </cols>
  <sheetData>
    <row r="1" spans="1:15" ht="19.8" thickBot="1">
      <c r="B1" s="114" t="s">
        <v>74</v>
      </c>
      <c r="C1" s="115" t="str">
        <f>"("&amp;表紙等_署用!H1&amp;")"</f>
        <v>(№ 8-4)</v>
      </c>
      <c r="K1" s="117" t="s">
        <v>82</v>
      </c>
      <c r="L1" s="301" t="s">
        <v>141</v>
      </c>
      <c r="M1" s="301"/>
      <c r="N1" s="301"/>
    </row>
    <row r="2" spans="1:15">
      <c r="B2" s="318" t="s">
        <v>75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08"/>
      <c r="K2" s="314"/>
      <c r="L2" s="318" t="s">
        <v>75</v>
      </c>
      <c r="M2" s="308" t="s">
        <v>67</v>
      </c>
      <c r="N2" s="311" t="s">
        <v>68</v>
      </c>
    </row>
    <row r="3" spans="1:15" ht="39.6">
      <c r="B3" s="319"/>
      <c r="C3" s="309"/>
      <c r="D3" s="312"/>
      <c r="E3" s="312" t="s">
        <v>70</v>
      </c>
      <c r="F3" s="291" t="s">
        <v>71</v>
      </c>
      <c r="G3" s="123" t="s">
        <v>153</v>
      </c>
      <c r="H3" s="124" t="s">
        <v>156</v>
      </c>
      <c r="I3" s="124" t="s">
        <v>159</v>
      </c>
      <c r="J3" s="123" t="s">
        <v>164</v>
      </c>
      <c r="K3" s="293" t="s">
        <v>72</v>
      </c>
      <c r="L3" s="319"/>
      <c r="M3" s="309"/>
      <c r="N3" s="312"/>
    </row>
    <row r="4" spans="1:15" ht="13.8" thickBot="1">
      <c r="B4" s="320"/>
      <c r="C4" s="310"/>
      <c r="D4" s="313"/>
      <c r="E4" s="313"/>
      <c r="F4" s="292"/>
      <c r="G4" s="125" t="s">
        <v>155</v>
      </c>
      <c r="H4" s="126" t="s">
        <v>155</v>
      </c>
      <c r="I4" s="126" t="s">
        <v>155</v>
      </c>
      <c r="J4" s="125" t="s">
        <v>155</v>
      </c>
      <c r="K4" s="294"/>
      <c r="L4" s="320"/>
      <c r="M4" s="310"/>
      <c r="N4" s="313"/>
    </row>
    <row r="5" spans="1:15" ht="26.4">
      <c r="A5" s="216">
        <v>1</v>
      </c>
      <c r="B5" s="118" t="str">
        <f>L5</f>
        <v>第12-1-1614</v>
      </c>
      <c r="C5" s="119" t="str">
        <f>M5</f>
        <v>市道</v>
      </c>
      <c r="D5" s="119" t="str">
        <f>N5</f>
        <v>広島市南区上東雲町26番北西角先交差点</v>
      </c>
      <c r="E5" s="119" t="s">
        <v>188</v>
      </c>
      <c r="F5" s="119">
        <v>1</v>
      </c>
      <c r="G5" s="119"/>
      <c r="H5" s="119">
        <v>3.7</v>
      </c>
      <c r="I5" s="119"/>
      <c r="J5" s="119"/>
      <c r="K5" s="127" t="s">
        <v>649</v>
      </c>
      <c r="L5" s="118" t="s">
        <v>647</v>
      </c>
      <c r="M5" s="119" t="s">
        <v>167</v>
      </c>
      <c r="N5" s="119" t="s">
        <v>648</v>
      </c>
      <c r="O5" s="115" t="str">
        <f>ASC(K5)</f>
        <v>交差点側に3.7m施工</v>
      </c>
    </row>
    <row r="6" spans="1:15" ht="26.4">
      <c r="A6" s="216">
        <f ca="1">IF(D5="","",IF(D6="〃",A5,A5+1))</f>
        <v>2</v>
      </c>
      <c r="B6" s="128" t="str">
        <f t="shared" ref="B6:D48" ca="1" si="0">IF(OFFSET(L6,-1,)=L6,"〃",L6)</f>
        <v>第20-1-5472</v>
      </c>
      <c r="C6" s="122" t="str">
        <f t="shared" ca="1" si="0"/>
        <v>〃</v>
      </c>
      <c r="D6" s="122" t="str">
        <f t="shared" ca="1" si="0"/>
        <v>広島市南区上東雲町2番南西角先（上東雲（北）交差点）</v>
      </c>
      <c r="E6" s="122" t="s">
        <v>183</v>
      </c>
      <c r="F6" s="122">
        <v>2</v>
      </c>
      <c r="G6" s="122">
        <v>39.200000000000003</v>
      </c>
      <c r="H6" s="122"/>
      <c r="I6" s="122"/>
      <c r="J6" s="122"/>
      <c r="K6" s="129" t="s">
        <v>652</v>
      </c>
      <c r="L6" s="128" t="s">
        <v>650</v>
      </c>
      <c r="M6" s="122" t="s">
        <v>167</v>
      </c>
      <c r="N6" s="122" t="s">
        <v>651</v>
      </c>
      <c r="O6" s="115" t="str">
        <f>ASC(K6)</f>
        <v>東側:両端除く2.8m6縞_x000D_
西側:2.8m8縞</v>
      </c>
    </row>
    <row r="7" spans="1:15" ht="26.4">
      <c r="A7" s="216">
        <f t="shared" ref="A7:A48" ca="1" si="1">IF(D6="","",IF(D7="〃",A6,A6+1))</f>
        <v>2</v>
      </c>
      <c r="B7" s="128" t="str">
        <f t="shared" ref="B7:B47" ca="1" si="2">IF(OFFSET(L7,-1,)=L7,"〃",L7)</f>
        <v>〃</v>
      </c>
      <c r="C7" s="122" t="str">
        <f t="shared" ref="C7:C47" ca="1" si="3">IF(OFFSET(M7,-1,)=M7,"〃",M7)</f>
        <v>〃</v>
      </c>
      <c r="D7" s="122" t="str">
        <f t="shared" ref="D7:D47" ca="1" si="4">IF(OFFSET(N7,-1,)=N7,"〃",N7)</f>
        <v>〃</v>
      </c>
      <c r="E7" s="122" t="s">
        <v>188</v>
      </c>
      <c r="F7" s="122">
        <v>2</v>
      </c>
      <c r="G7" s="122">
        <v>4.7</v>
      </c>
      <c r="H7" s="122"/>
      <c r="I7" s="122"/>
      <c r="J7" s="122"/>
      <c r="K7" s="129" t="s">
        <v>653</v>
      </c>
      <c r="L7" s="128" t="s">
        <v>650</v>
      </c>
      <c r="M7" s="122" t="s">
        <v>167</v>
      </c>
      <c r="N7" s="122" t="s">
        <v>651</v>
      </c>
      <c r="O7" s="115" t="str">
        <f t="shared" ref="O7:O47" si="5">ASC(K7)</f>
        <v>東側:2.5m_x000D_
西側:2.2m</v>
      </c>
    </row>
    <row r="8" spans="1:15" ht="39.6">
      <c r="A8" s="216">
        <f t="shared" ca="1" si="1"/>
        <v>3</v>
      </c>
      <c r="B8" s="128" t="str">
        <f t="shared" ca="1" si="2"/>
        <v>第20-1-0058</v>
      </c>
      <c r="C8" s="122" t="str">
        <f t="shared" ca="1" si="3"/>
        <v>〃</v>
      </c>
      <c r="D8" s="122" t="str">
        <f t="shared" ca="1" si="4"/>
        <v>広島市南区上東雲町30番北西角先（比治山小学校前交差点）</v>
      </c>
      <c r="E8" s="122" t="s">
        <v>183</v>
      </c>
      <c r="F8" s="122">
        <v>1</v>
      </c>
      <c r="G8" s="122">
        <v>6</v>
      </c>
      <c r="H8" s="122"/>
      <c r="I8" s="122"/>
      <c r="J8" s="122"/>
      <c r="K8" s="129" t="s">
        <v>656</v>
      </c>
      <c r="L8" s="128" t="s">
        <v>654</v>
      </c>
      <c r="M8" s="122" t="s">
        <v>167</v>
      </c>
      <c r="N8" s="122" t="s">
        <v>655</v>
      </c>
      <c r="O8" s="115" t="str">
        <f t="shared" si="5"/>
        <v>西側:摩耗部1.2m5縞</v>
      </c>
    </row>
    <row r="9" spans="1:15" ht="26.4">
      <c r="A9" s="216">
        <f t="shared" ca="1" si="1"/>
        <v>3</v>
      </c>
      <c r="B9" s="128" t="str">
        <f t="shared" ca="1" si="2"/>
        <v>〃</v>
      </c>
      <c r="C9" s="122" t="str">
        <f t="shared" ca="1" si="3"/>
        <v>〃</v>
      </c>
      <c r="D9" s="122" t="str">
        <f t="shared" ca="1" si="4"/>
        <v>〃</v>
      </c>
      <c r="E9" s="122" t="s">
        <v>188</v>
      </c>
      <c r="F9" s="122">
        <v>1</v>
      </c>
      <c r="G9" s="122">
        <v>2</v>
      </c>
      <c r="H9" s="122"/>
      <c r="I9" s="122"/>
      <c r="J9" s="122"/>
      <c r="K9" s="129" t="s">
        <v>657</v>
      </c>
      <c r="L9" s="128" t="s">
        <v>654</v>
      </c>
      <c r="M9" s="122" t="s">
        <v>167</v>
      </c>
      <c r="N9" s="122" t="s">
        <v>655</v>
      </c>
      <c r="O9" s="115" t="str">
        <f t="shared" si="5"/>
        <v>西側:2m</v>
      </c>
    </row>
    <row r="10" spans="1:15" ht="39.6">
      <c r="A10" s="216">
        <f t="shared" ca="1" si="1"/>
        <v>4</v>
      </c>
      <c r="B10" s="128" t="str">
        <f t="shared" ca="1" si="2"/>
        <v>第20-1-1534</v>
      </c>
      <c r="C10" s="122" t="str">
        <f t="shared" ca="1" si="3"/>
        <v>〃</v>
      </c>
      <c r="D10" s="122" t="str">
        <f t="shared" ca="1" si="4"/>
        <v>広島市南区上東雲町33番南西角先（上東雲町33番交差点）</v>
      </c>
      <c r="E10" s="122" t="s">
        <v>183</v>
      </c>
      <c r="F10" s="122">
        <v>2</v>
      </c>
      <c r="G10" s="122">
        <v>44</v>
      </c>
      <c r="H10" s="122"/>
      <c r="I10" s="122"/>
      <c r="J10" s="122"/>
      <c r="K10" s="129" t="s">
        <v>660</v>
      </c>
      <c r="L10" s="128" t="s">
        <v>658</v>
      </c>
      <c r="M10" s="122" t="s">
        <v>167</v>
      </c>
      <c r="N10" s="122" t="s">
        <v>659</v>
      </c>
      <c r="O10" s="115" t="str">
        <f t="shared" si="5"/>
        <v>北側:西端から4.0m6縞_x000D_
南側:西端から1縞目を除く4m5縞</v>
      </c>
    </row>
    <row r="11" spans="1:15" ht="26.4">
      <c r="A11" s="216">
        <f t="shared" ca="1" si="1"/>
        <v>4</v>
      </c>
      <c r="B11" s="128" t="str">
        <f t="shared" ca="1" si="2"/>
        <v>〃</v>
      </c>
      <c r="C11" s="122" t="str">
        <f t="shared" ca="1" si="3"/>
        <v>〃</v>
      </c>
      <c r="D11" s="122" t="str">
        <f t="shared" ca="1" si="4"/>
        <v>〃</v>
      </c>
      <c r="E11" s="122" t="s">
        <v>188</v>
      </c>
      <c r="F11" s="122">
        <v>1</v>
      </c>
      <c r="G11" s="122">
        <v>5.8</v>
      </c>
      <c r="H11" s="122"/>
      <c r="I11" s="122"/>
      <c r="J11" s="122"/>
      <c r="K11" s="129" t="s">
        <v>661</v>
      </c>
      <c r="L11" s="128" t="s">
        <v>658</v>
      </c>
      <c r="M11" s="122" t="s">
        <v>167</v>
      </c>
      <c r="N11" s="122" t="s">
        <v>659</v>
      </c>
      <c r="O11" s="115" t="str">
        <f t="shared" si="5"/>
        <v>南側:5.8m</v>
      </c>
    </row>
    <row r="12" spans="1:15" ht="39.6">
      <c r="A12" s="216">
        <f t="shared" ca="1" si="1"/>
        <v>5</v>
      </c>
      <c r="B12" s="128" t="str">
        <f t="shared" ca="1" si="2"/>
        <v>第20-1-0331</v>
      </c>
      <c r="C12" s="122" t="str">
        <f t="shared" ca="1" si="3"/>
        <v>〃</v>
      </c>
      <c r="D12" s="122" t="str">
        <f t="shared" ca="1" si="4"/>
        <v>広島市南区段原4丁目9番11号先（平和橋南詰交差点）</v>
      </c>
      <c r="E12" s="122" t="s">
        <v>183</v>
      </c>
      <c r="F12" s="122">
        <v>2</v>
      </c>
      <c r="G12" s="122">
        <v>67</v>
      </c>
      <c r="H12" s="122"/>
      <c r="I12" s="122"/>
      <c r="J12" s="122"/>
      <c r="K12" s="129" t="s">
        <v>664</v>
      </c>
      <c r="L12" s="128" t="s">
        <v>662</v>
      </c>
      <c r="M12" s="122" t="s">
        <v>167</v>
      </c>
      <c r="N12" s="122" t="s">
        <v>663</v>
      </c>
      <c r="O12" s="115" t="str">
        <f t="shared" si="5"/>
        <v>東側:3.8m10縞_x000D_
西側:南端･中央各1縞除く3.8m7縞､北端2.4m1縞</v>
      </c>
    </row>
    <row r="13" spans="1:15" ht="26.4">
      <c r="A13" s="216">
        <f t="shared" ca="1" si="1"/>
        <v>5</v>
      </c>
      <c r="B13" s="128" t="str">
        <f t="shared" ca="1" si="2"/>
        <v>〃</v>
      </c>
      <c r="C13" s="122" t="str">
        <f t="shared" ca="1" si="3"/>
        <v>〃</v>
      </c>
      <c r="D13" s="122" t="str">
        <f t="shared" ca="1" si="4"/>
        <v>〃</v>
      </c>
      <c r="E13" s="122" t="s">
        <v>188</v>
      </c>
      <c r="F13" s="122">
        <v>1</v>
      </c>
      <c r="G13" s="122">
        <v>4.9000000000000004</v>
      </c>
      <c r="H13" s="122"/>
      <c r="I13" s="122"/>
      <c r="J13" s="122"/>
      <c r="K13" s="129" t="s">
        <v>665</v>
      </c>
      <c r="L13" s="128" t="s">
        <v>662</v>
      </c>
      <c r="M13" s="122" t="s">
        <v>167</v>
      </c>
      <c r="N13" s="122" t="s">
        <v>663</v>
      </c>
      <c r="O13" s="115" t="str">
        <f t="shared" si="5"/>
        <v>東側:4.9m</v>
      </c>
    </row>
    <row r="14" spans="1:15" ht="26.4">
      <c r="A14" s="216">
        <f t="shared" ca="1" si="1"/>
        <v>6</v>
      </c>
      <c r="B14" s="128" t="str">
        <f t="shared" ca="1" si="2"/>
        <v>第20-1-5335</v>
      </c>
      <c r="C14" s="122" t="str">
        <f t="shared" ca="1" si="3"/>
        <v>〃</v>
      </c>
      <c r="D14" s="122" t="str">
        <f t="shared" ca="1" si="4"/>
        <v>広島市南区段原日出1丁目15番北西角先交差点</v>
      </c>
      <c r="E14" s="122" t="s">
        <v>183</v>
      </c>
      <c r="F14" s="122">
        <v>1</v>
      </c>
      <c r="G14" s="122">
        <v>12.2</v>
      </c>
      <c r="H14" s="122"/>
      <c r="I14" s="122"/>
      <c r="J14" s="122"/>
      <c r="K14" s="129" t="s">
        <v>668</v>
      </c>
      <c r="L14" s="128" t="s">
        <v>666</v>
      </c>
      <c r="M14" s="122" t="s">
        <v>167</v>
      </c>
      <c r="N14" s="122" t="s">
        <v>667</v>
      </c>
      <c r="O14" s="115" t="str">
        <f t="shared" si="5"/>
        <v>2.8m2縞､2.5m･1.9m･2.2m各1縞</v>
      </c>
    </row>
    <row r="15" spans="1:15" ht="26.4">
      <c r="A15" s="216">
        <f t="shared" ca="1" si="1"/>
        <v>6</v>
      </c>
      <c r="B15" s="128" t="str">
        <f t="shared" ca="1" si="2"/>
        <v>〃</v>
      </c>
      <c r="C15" s="122" t="str">
        <f t="shared" ca="1" si="3"/>
        <v>〃</v>
      </c>
      <c r="D15" s="122" t="str">
        <f t="shared" ca="1" si="4"/>
        <v>〃</v>
      </c>
      <c r="E15" s="122" t="s">
        <v>188</v>
      </c>
      <c r="F15" s="122">
        <v>1</v>
      </c>
      <c r="G15" s="122">
        <v>2.4</v>
      </c>
      <c r="H15" s="122"/>
      <c r="I15" s="122"/>
      <c r="J15" s="122"/>
      <c r="K15" s="129" t="s">
        <v>669</v>
      </c>
      <c r="L15" s="128" t="s">
        <v>666</v>
      </c>
      <c r="M15" s="122" t="s">
        <v>167</v>
      </c>
      <c r="N15" s="122" t="s">
        <v>667</v>
      </c>
      <c r="O15" s="115" t="str">
        <f t="shared" si="5"/>
        <v>2.4m</v>
      </c>
    </row>
    <row r="16" spans="1:15" ht="26.4">
      <c r="A16" s="216">
        <f t="shared" ca="1" si="1"/>
        <v>7</v>
      </c>
      <c r="B16" s="128" t="str">
        <f t="shared" ca="1" si="2"/>
        <v>第20-1-5476</v>
      </c>
      <c r="C16" s="122" t="str">
        <f t="shared" ca="1" si="3"/>
        <v>〃</v>
      </c>
      <c r="D16" s="122" t="str">
        <f t="shared" ca="1" si="4"/>
        <v>広島市南区段原日出2丁目2番北西角先交差点</v>
      </c>
      <c r="E16" s="122" t="s">
        <v>183</v>
      </c>
      <c r="F16" s="122">
        <v>1</v>
      </c>
      <c r="G16" s="122">
        <v>19.600000000000001</v>
      </c>
      <c r="H16" s="122"/>
      <c r="I16" s="122"/>
      <c r="J16" s="122"/>
      <c r="K16" s="129" t="s">
        <v>672</v>
      </c>
      <c r="L16" s="128" t="s">
        <v>670</v>
      </c>
      <c r="M16" s="122" t="s">
        <v>167</v>
      </c>
      <c r="N16" s="122" t="s">
        <v>671</v>
      </c>
      <c r="O16" s="115" t="str">
        <f t="shared" si="5"/>
        <v>南側:2.8m7縞</v>
      </c>
    </row>
    <row r="17" spans="1:15" ht="26.4">
      <c r="A17" s="216">
        <f t="shared" ca="1" si="1"/>
        <v>7</v>
      </c>
      <c r="B17" s="128" t="str">
        <f t="shared" ca="1" si="2"/>
        <v>〃</v>
      </c>
      <c r="C17" s="122" t="str">
        <f t="shared" ca="1" si="3"/>
        <v>〃</v>
      </c>
      <c r="D17" s="122" t="str">
        <f t="shared" ca="1" si="4"/>
        <v>〃</v>
      </c>
      <c r="E17" s="122" t="s">
        <v>260</v>
      </c>
      <c r="F17" s="122">
        <v>2</v>
      </c>
      <c r="G17" s="122"/>
      <c r="H17" s="122"/>
      <c r="I17" s="122">
        <v>18</v>
      </c>
      <c r="J17" s="122"/>
      <c r="K17" s="129" t="s">
        <v>673</v>
      </c>
      <c r="L17" s="128" t="s">
        <v>670</v>
      </c>
      <c r="M17" s="122" t="s">
        <v>167</v>
      </c>
      <c r="N17" s="122" t="s">
        <v>671</v>
      </c>
      <c r="O17" s="115" t="str">
        <f t="shared" si="5"/>
        <v>南側:2個</v>
      </c>
    </row>
    <row r="18" spans="1:15" ht="26.4">
      <c r="A18" s="216">
        <f t="shared" ca="1" si="1"/>
        <v>7</v>
      </c>
      <c r="B18" s="128" t="str">
        <f t="shared" ca="1" si="2"/>
        <v>〃</v>
      </c>
      <c r="C18" s="122" t="str">
        <f t="shared" ca="1" si="3"/>
        <v>〃</v>
      </c>
      <c r="D18" s="122" t="str">
        <f t="shared" ca="1" si="4"/>
        <v>〃</v>
      </c>
      <c r="E18" s="122" t="s">
        <v>188</v>
      </c>
      <c r="F18" s="122">
        <v>1</v>
      </c>
      <c r="G18" s="122">
        <v>2.9</v>
      </c>
      <c r="H18" s="122"/>
      <c r="I18" s="122"/>
      <c r="J18" s="122"/>
      <c r="K18" s="129" t="s">
        <v>674</v>
      </c>
      <c r="L18" s="128" t="s">
        <v>670</v>
      </c>
      <c r="M18" s="122" t="s">
        <v>167</v>
      </c>
      <c r="N18" s="122" t="s">
        <v>671</v>
      </c>
      <c r="O18" s="115" t="str">
        <f t="shared" si="5"/>
        <v>南側:2.9m</v>
      </c>
    </row>
    <row r="19" spans="1:15" ht="26.4">
      <c r="A19" s="216">
        <f t="shared" ca="1" si="1"/>
        <v>8</v>
      </c>
      <c r="B19" s="128" t="str">
        <f t="shared" ca="1" si="2"/>
        <v>第12-1-1621</v>
      </c>
      <c r="C19" s="122" t="str">
        <f t="shared" ca="1" si="3"/>
        <v>〃</v>
      </c>
      <c r="D19" s="122" t="str">
        <f t="shared" ca="1" si="4"/>
        <v>広島市南区東雲2丁目7番1号先交差点</v>
      </c>
      <c r="E19" s="122" t="s">
        <v>272</v>
      </c>
      <c r="F19" s="122">
        <v>2</v>
      </c>
      <c r="G19" s="122"/>
      <c r="H19" s="122"/>
      <c r="I19" s="122">
        <v>26</v>
      </c>
      <c r="J19" s="122"/>
      <c r="K19" s="129" t="s">
        <v>677</v>
      </c>
      <c r="L19" s="128" t="s">
        <v>675</v>
      </c>
      <c r="M19" s="122" t="s">
        <v>167</v>
      </c>
      <c r="N19" s="122" t="s">
        <v>676</v>
      </c>
      <c r="O19" s="115" t="str">
        <f t="shared" si="5"/>
        <v>南側:既存削除縮小施工_x000D_
北側:既存削除縮小施工</v>
      </c>
    </row>
    <row r="20" spans="1:15" ht="26.4">
      <c r="A20" s="216">
        <f t="shared" ca="1" si="1"/>
        <v>8</v>
      </c>
      <c r="B20" s="128" t="str">
        <f t="shared" ca="1" si="2"/>
        <v>〃</v>
      </c>
      <c r="C20" s="122" t="str">
        <f t="shared" ca="1" si="3"/>
        <v>〃</v>
      </c>
      <c r="D20" s="122" t="str">
        <f t="shared" ca="1" si="4"/>
        <v>〃</v>
      </c>
      <c r="E20" s="122" t="s">
        <v>188</v>
      </c>
      <c r="F20" s="122">
        <v>2</v>
      </c>
      <c r="G20" s="122"/>
      <c r="H20" s="122">
        <v>6</v>
      </c>
      <c r="I20" s="122"/>
      <c r="J20" s="122"/>
      <c r="K20" s="129" t="s">
        <v>678</v>
      </c>
      <c r="L20" s="128" t="s">
        <v>675</v>
      </c>
      <c r="M20" s="122" t="s">
        <v>167</v>
      </c>
      <c r="N20" s="122" t="s">
        <v>676</v>
      </c>
      <c r="O20" s="115" t="str">
        <f t="shared" si="5"/>
        <v>南側:3m_x000D_
北側:3m</v>
      </c>
    </row>
    <row r="21" spans="1:15" ht="26.4">
      <c r="A21" s="216">
        <f t="shared" ca="1" si="1"/>
        <v>8</v>
      </c>
      <c r="B21" s="128" t="str">
        <f t="shared" ca="1" si="2"/>
        <v>〃</v>
      </c>
      <c r="C21" s="122" t="str">
        <f t="shared" ca="1" si="3"/>
        <v>〃</v>
      </c>
      <c r="D21" s="122" t="str">
        <f t="shared" ca="1" si="4"/>
        <v>〃</v>
      </c>
      <c r="E21" s="122" t="s">
        <v>192</v>
      </c>
      <c r="F21" s="122">
        <v>1</v>
      </c>
      <c r="G21" s="122"/>
      <c r="H21" s="122"/>
      <c r="I21" s="122"/>
      <c r="J21" s="122">
        <v>11</v>
      </c>
      <c r="K21" s="129"/>
      <c r="L21" s="128" t="s">
        <v>675</v>
      </c>
      <c r="M21" s="122" t="s">
        <v>167</v>
      </c>
      <c r="N21" s="122" t="s">
        <v>676</v>
      </c>
      <c r="O21" s="115" t="str">
        <f t="shared" si="5"/>
        <v/>
      </c>
    </row>
    <row r="22" spans="1:15" ht="26.4">
      <c r="A22" s="216">
        <f t="shared" ca="1" si="1"/>
        <v>9</v>
      </c>
      <c r="B22" s="128" t="str">
        <f t="shared" ca="1" si="2"/>
        <v>第20-1-2424</v>
      </c>
      <c r="C22" s="122" t="str">
        <f t="shared" ca="1" si="3"/>
        <v>〃</v>
      </c>
      <c r="D22" s="122" t="str">
        <f t="shared" ca="1" si="4"/>
        <v>広島市南区東雲3丁目10番7号先交差点</v>
      </c>
      <c r="E22" s="122" t="s">
        <v>183</v>
      </c>
      <c r="F22" s="122">
        <v>1</v>
      </c>
      <c r="G22" s="122">
        <v>18</v>
      </c>
      <c r="H22" s="122"/>
      <c r="I22" s="122"/>
      <c r="J22" s="122"/>
      <c r="K22" s="129" t="s">
        <v>681</v>
      </c>
      <c r="L22" s="128" t="s">
        <v>679</v>
      </c>
      <c r="M22" s="122" t="s">
        <v>167</v>
      </c>
      <c r="N22" s="122" t="s">
        <v>680</v>
      </c>
      <c r="O22" s="115" t="str">
        <f t="shared" si="5"/>
        <v>東側各縞1m短縮､3m6縞</v>
      </c>
    </row>
    <row r="23" spans="1:15" ht="26.4">
      <c r="A23" s="216">
        <f t="shared" ca="1" si="1"/>
        <v>9</v>
      </c>
      <c r="B23" s="128" t="str">
        <f t="shared" ca="1" si="2"/>
        <v>〃</v>
      </c>
      <c r="C23" s="122" t="str">
        <f t="shared" ca="1" si="3"/>
        <v>〃</v>
      </c>
      <c r="D23" s="122" t="str">
        <f t="shared" ca="1" si="4"/>
        <v>〃</v>
      </c>
      <c r="E23" s="122" t="s">
        <v>260</v>
      </c>
      <c r="F23" s="122">
        <v>2</v>
      </c>
      <c r="G23" s="122"/>
      <c r="H23" s="122"/>
      <c r="I23" s="122">
        <v>18</v>
      </c>
      <c r="J23" s="122"/>
      <c r="K23" s="129" t="s">
        <v>682</v>
      </c>
      <c r="L23" s="128" t="s">
        <v>679</v>
      </c>
      <c r="M23" s="122" t="s">
        <v>167</v>
      </c>
      <c r="N23" s="122" t="s">
        <v>680</v>
      </c>
      <c r="O23" s="115" t="str">
        <f t="shared" si="5"/>
        <v>予告2個</v>
      </c>
    </row>
    <row r="24" spans="1:15" ht="26.4">
      <c r="A24" s="216">
        <f t="shared" ca="1" si="1"/>
        <v>9</v>
      </c>
      <c r="B24" s="128" t="str">
        <f t="shared" ca="1" si="2"/>
        <v>〃</v>
      </c>
      <c r="C24" s="122" t="str">
        <f t="shared" ca="1" si="3"/>
        <v>〃</v>
      </c>
      <c r="D24" s="122" t="str">
        <f t="shared" ca="1" si="4"/>
        <v>〃</v>
      </c>
      <c r="E24" s="122" t="s">
        <v>188</v>
      </c>
      <c r="F24" s="122">
        <v>1</v>
      </c>
      <c r="G24" s="122">
        <v>2.6</v>
      </c>
      <c r="H24" s="122"/>
      <c r="I24" s="122"/>
      <c r="J24" s="122"/>
      <c r="K24" s="129" t="s">
        <v>683</v>
      </c>
      <c r="L24" s="128" t="s">
        <v>679</v>
      </c>
      <c r="M24" s="122" t="s">
        <v>167</v>
      </c>
      <c r="N24" s="122" t="s">
        <v>680</v>
      </c>
      <c r="O24" s="115" t="str">
        <f t="shared" si="5"/>
        <v>2.6m</v>
      </c>
    </row>
    <row r="25" spans="1:15" ht="26.4">
      <c r="A25" s="216">
        <f t="shared" ca="1" si="1"/>
        <v>9</v>
      </c>
      <c r="B25" s="128" t="str">
        <f t="shared" ca="1" si="2"/>
        <v>〃</v>
      </c>
      <c r="C25" s="122" t="str">
        <f t="shared" ca="1" si="3"/>
        <v>〃</v>
      </c>
      <c r="D25" s="122" t="str">
        <f t="shared" ca="1" si="4"/>
        <v>〃</v>
      </c>
      <c r="E25" s="122" t="s">
        <v>177</v>
      </c>
      <c r="F25" s="122">
        <v>1</v>
      </c>
      <c r="G25" s="122"/>
      <c r="H25" s="122"/>
      <c r="I25" s="122"/>
      <c r="J25" s="122">
        <v>5</v>
      </c>
      <c r="K25" s="129"/>
      <c r="L25" s="128" t="s">
        <v>679</v>
      </c>
      <c r="M25" s="122" t="s">
        <v>167</v>
      </c>
      <c r="N25" s="122" t="s">
        <v>680</v>
      </c>
      <c r="O25" s="115" t="str">
        <f t="shared" si="5"/>
        <v/>
      </c>
    </row>
    <row r="26" spans="1:15" ht="26.4">
      <c r="A26" s="216">
        <f t="shared" ca="1" si="1"/>
        <v>10</v>
      </c>
      <c r="B26" s="128" t="str">
        <f t="shared" ca="1" si="2"/>
        <v>第12-1-1639</v>
      </c>
      <c r="C26" s="122" t="str">
        <f t="shared" ca="1" si="3"/>
        <v>〃</v>
      </c>
      <c r="D26" s="122" t="str">
        <f t="shared" ca="1" si="4"/>
        <v>広島市南区東雲3丁目10番南東角先交差点</v>
      </c>
      <c r="E26" s="122" t="s">
        <v>272</v>
      </c>
      <c r="F26" s="122">
        <v>1</v>
      </c>
      <c r="G26" s="122"/>
      <c r="H26" s="122"/>
      <c r="I26" s="122">
        <v>13</v>
      </c>
      <c r="J26" s="122"/>
      <c r="K26" s="129" t="s">
        <v>686</v>
      </c>
      <c r="L26" s="128" t="s">
        <v>684</v>
      </c>
      <c r="M26" s="122" t="s">
        <v>167</v>
      </c>
      <c r="N26" s="122" t="s">
        <v>685</v>
      </c>
      <c r="O26" s="115" t="str">
        <f t="shared" si="5"/>
        <v>縮小施工</v>
      </c>
    </row>
    <row r="27" spans="1:15" ht="26.4">
      <c r="A27" s="216">
        <f t="shared" ca="1" si="1"/>
        <v>10</v>
      </c>
      <c r="B27" s="128" t="str">
        <f t="shared" ca="1" si="2"/>
        <v>〃</v>
      </c>
      <c r="C27" s="122" t="str">
        <f t="shared" ca="1" si="3"/>
        <v>〃</v>
      </c>
      <c r="D27" s="122" t="str">
        <f t="shared" ca="1" si="4"/>
        <v>〃</v>
      </c>
      <c r="E27" s="122" t="s">
        <v>188</v>
      </c>
      <c r="F27" s="122">
        <v>1</v>
      </c>
      <c r="G27" s="122"/>
      <c r="H27" s="122">
        <v>2</v>
      </c>
      <c r="I27" s="122"/>
      <c r="J27" s="122"/>
      <c r="K27" s="129" t="s">
        <v>687</v>
      </c>
      <c r="L27" s="128" t="s">
        <v>684</v>
      </c>
      <c r="M27" s="122" t="s">
        <v>167</v>
      </c>
      <c r="N27" s="122" t="s">
        <v>685</v>
      </c>
      <c r="O27" s="115" t="str">
        <f t="shared" si="5"/>
        <v>2m</v>
      </c>
    </row>
    <row r="28" spans="1:15" ht="26.4">
      <c r="A28" s="216">
        <f t="shared" ca="1" si="1"/>
        <v>11</v>
      </c>
      <c r="B28" s="128" t="str">
        <f t="shared" ca="1" si="2"/>
        <v>第20-1-5404</v>
      </c>
      <c r="C28" s="122" t="str">
        <f t="shared" ca="1" si="3"/>
        <v>〃</v>
      </c>
      <c r="D28" s="122" t="str">
        <f t="shared" ca="1" si="4"/>
        <v>広島市南区東雲3丁目7番東側先交差点</v>
      </c>
      <c r="E28" s="122" t="s">
        <v>183</v>
      </c>
      <c r="F28" s="122">
        <v>1</v>
      </c>
      <c r="G28" s="122">
        <v>18</v>
      </c>
      <c r="H28" s="122"/>
      <c r="I28" s="122"/>
      <c r="J28" s="122"/>
      <c r="K28" s="129" t="s">
        <v>690</v>
      </c>
      <c r="L28" s="128" t="s">
        <v>688</v>
      </c>
      <c r="M28" s="122" t="s">
        <v>167</v>
      </c>
      <c r="N28" s="122" t="s">
        <v>689</v>
      </c>
      <c r="O28" s="115" t="str">
        <f t="shared" si="5"/>
        <v>3m6縞</v>
      </c>
    </row>
    <row r="29" spans="1:15" ht="26.4">
      <c r="A29" s="216">
        <f t="shared" ca="1" si="1"/>
        <v>11</v>
      </c>
      <c r="B29" s="128" t="str">
        <f t="shared" ca="1" si="2"/>
        <v>〃</v>
      </c>
      <c r="C29" s="122" t="str">
        <f t="shared" ca="1" si="3"/>
        <v>〃</v>
      </c>
      <c r="D29" s="122" t="str">
        <f t="shared" ca="1" si="4"/>
        <v>〃</v>
      </c>
      <c r="E29" s="122" t="s">
        <v>260</v>
      </c>
      <c r="F29" s="122">
        <v>1</v>
      </c>
      <c r="G29" s="122"/>
      <c r="H29" s="122"/>
      <c r="I29" s="122">
        <v>9</v>
      </c>
      <c r="J29" s="122"/>
      <c r="K29" s="129" t="s">
        <v>691</v>
      </c>
      <c r="L29" s="128" t="s">
        <v>688</v>
      </c>
      <c r="M29" s="122" t="s">
        <v>167</v>
      </c>
      <c r="N29" s="122" t="s">
        <v>689</v>
      </c>
      <c r="O29" s="115" t="str">
        <f t="shared" si="5"/>
        <v>北側:予告1個</v>
      </c>
    </row>
    <row r="30" spans="1:15" ht="26.4">
      <c r="A30" s="216">
        <f t="shared" ca="1" si="1"/>
        <v>11</v>
      </c>
      <c r="B30" s="128" t="str">
        <f t="shared" ca="1" si="2"/>
        <v>〃</v>
      </c>
      <c r="C30" s="122" t="str">
        <f t="shared" ca="1" si="3"/>
        <v>〃</v>
      </c>
      <c r="D30" s="122" t="str">
        <f t="shared" ca="1" si="4"/>
        <v>〃</v>
      </c>
      <c r="E30" s="122" t="s">
        <v>188</v>
      </c>
      <c r="F30" s="122">
        <v>2</v>
      </c>
      <c r="G30" s="122">
        <v>4.5</v>
      </c>
      <c r="H30" s="122"/>
      <c r="I30" s="122"/>
      <c r="J30" s="122"/>
      <c r="K30" s="129" t="s">
        <v>692</v>
      </c>
      <c r="L30" s="128" t="s">
        <v>688</v>
      </c>
      <c r="M30" s="122" t="s">
        <v>167</v>
      </c>
      <c r="N30" s="122" t="s">
        <v>689</v>
      </c>
      <c r="O30" s="115" t="str">
        <f t="shared" si="5"/>
        <v>南側:2.5m_x000D_
北側:外側線まで2m</v>
      </c>
    </row>
    <row r="31" spans="1:15" ht="26.4">
      <c r="A31" s="216">
        <f t="shared" ca="1" si="1"/>
        <v>12</v>
      </c>
      <c r="B31" s="128" t="str">
        <f t="shared" ca="1" si="2"/>
        <v>第12-1-0183</v>
      </c>
      <c r="C31" s="122" t="str">
        <f t="shared" ca="1" si="3"/>
        <v>〃</v>
      </c>
      <c r="D31" s="122" t="str">
        <f t="shared" ca="1" si="4"/>
        <v>広島市南区東雲本町1丁目11番1号先交差点</v>
      </c>
      <c r="E31" s="122" t="s">
        <v>272</v>
      </c>
      <c r="F31" s="122">
        <v>1</v>
      </c>
      <c r="G31" s="122"/>
      <c r="H31" s="122"/>
      <c r="I31" s="122">
        <v>13</v>
      </c>
      <c r="J31" s="122"/>
      <c r="K31" s="129" t="s">
        <v>695</v>
      </c>
      <c r="L31" s="128" t="s">
        <v>693</v>
      </c>
      <c r="M31" s="122" t="s">
        <v>167</v>
      </c>
      <c r="N31" s="122" t="s">
        <v>694</v>
      </c>
      <c r="O31" s="115" t="str">
        <f t="shared" si="5"/>
        <v>南側:縮小</v>
      </c>
    </row>
    <row r="32" spans="1:15" ht="26.4">
      <c r="A32" s="216">
        <f t="shared" ca="1" si="1"/>
        <v>12</v>
      </c>
      <c r="B32" s="128" t="str">
        <f t="shared" ca="1" si="2"/>
        <v>〃</v>
      </c>
      <c r="C32" s="122" t="str">
        <f t="shared" ca="1" si="3"/>
        <v>〃</v>
      </c>
      <c r="D32" s="122" t="str">
        <f t="shared" ca="1" si="4"/>
        <v>〃</v>
      </c>
      <c r="E32" s="122" t="s">
        <v>188</v>
      </c>
      <c r="F32" s="122">
        <v>1</v>
      </c>
      <c r="G32" s="122"/>
      <c r="H32" s="122">
        <v>3</v>
      </c>
      <c r="I32" s="122"/>
      <c r="J32" s="122"/>
      <c r="K32" s="129" t="s">
        <v>696</v>
      </c>
      <c r="L32" s="128" t="s">
        <v>693</v>
      </c>
      <c r="M32" s="122" t="s">
        <v>167</v>
      </c>
      <c r="N32" s="122" t="s">
        <v>694</v>
      </c>
      <c r="O32" s="115" t="str">
        <f t="shared" si="5"/>
        <v>南側:3m</v>
      </c>
    </row>
    <row r="33" spans="1:15" ht="26.4">
      <c r="A33" s="216">
        <f t="shared" ca="1" si="1"/>
        <v>13</v>
      </c>
      <c r="B33" s="128" t="str">
        <f t="shared" ca="1" si="2"/>
        <v>第20-1-0632</v>
      </c>
      <c r="C33" s="122" t="str">
        <f t="shared" ca="1" si="3"/>
        <v>〃</v>
      </c>
      <c r="D33" s="122" t="str">
        <f t="shared" ca="1" si="4"/>
        <v>広島市南区東雲本町1丁目12番1号先交差点</v>
      </c>
      <c r="E33" s="122" t="s">
        <v>183</v>
      </c>
      <c r="F33" s="122">
        <v>1</v>
      </c>
      <c r="G33" s="122">
        <v>17.3</v>
      </c>
      <c r="H33" s="122"/>
      <c r="I33" s="122"/>
      <c r="J33" s="122"/>
      <c r="K33" s="129" t="s">
        <v>699</v>
      </c>
      <c r="L33" s="128" t="s">
        <v>697</v>
      </c>
      <c r="M33" s="122" t="s">
        <v>167</v>
      </c>
      <c r="N33" s="122" t="s">
        <v>698</v>
      </c>
      <c r="O33" s="115" t="str">
        <f t="shared" si="5"/>
        <v>西側:3m5縞､2.3m1縞</v>
      </c>
    </row>
    <row r="34" spans="1:15" ht="26.4">
      <c r="A34" s="216">
        <f t="shared" ca="1" si="1"/>
        <v>13</v>
      </c>
      <c r="B34" s="128" t="str">
        <f t="shared" ca="1" si="2"/>
        <v>〃</v>
      </c>
      <c r="C34" s="122" t="str">
        <f t="shared" ca="1" si="3"/>
        <v>〃</v>
      </c>
      <c r="D34" s="122" t="str">
        <f t="shared" ca="1" si="4"/>
        <v>〃</v>
      </c>
      <c r="E34" s="122" t="s">
        <v>188</v>
      </c>
      <c r="F34" s="122">
        <v>1</v>
      </c>
      <c r="G34" s="122">
        <v>2.5</v>
      </c>
      <c r="H34" s="122"/>
      <c r="I34" s="122"/>
      <c r="J34" s="122"/>
      <c r="K34" s="129" t="s">
        <v>700</v>
      </c>
      <c r="L34" s="128" t="s">
        <v>697</v>
      </c>
      <c r="M34" s="122" t="s">
        <v>167</v>
      </c>
      <c r="N34" s="122" t="s">
        <v>698</v>
      </c>
      <c r="O34" s="115" t="str">
        <f t="shared" si="5"/>
        <v>西側2.5m</v>
      </c>
    </row>
    <row r="35" spans="1:15" ht="26.4">
      <c r="A35" s="216">
        <f t="shared" ca="1" si="1"/>
        <v>14</v>
      </c>
      <c r="B35" s="128" t="str">
        <f t="shared" ca="1" si="2"/>
        <v>第20-1-0115</v>
      </c>
      <c r="C35" s="122" t="str">
        <f t="shared" ca="1" si="3"/>
        <v>〃</v>
      </c>
      <c r="D35" s="122" t="str">
        <f t="shared" ca="1" si="4"/>
        <v>広島市南区東雲本町1丁目8番1号先交差点</v>
      </c>
      <c r="E35" s="122" t="s">
        <v>183</v>
      </c>
      <c r="F35" s="122">
        <v>1</v>
      </c>
      <c r="G35" s="122">
        <v>11.6</v>
      </c>
      <c r="H35" s="122"/>
      <c r="I35" s="122"/>
      <c r="J35" s="122"/>
      <c r="K35" s="129" t="s">
        <v>703</v>
      </c>
      <c r="L35" s="128" t="s">
        <v>701</v>
      </c>
      <c r="M35" s="122" t="s">
        <v>167</v>
      </c>
      <c r="N35" s="122" t="s">
        <v>702</v>
      </c>
      <c r="O35" s="115" t="str">
        <f t="shared" si="5"/>
        <v>西側2.5m4縞､1.6m1縞</v>
      </c>
    </row>
    <row r="36" spans="1:15" ht="26.4">
      <c r="A36" s="216">
        <f t="shared" ca="1" si="1"/>
        <v>15</v>
      </c>
      <c r="B36" s="128" t="str">
        <f t="shared" ca="1" si="2"/>
        <v>第12-1-1085</v>
      </c>
      <c r="C36" s="122" t="str">
        <f t="shared" ca="1" si="3"/>
        <v>〃</v>
      </c>
      <c r="D36" s="122" t="str">
        <f t="shared" ca="1" si="4"/>
        <v>広島市南区東雲本町2丁目13番1号先交差点</v>
      </c>
      <c r="E36" s="122" t="s">
        <v>272</v>
      </c>
      <c r="F36" s="122">
        <v>1</v>
      </c>
      <c r="G36" s="122"/>
      <c r="H36" s="122"/>
      <c r="I36" s="122">
        <v>9</v>
      </c>
      <c r="J36" s="122"/>
      <c r="K36" s="129" t="s">
        <v>706</v>
      </c>
      <c r="L36" s="128" t="s">
        <v>704</v>
      </c>
      <c r="M36" s="122" t="s">
        <v>167</v>
      </c>
      <c r="N36" s="122" t="s">
        <v>705</v>
      </c>
      <c r="O36" s="115" t="str">
        <f t="shared" si="5"/>
        <v>北側:縮小｢止ま｣のみ</v>
      </c>
    </row>
    <row r="37" spans="1:15" ht="26.4">
      <c r="A37" s="216">
        <f t="shared" ca="1" si="1"/>
        <v>15</v>
      </c>
      <c r="B37" s="128" t="str">
        <f t="shared" ca="1" si="2"/>
        <v>〃</v>
      </c>
      <c r="C37" s="122" t="str">
        <f t="shared" ca="1" si="3"/>
        <v>〃</v>
      </c>
      <c r="D37" s="122" t="str">
        <f t="shared" ca="1" si="4"/>
        <v>〃</v>
      </c>
      <c r="E37" s="122" t="s">
        <v>188</v>
      </c>
      <c r="F37" s="122">
        <v>1</v>
      </c>
      <c r="G37" s="122"/>
      <c r="H37" s="122">
        <v>2.5</v>
      </c>
      <c r="I37" s="122"/>
      <c r="J37" s="122"/>
      <c r="K37" s="129" t="s">
        <v>707</v>
      </c>
      <c r="L37" s="128" t="s">
        <v>704</v>
      </c>
      <c r="M37" s="122" t="s">
        <v>167</v>
      </c>
      <c r="N37" s="122" t="s">
        <v>705</v>
      </c>
      <c r="O37" s="115" t="str">
        <f t="shared" si="5"/>
        <v>北側:2.5m</v>
      </c>
    </row>
    <row r="38" spans="1:15" ht="26.4">
      <c r="A38" s="216">
        <f t="shared" ca="1" si="1"/>
        <v>16</v>
      </c>
      <c r="B38" s="128" t="str">
        <f t="shared" ca="1" si="2"/>
        <v>第12-1-1605</v>
      </c>
      <c r="C38" s="122" t="str">
        <f t="shared" ca="1" si="3"/>
        <v>〃</v>
      </c>
      <c r="D38" s="122" t="str">
        <f t="shared" ca="1" si="4"/>
        <v>広島市南区東雲本町2丁目1番北西角先交差点</v>
      </c>
      <c r="E38" s="122" t="s">
        <v>272</v>
      </c>
      <c r="F38" s="122">
        <v>1</v>
      </c>
      <c r="G38" s="122"/>
      <c r="H38" s="122"/>
      <c r="I38" s="122">
        <v>13</v>
      </c>
      <c r="J38" s="122"/>
      <c r="K38" s="129" t="s">
        <v>710</v>
      </c>
      <c r="L38" s="128" t="s">
        <v>708</v>
      </c>
      <c r="M38" s="122" t="s">
        <v>167</v>
      </c>
      <c r="N38" s="122" t="s">
        <v>709</v>
      </c>
      <c r="O38" s="115" t="str">
        <f t="shared" si="5"/>
        <v>既存削除縮小施工</v>
      </c>
    </row>
    <row r="39" spans="1:15" ht="26.4">
      <c r="A39" s="216">
        <f t="shared" ca="1" si="1"/>
        <v>16</v>
      </c>
      <c r="B39" s="128" t="str">
        <f t="shared" ca="1" si="2"/>
        <v>〃</v>
      </c>
      <c r="C39" s="122" t="str">
        <f t="shared" ca="1" si="3"/>
        <v>〃</v>
      </c>
      <c r="D39" s="122" t="str">
        <f t="shared" ca="1" si="4"/>
        <v>〃</v>
      </c>
      <c r="E39" s="122" t="s">
        <v>188</v>
      </c>
      <c r="F39" s="122">
        <v>1</v>
      </c>
      <c r="G39" s="122"/>
      <c r="H39" s="122">
        <v>4</v>
      </c>
      <c r="I39" s="122"/>
      <c r="J39" s="122"/>
      <c r="K39" s="129" t="s">
        <v>711</v>
      </c>
      <c r="L39" s="128" t="s">
        <v>708</v>
      </c>
      <c r="M39" s="122" t="s">
        <v>167</v>
      </c>
      <c r="N39" s="122" t="s">
        <v>709</v>
      </c>
      <c r="O39" s="115" t="str">
        <f t="shared" si="5"/>
        <v>交差点側に4m</v>
      </c>
    </row>
    <row r="40" spans="1:15" ht="26.4">
      <c r="A40" s="216">
        <f t="shared" ca="1" si="1"/>
        <v>16</v>
      </c>
      <c r="B40" s="128" t="str">
        <f t="shared" ca="1" si="2"/>
        <v>〃</v>
      </c>
      <c r="C40" s="122" t="str">
        <f t="shared" ca="1" si="3"/>
        <v>〃</v>
      </c>
      <c r="D40" s="122" t="str">
        <f t="shared" ca="1" si="4"/>
        <v>〃</v>
      </c>
      <c r="E40" s="122" t="s">
        <v>192</v>
      </c>
      <c r="F40" s="122">
        <v>1</v>
      </c>
      <c r="G40" s="122"/>
      <c r="H40" s="122"/>
      <c r="I40" s="122"/>
      <c r="J40" s="122">
        <v>8</v>
      </c>
      <c r="K40" s="129"/>
      <c r="L40" s="128" t="s">
        <v>708</v>
      </c>
      <c r="M40" s="122" t="s">
        <v>167</v>
      </c>
      <c r="N40" s="122" t="s">
        <v>709</v>
      </c>
      <c r="O40" s="115" t="str">
        <f t="shared" si="5"/>
        <v/>
      </c>
    </row>
    <row r="41" spans="1:15" ht="26.4">
      <c r="A41" s="216">
        <f t="shared" ca="1" si="1"/>
        <v>17</v>
      </c>
      <c r="B41" s="128" t="str">
        <f t="shared" ca="1" si="2"/>
        <v>第12-1-1610</v>
      </c>
      <c r="C41" s="122" t="str">
        <f t="shared" ca="1" si="3"/>
        <v>〃</v>
      </c>
      <c r="D41" s="122" t="str">
        <f t="shared" ca="1" si="4"/>
        <v>広島市南区東雲本町2丁目20番北東角先交差点</v>
      </c>
      <c r="E41" s="122" t="s">
        <v>272</v>
      </c>
      <c r="F41" s="122">
        <v>2</v>
      </c>
      <c r="G41" s="122"/>
      <c r="H41" s="122"/>
      <c r="I41" s="122">
        <v>26</v>
      </c>
      <c r="J41" s="122"/>
      <c r="K41" s="129" t="s">
        <v>714</v>
      </c>
      <c r="L41" s="128" t="s">
        <v>712</v>
      </c>
      <c r="M41" s="122" t="s">
        <v>167</v>
      </c>
      <c r="N41" s="122" t="s">
        <v>713</v>
      </c>
      <c r="O41" s="115" t="str">
        <f t="shared" si="5"/>
        <v>北側:縮小施工_x000D_
南側:縮小施工</v>
      </c>
    </row>
    <row r="42" spans="1:15" ht="26.4">
      <c r="A42" s="216">
        <f t="shared" ca="1" si="1"/>
        <v>17</v>
      </c>
      <c r="B42" s="128" t="str">
        <f t="shared" ca="1" si="2"/>
        <v>〃</v>
      </c>
      <c r="C42" s="122" t="str">
        <f t="shared" ca="1" si="3"/>
        <v>〃</v>
      </c>
      <c r="D42" s="122" t="str">
        <f t="shared" ca="1" si="4"/>
        <v>〃</v>
      </c>
      <c r="E42" s="122" t="s">
        <v>188</v>
      </c>
      <c r="F42" s="122">
        <v>1</v>
      </c>
      <c r="G42" s="122"/>
      <c r="H42" s="122">
        <v>2.5</v>
      </c>
      <c r="I42" s="122"/>
      <c r="J42" s="122"/>
      <c r="K42" s="129" t="s">
        <v>715</v>
      </c>
      <c r="L42" s="128" t="s">
        <v>712</v>
      </c>
      <c r="M42" s="122" t="s">
        <v>167</v>
      </c>
      <c r="N42" s="122" t="s">
        <v>713</v>
      </c>
      <c r="O42" s="115" t="str">
        <f t="shared" si="5"/>
        <v>南側:2.5m</v>
      </c>
    </row>
    <row r="43" spans="1:15" ht="26.4">
      <c r="A43" s="216">
        <f t="shared" ca="1" si="1"/>
        <v>18</v>
      </c>
      <c r="B43" s="128" t="str">
        <f t="shared" ca="1" si="2"/>
        <v>第12-1-1604</v>
      </c>
      <c r="C43" s="122" t="str">
        <f t="shared" ca="1" si="3"/>
        <v>〃</v>
      </c>
      <c r="D43" s="122" t="str">
        <f t="shared" ca="1" si="4"/>
        <v>広島市南区東雲本町2丁目3番32号先交差点</v>
      </c>
      <c r="E43" s="122" t="s">
        <v>272</v>
      </c>
      <c r="F43" s="122">
        <v>1</v>
      </c>
      <c r="G43" s="122"/>
      <c r="H43" s="122"/>
      <c r="I43" s="122">
        <v>13</v>
      </c>
      <c r="J43" s="122"/>
      <c r="K43" s="129" t="s">
        <v>718</v>
      </c>
      <c r="L43" s="128" t="s">
        <v>716</v>
      </c>
      <c r="M43" s="122" t="s">
        <v>167</v>
      </c>
      <c r="N43" s="122" t="s">
        <v>717</v>
      </c>
      <c r="O43" s="115" t="str">
        <f t="shared" si="5"/>
        <v>南側:既存削除縮小施工</v>
      </c>
    </row>
    <row r="44" spans="1:15" ht="26.4">
      <c r="A44" s="216">
        <f t="shared" ca="1" si="1"/>
        <v>18</v>
      </c>
      <c r="B44" s="128" t="str">
        <f t="shared" ca="1" si="2"/>
        <v>〃</v>
      </c>
      <c r="C44" s="122" t="str">
        <f t="shared" ca="1" si="3"/>
        <v>〃</v>
      </c>
      <c r="D44" s="122" t="str">
        <f t="shared" ca="1" si="4"/>
        <v>〃</v>
      </c>
      <c r="E44" s="122" t="s">
        <v>188</v>
      </c>
      <c r="F44" s="122">
        <v>1</v>
      </c>
      <c r="G44" s="122"/>
      <c r="H44" s="122">
        <v>1.2</v>
      </c>
      <c r="I44" s="122"/>
      <c r="J44" s="122"/>
      <c r="K44" s="129" t="s">
        <v>719</v>
      </c>
      <c r="L44" s="128" t="s">
        <v>716</v>
      </c>
      <c r="M44" s="122" t="s">
        <v>167</v>
      </c>
      <c r="N44" s="122" t="s">
        <v>717</v>
      </c>
      <c r="O44" s="115" t="str">
        <f t="shared" si="5"/>
        <v>南側:交差点側に1.2m施工</v>
      </c>
    </row>
    <row r="45" spans="1:15" ht="26.4">
      <c r="A45" s="216">
        <f t="shared" ca="1" si="1"/>
        <v>18</v>
      </c>
      <c r="B45" s="128" t="str">
        <f t="shared" ca="1" si="2"/>
        <v>〃</v>
      </c>
      <c r="C45" s="122" t="str">
        <f t="shared" ca="1" si="3"/>
        <v>〃</v>
      </c>
      <c r="D45" s="122" t="str">
        <f t="shared" ca="1" si="4"/>
        <v>〃</v>
      </c>
      <c r="E45" s="122" t="s">
        <v>192</v>
      </c>
      <c r="F45" s="122">
        <v>1</v>
      </c>
      <c r="G45" s="122"/>
      <c r="H45" s="122"/>
      <c r="I45" s="122"/>
      <c r="J45" s="122">
        <v>10</v>
      </c>
      <c r="K45" s="129"/>
      <c r="L45" s="128" t="s">
        <v>716</v>
      </c>
      <c r="M45" s="122" t="s">
        <v>167</v>
      </c>
      <c r="N45" s="122" t="s">
        <v>717</v>
      </c>
      <c r="O45" s="115" t="str">
        <f t="shared" si="5"/>
        <v/>
      </c>
    </row>
    <row r="46" spans="1:15" ht="26.4">
      <c r="A46" s="216">
        <f t="shared" ca="1" si="1"/>
        <v>19</v>
      </c>
      <c r="B46" s="128" t="str">
        <f t="shared" ca="1" si="2"/>
        <v>第20-1-5737</v>
      </c>
      <c r="C46" s="122" t="str">
        <f t="shared" ca="1" si="3"/>
        <v>〃</v>
      </c>
      <c r="D46" s="122" t="str">
        <f t="shared" ca="1" si="4"/>
        <v>広島市南区南蟹屋1丁目10番南東角先交差点</v>
      </c>
      <c r="E46" s="122" t="s">
        <v>183</v>
      </c>
      <c r="F46" s="122">
        <v>1</v>
      </c>
      <c r="G46" s="122">
        <v>12</v>
      </c>
      <c r="H46" s="122"/>
      <c r="I46" s="122"/>
      <c r="J46" s="122"/>
      <c r="K46" s="129" t="s">
        <v>722</v>
      </c>
      <c r="L46" s="128" t="s">
        <v>720</v>
      </c>
      <c r="M46" s="122" t="s">
        <v>167</v>
      </c>
      <c r="N46" s="122" t="s">
        <v>721</v>
      </c>
      <c r="O46" s="115" t="str">
        <f t="shared" si="5"/>
        <v>東側:摩耗部4m3縞</v>
      </c>
    </row>
    <row r="47" spans="1:15" ht="26.4">
      <c r="A47" s="216">
        <f t="shared" ca="1" si="1"/>
        <v>19</v>
      </c>
      <c r="B47" s="128" t="str">
        <f t="shared" ca="1" si="2"/>
        <v>〃</v>
      </c>
      <c r="C47" s="122" t="str">
        <f t="shared" ca="1" si="3"/>
        <v>〃</v>
      </c>
      <c r="D47" s="122" t="str">
        <f t="shared" ca="1" si="4"/>
        <v>〃</v>
      </c>
      <c r="E47" s="122" t="s">
        <v>260</v>
      </c>
      <c r="F47" s="122">
        <v>2</v>
      </c>
      <c r="G47" s="122"/>
      <c r="H47" s="122"/>
      <c r="I47" s="122">
        <v>18</v>
      </c>
      <c r="J47" s="122"/>
      <c r="K47" s="129" t="s">
        <v>723</v>
      </c>
      <c r="L47" s="128" t="s">
        <v>720</v>
      </c>
      <c r="M47" s="122" t="s">
        <v>167</v>
      </c>
      <c r="N47" s="122" t="s">
        <v>721</v>
      </c>
      <c r="O47" s="115" t="str">
        <f t="shared" si="5"/>
        <v>東側:予告2個</v>
      </c>
    </row>
    <row r="48" spans="1:15" ht="27" thickBot="1">
      <c r="A48" s="216">
        <f t="shared" ca="1" si="1"/>
        <v>19</v>
      </c>
      <c r="B48" s="128" t="str">
        <f t="shared" ca="1" si="0"/>
        <v>〃</v>
      </c>
      <c r="C48" s="122" t="str">
        <f t="shared" ca="1" si="0"/>
        <v>〃</v>
      </c>
      <c r="D48" s="122" t="str">
        <f t="shared" ca="1" si="0"/>
        <v>〃</v>
      </c>
      <c r="E48" s="123" t="s">
        <v>188</v>
      </c>
      <c r="F48" s="123">
        <v>1</v>
      </c>
      <c r="G48" s="123">
        <v>2</v>
      </c>
      <c r="H48" s="123"/>
      <c r="I48" s="123"/>
      <c r="J48" s="123"/>
      <c r="K48" s="130" t="s">
        <v>724</v>
      </c>
      <c r="L48" s="148" t="s">
        <v>720</v>
      </c>
      <c r="M48" s="123" t="s">
        <v>167</v>
      </c>
      <c r="N48" s="123" t="s">
        <v>721</v>
      </c>
      <c r="O48" s="115" t="str">
        <f>ASC(K48)</f>
        <v>東側:2m</v>
      </c>
    </row>
    <row r="49" spans="2:14" ht="16.2">
      <c r="B49" s="295" t="str">
        <f>警察署名</f>
        <v>広島南</v>
      </c>
      <c r="C49" s="296"/>
      <c r="D49" s="299" t="s">
        <v>76</v>
      </c>
      <c r="E49" s="149">
        <v>19</v>
      </c>
      <c r="F49" s="150"/>
      <c r="G49" s="151">
        <f>IF(ISERROR(FIND("図示", G3)), IF(ISERROR(FIND("削除", G3)), SUMPRODUCT((ISNUMBER(FIND("横断歩道　実線",$E5:$E48)))*(G5:G48&lt;&gt;""), $F5:$F48), 0), SUMIF(G5:G48,"&gt;0",$F5:$F48))</f>
        <v>14</v>
      </c>
      <c r="H49" s="151">
        <f>IF(ISERROR(FIND("図示", H3)), IF(ISERROR(FIND("削除", H3)), SUMPRODUCT((ISNUMBER(FIND("横断歩道　実線",$E5:$E48)))*(H5:H48&lt;&gt;""), $F5:$F48), 0), SUMIF(H5:H48,"&gt;0",$F5:$F48))</f>
        <v>0</v>
      </c>
      <c r="I49" s="151">
        <f>IF(ISERROR(FIND("図示", I3)), IF(ISERROR(FIND("削除", I3)), SUMPRODUCT((ISNUMBER(FIND("横断歩道　実線",$E5:$E48)))*(I5:I48&lt;&gt;""), $F5:$F48), 0), SUMIF(I5:I48,"&gt;0",$F5:$F48))</f>
        <v>16</v>
      </c>
      <c r="J49" s="151">
        <f>IF(ISERROR(FIND("図示", J3)), IF(ISERROR(FIND("削除", J3)), SUMPRODUCT((ISNUMBER(FIND("横断歩道　実線",$E5:$E48)))*(J5:J48&lt;&gt;""), $F5:$F48), 0), SUMIF(J5:J48,"&gt;0",$F5:$F48))</f>
        <v>0</v>
      </c>
      <c r="K49" s="131"/>
      <c r="L49" s="295"/>
      <c r="M49" s="296"/>
      <c r="N49" s="299"/>
    </row>
    <row r="50" spans="2:14" ht="16.8" thickBot="1">
      <c r="B50" s="297"/>
      <c r="C50" s="298"/>
      <c r="D50" s="300"/>
      <c r="E50" s="152"/>
      <c r="F50" s="153"/>
      <c r="G50" s="154">
        <f>SUM(G5:G48)</f>
        <v>299.2</v>
      </c>
      <c r="H50" s="154">
        <f>SUM(H5:H48)</f>
        <v>24.9</v>
      </c>
      <c r="I50" s="154">
        <f>SUM(I5:I48)</f>
        <v>176</v>
      </c>
      <c r="J50" s="154">
        <f>SUM(J5:J48)</f>
        <v>34</v>
      </c>
      <c r="K50" s="132"/>
      <c r="L50" s="316"/>
      <c r="M50" s="317"/>
      <c r="N50" s="315"/>
    </row>
    <row r="51" spans="2:14" ht="16.2">
      <c r="B51" s="295" t="str">
        <f>警察署名</f>
        <v>広島南</v>
      </c>
      <c r="C51" s="296"/>
      <c r="D51" s="299" t="s">
        <v>77</v>
      </c>
      <c r="E51" s="149">
        <f>場所表_広島南_新規!新規合計+更新合計</f>
        <v>19</v>
      </c>
      <c r="F51" s="150"/>
      <c r="G51" s="151">
        <f t="shared" ref="G51:J52" si="6">G49</f>
        <v>14</v>
      </c>
      <c r="H51" s="151">
        <f t="shared" si="6"/>
        <v>0</v>
      </c>
      <c r="I51" s="151">
        <f t="shared" si="6"/>
        <v>16</v>
      </c>
      <c r="J51" s="151">
        <f t="shared" si="6"/>
        <v>0</v>
      </c>
      <c r="K51" s="131"/>
      <c r="L51" s="316"/>
      <c r="M51" s="317"/>
      <c r="N51" s="315"/>
    </row>
    <row r="52" spans="2:14" ht="16.8" thickBot="1">
      <c r="B52" s="297"/>
      <c r="C52" s="298"/>
      <c r="D52" s="300"/>
      <c r="E52" s="152"/>
      <c r="F52" s="153"/>
      <c r="G52" s="154">
        <f t="shared" si="6"/>
        <v>299.2</v>
      </c>
      <c r="H52" s="154">
        <f t="shared" si="6"/>
        <v>24.9</v>
      </c>
      <c r="I52" s="154">
        <f t="shared" si="6"/>
        <v>176</v>
      </c>
      <c r="J52" s="154">
        <f t="shared" si="6"/>
        <v>34</v>
      </c>
      <c r="K52" s="132"/>
      <c r="L52" s="316"/>
      <c r="M52" s="317"/>
      <c r="N52" s="315"/>
    </row>
  </sheetData>
  <mergeCells count="19">
    <mergeCell ref="D49:D50"/>
    <mergeCell ref="L49:M50"/>
    <mergeCell ref="N49:N50"/>
    <mergeCell ref="B51:C52"/>
    <mergeCell ref="D51:D52"/>
    <mergeCell ref="L51:M52"/>
    <mergeCell ref="N51:N52"/>
    <mergeCell ref="B49:C50"/>
    <mergeCell ref="L1:N1"/>
    <mergeCell ref="B2:B4"/>
    <mergeCell ref="C2:C4"/>
    <mergeCell ref="D2:D4"/>
    <mergeCell ref="G2:K2"/>
    <mergeCell ref="L2:L4"/>
    <mergeCell ref="M2:M4"/>
    <mergeCell ref="N2:N4"/>
    <mergeCell ref="E3:E4"/>
    <mergeCell ref="F3:F4"/>
    <mergeCell ref="K3:K4"/>
  </mergeCells>
  <phoneticPr fontId="2"/>
  <conditionalFormatting sqref="A5:A48">
    <cfRule type="expression" dxfId="0" priority="1">
      <formula>(A5=OFFSET(A5,-1,0))</formula>
    </cfRule>
  </conditionalFormatting>
  <pageMargins left="0.75" right="0.75" top="1" bottom="1" header="0.51200000000000001" footer="0.51200000000000001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"/>
  <sheetViews>
    <sheetView showZeros="0" view="pageBreakPreview" topLeftCell="A61" zoomScale="115" zoomScaleNormal="100" zoomScaleSheetLayoutView="115" workbookViewId="0">
      <selection activeCell="C33" sqref="C33:H34"/>
    </sheetView>
  </sheetViews>
  <sheetFormatPr defaultColWidth="9" defaultRowHeight="13.2"/>
  <cols>
    <col min="1" max="1" width="11.6640625" style="1" customWidth="1"/>
    <col min="2" max="2" width="10.6640625" style="1" customWidth="1"/>
    <col min="3" max="4" width="9.6640625" style="1" customWidth="1"/>
    <col min="5" max="5" width="9" style="1"/>
    <col min="6" max="6" width="8.6640625" style="1" customWidth="1"/>
    <col min="7" max="7" width="8.44140625" style="1" customWidth="1"/>
    <col min="8" max="8" width="8.21875" style="1" customWidth="1"/>
    <col min="9" max="9" width="6.88671875" style="1" customWidth="1"/>
    <col min="10" max="10" width="9" style="1"/>
    <col min="11" max="11" width="13.88671875" style="1" bestFit="1" customWidth="1"/>
    <col min="12" max="16384" width="9" style="1"/>
  </cols>
  <sheetData>
    <row r="1" spans="1:16" ht="17.25" customHeight="1">
      <c r="A1" s="160"/>
      <c r="H1" s="170"/>
      <c r="I1" s="167" t="str">
        <f>表紙等_署用!H1</f>
        <v>№ 8-4</v>
      </c>
    </row>
    <row r="2" spans="1:16">
      <c r="A2" s="14" t="s">
        <v>0</v>
      </c>
      <c r="B2" s="14" t="s">
        <v>1</v>
      </c>
      <c r="C2" s="14" t="s">
        <v>2</v>
      </c>
      <c r="D2" s="14" t="s">
        <v>31</v>
      </c>
      <c r="E2" s="14" t="s">
        <v>3</v>
      </c>
      <c r="F2" s="14" t="s">
        <v>4</v>
      </c>
      <c r="G2" s="14" t="s">
        <v>140</v>
      </c>
      <c r="H2" s="245" t="str">
        <f xml:space="preserve"> 表紙等_署用!G2</f>
        <v>令和 8 年 4 月</v>
      </c>
      <c r="I2" s="246"/>
    </row>
    <row r="3" spans="1:16" ht="54" customHeight="1">
      <c r="A3" s="2"/>
      <c r="B3" s="2"/>
      <c r="C3" s="2"/>
      <c r="D3" s="2"/>
      <c r="E3" s="2"/>
      <c r="F3" s="2"/>
      <c r="G3" s="2"/>
      <c r="H3" s="224" t="s">
        <v>146</v>
      </c>
      <c r="I3" s="225"/>
    </row>
    <row r="4" spans="1:16">
      <c r="A4" s="3"/>
      <c r="B4" s="4"/>
      <c r="C4" s="4"/>
      <c r="D4" s="4"/>
      <c r="E4" s="4"/>
      <c r="F4" s="4"/>
      <c r="G4" s="4"/>
      <c r="H4" s="4"/>
      <c r="I4" s="5"/>
    </row>
    <row r="5" spans="1:16">
      <c r="A5" s="6"/>
      <c r="B5" s="7"/>
      <c r="C5" s="7"/>
      <c r="D5" s="7"/>
      <c r="E5" s="7"/>
      <c r="F5" s="7"/>
      <c r="G5" s="7"/>
      <c r="H5" s="7"/>
      <c r="I5" s="8"/>
      <c r="K5" s="4"/>
      <c r="L5" s="4"/>
      <c r="M5" s="4"/>
      <c r="N5" s="4"/>
      <c r="O5" s="4"/>
      <c r="P5" s="4"/>
    </row>
    <row r="6" spans="1:16">
      <c r="A6" s="6"/>
      <c r="B6" s="7"/>
      <c r="C6" s="7"/>
      <c r="D6" s="7"/>
      <c r="E6" s="7"/>
      <c r="F6" s="7"/>
      <c r="G6" s="7"/>
      <c r="H6" s="7"/>
      <c r="I6" s="8"/>
      <c r="K6" s="4"/>
      <c r="L6" s="4"/>
      <c r="M6" s="4"/>
      <c r="N6" s="4"/>
      <c r="O6" s="4"/>
      <c r="P6" s="4"/>
    </row>
    <row r="7" spans="1:16">
      <c r="A7" s="6"/>
      <c r="B7" s="7"/>
      <c r="C7" s="7"/>
      <c r="D7" s="7"/>
      <c r="E7" s="7"/>
      <c r="F7" s="7"/>
      <c r="G7" s="7"/>
      <c r="H7" s="7"/>
      <c r="I7" s="8"/>
      <c r="K7" s="4"/>
      <c r="L7" s="4"/>
      <c r="M7" s="4"/>
      <c r="N7" s="4"/>
      <c r="O7" s="4"/>
      <c r="P7" s="4"/>
    </row>
    <row r="8" spans="1:16">
      <c r="A8" s="6"/>
      <c r="B8" s="7"/>
      <c r="C8" s="7"/>
      <c r="D8" s="7"/>
      <c r="E8" s="7"/>
      <c r="F8" s="7"/>
      <c r="G8" s="7"/>
      <c r="H8" s="7"/>
      <c r="I8" s="8"/>
      <c r="K8" s="4"/>
      <c r="L8" s="4"/>
      <c r="M8" s="4"/>
      <c r="N8" s="4"/>
      <c r="O8" s="4"/>
      <c r="P8" s="4"/>
    </row>
    <row r="9" spans="1:16">
      <c r="A9" s="6"/>
      <c r="B9" s="7"/>
      <c r="C9" s="7"/>
      <c r="D9" s="7"/>
      <c r="E9" s="7"/>
      <c r="F9" s="7"/>
      <c r="G9" s="7"/>
      <c r="H9" s="7"/>
      <c r="I9" s="8"/>
    </row>
    <row r="10" spans="1:16">
      <c r="A10" s="6"/>
      <c r="B10" s="7"/>
      <c r="C10" s="7"/>
      <c r="D10" s="7"/>
      <c r="E10" s="7"/>
      <c r="F10" s="7"/>
      <c r="G10" s="7"/>
      <c r="H10" s="7"/>
      <c r="I10" s="8"/>
    </row>
    <row r="11" spans="1:16" ht="13.5" customHeight="1">
      <c r="A11" s="6"/>
      <c r="B11" s="7"/>
      <c r="C11" s="7"/>
      <c r="D11" s="7"/>
      <c r="E11" s="7"/>
      <c r="F11" s="7"/>
      <c r="G11" s="7"/>
      <c r="H11" s="7"/>
      <c r="I11" s="8"/>
    </row>
    <row r="12" spans="1:16" ht="13.5" customHeight="1">
      <c r="A12" s="229" t="s">
        <v>5</v>
      </c>
      <c r="B12" s="230"/>
      <c r="C12" s="230"/>
      <c r="D12" s="230"/>
      <c r="E12" s="230"/>
      <c r="F12" s="230"/>
      <c r="G12" s="230"/>
      <c r="H12" s="230"/>
      <c r="I12" s="231"/>
    </row>
    <row r="13" spans="1:16" ht="13.5" customHeight="1">
      <c r="A13" s="229"/>
      <c r="B13" s="230"/>
      <c r="C13" s="230"/>
      <c r="D13" s="230"/>
      <c r="E13" s="230"/>
      <c r="F13" s="230"/>
      <c r="G13" s="230"/>
      <c r="H13" s="230"/>
      <c r="I13" s="231"/>
    </row>
    <row r="14" spans="1:16">
      <c r="A14" s="6"/>
      <c r="B14" s="7"/>
      <c r="C14" s="7"/>
      <c r="D14" s="7"/>
      <c r="E14" s="7"/>
      <c r="F14" s="7"/>
      <c r="G14" s="7"/>
      <c r="H14" s="7"/>
      <c r="I14" s="8"/>
    </row>
    <row r="15" spans="1:16">
      <c r="A15" s="6"/>
      <c r="B15" s="7"/>
      <c r="C15" s="7"/>
      <c r="D15" s="7"/>
      <c r="E15" s="7"/>
      <c r="F15" s="7"/>
      <c r="G15" s="7"/>
      <c r="H15" s="7"/>
      <c r="I15" s="8"/>
    </row>
    <row r="16" spans="1:16">
      <c r="A16" s="6"/>
      <c r="B16" s="7"/>
      <c r="C16" s="7"/>
      <c r="D16" s="7"/>
      <c r="E16" s="7"/>
      <c r="F16" s="7"/>
      <c r="G16" s="7"/>
      <c r="H16" s="7"/>
      <c r="I16" s="8"/>
    </row>
    <row r="17" spans="1:10">
      <c r="A17" s="6"/>
      <c r="B17" s="7"/>
      <c r="C17" s="7"/>
      <c r="D17" s="7"/>
      <c r="E17" s="7"/>
      <c r="F17" s="7"/>
      <c r="G17" s="7"/>
      <c r="H17" s="7"/>
      <c r="I17" s="8"/>
    </row>
    <row r="18" spans="1:10">
      <c r="A18" s="6"/>
      <c r="B18" s="7"/>
      <c r="C18" s="7"/>
      <c r="D18" s="7"/>
      <c r="E18" s="7"/>
      <c r="F18" s="7"/>
      <c r="G18" s="7"/>
      <c r="H18" s="7"/>
      <c r="I18" s="8"/>
    </row>
    <row r="19" spans="1:10">
      <c r="A19" s="6"/>
      <c r="B19" s="7"/>
      <c r="C19" s="7"/>
      <c r="D19" s="7"/>
      <c r="E19" s="7"/>
      <c r="F19" s="7"/>
      <c r="G19" s="7"/>
      <c r="H19" s="7"/>
      <c r="I19" s="8"/>
    </row>
    <row r="20" spans="1:10">
      <c r="A20" s="6"/>
      <c r="B20" s="7"/>
      <c r="C20" s="7"/>
      <c r="D20" s="7"/>
      <c r="E20" s="7"/>
      <c r="F20" s="7"/>
      <c r="G20" s="7"/>
      <c r="H20" s="7"/>
      <c r="I20" s="8"/>
    </row>
    <row r="21" spans="1:10">
      <c r="A21" s="6"/>
      <c r="B21" s="7"/>
      <c r="C21" s="7"/>
      <c r="D21" s="7"/>
      <c r="E21" s="7"/>
      <c r="F21" s="7"/>
      <c r="G21" s="7"/>
      <c r="H21" s="7"/>
      <c r="I21" s="8"/>
    </row>
    <row r="22" spans="1:10" ht="16.2">
      <c r="A22" s="217" t="s">
        <v>6</v>
      </c>
      <c r="B22" s="218"/>
      <c r="C22" s="226" t="str">
        <f xml:space="preserve"> 表紙等_署用!工事名称</f>
        <v>広島市中区羽衣町ほか道路標示工事</v>
      </c>
      <c r="D22" s="226"/>
      <c r="E22" s="226"/>
      <c r="F22" s="226"/>
      <c r="G22" s="226"/>
      <c r="H22" s="226"/>
      <c r="I22" s="8"/>
    </row>
    <row r="23" spans="1:10" ht="17.25" customHeight="1">
      <c r="A23" s="6"/>
      <c r="B23" s="7"/>
      <c r="C23" s="226"/>
      <c r="D23" s="226"/>
      <c r="E23" s="226"/>
      <c r="F23" s="226"/>
      <c r="G23" s="226"/>
      <c r="H23" s="226"/>
      <c r="I23" s="27"/>
      <c r="J23" s="9"/>
    </row>
    <row r="24" spans="1:10" ht="13.5" customHeight="1">
      <c r="A24" s="6"/>
      <c r="B24" s="7"/>
      <c r="C24" s="226"/>
      <c r="D24" s="226"/>
      <c r="E24" s="226"/>
      <c r="F24" s="226"/>
      <c r="G24" s="226"/>
      <c r="H24" s="226"/>
      <c r="I24" s="8"/>
    </row>
    <row r="25" spans="1:10" ht="3.75" customHeight="1">
      <c r="A25" s="6"/>
      <c r="B25" s="7"/>
      <c r="C25" s="226"/>
      <c r="D25" s="226"/>
      <c r="E25" s="226"/>
      <c r="F25" s="226"/>
      <c r="G25" s="226"/>
      <c r="H25" s="226"/>
      <c r="I25" s="8"/>
    </row>
    <row r="26" spans="1:10" ht="9.75" customHeight="1">
      <c r="A26" s="6"/>
      <c r="B26" s="7"/>
      <c r="C26" s="7"/>
      <c r="D26" s="7"/>
      <c r="E26" s="7"/>
      <c r="F26" s="7"/>
      <c r="G26" s="7"/>
      <c r="H26" s="7"/>
      <c r="I26" s="8"/>
    </row>
    <row r="27" spans="1:10">
      <c r="A27" s="6"/>
      <c r="B27" s="7"/>
      <c r="C27" s="7"/>
      <c r="D27" s="7"/>
      <c r="E27" s="7"/>
      <c r="F27" s="7"/>
      <c r="G27" s="7"/>
      <c r="H27" s="7"/>
      <c r="I27" s="8"/>
    </row>
    <row r="28" spans="1:10" ht="17.25" customHeight="1">
      <c r="A28" s="217" t="s">
        <v>7</v>
      </c>
      <c r="B28" s="218"/>
      <c r="C28" s="244" t="str">
        <f xml:space="preserve"> 表紙等_署用!工事場所</f>
        <v>広島市中区羽衣町9番北東角先</v>
      </c>
      <c r="D28" s="244"/>
      <c r="E28" s="244"/>
      <c r="F28" s="244"/>
      <c r="G28" s="244"/>
      <c r="H28" s="244"/>
      <c r="I28" s="8"/>
    </row>
    <row r="29" spans="1:10" ht="16.2">
      <c r="A29" s="35"/>
      <c r="B29" s="36"/>
      <c r="C29" s="244"/>
      <c r="D29" s="244"/>
      <c r="E29" s="244"/>
      <c r="F29" s="244"/>
      <c r="G29" s="244"/>
      <c r="H29" s="244"/>
      <c r="I29" s="8"/>
    </row>
    <row r="30" spans="1:10" ht="16.2">
      <c r="A30" s="6"/>
      <c r="B30" s="7"/>
      <c r="C30" s="7"/>
      <c r="D30" s="7"/>
      <c r="E30" s="7"/>
      <c r="F30" s="28"/>
      <c r="G30" s="33"/>
      <c r="H30" s="33" t="str">
        <f ca="1" xml:space="preserve"> 表紙等_署用!G30</f>
        <v>ほか 144 か所</v>
      </c>
      <c r="I30" s="29"/>
    </row>
    <row r="31" spans="1:10">
      <c r="A31" s="6"/>
      <c r="B31" s="7"/>
      <c r="C31" s="7"/>
      <c r="D31" s="7"/>
      <c r="E31" s="7"/>
      <c r="F31" s="7"/>
      <c r="G31" s="7"/>
      <c r="H31" s="7"/>
      <c r="I31" s="8"/>
    </row>
    <row r="32" spans="1:10">
      <c r="A32" s="6"/>
      <c r="B32" s="7"/>
      <c r="C32" s="7"/>
      <c r="D32" s="7"/>
      <c r="E32" s="7"/>
      <c r="F32" s="7"/>
      <c r="G32" s="7"/>
      <c r="H32" s="7"/>
      <c r="I32" s="8"/>
    </row>
    <row r="33" spans="1:9" ht="16.2">
      <c r="A33" s="217" t="s">
        <v>12</v>
      </c>
      <c r="B33" s="218"/>
      <c r="C33" s="244" t="str">
        <f>表紙等_署用!工事期間</f>
        <v>契約日の翌日から令和8年10月30日までの間</v>
      </c>
      <c r="D33" s="244"/>
      <c r="E33" s="244"/>
      <c r="F33" s="244"/>
      <c r="G33" s="244"/>
      <c r="H33" s="244"/>
      <c r="I33" s="8"/>
    </row>
    <row r="34" spans="1:9" ht="18.75" customHeight="1">
      <c r="A34" s="6"/>
      <c r="B34" s="7"/>
      <c r="C34" s="244"/>
      <c r="D34" s="244"/>
      <c r="E34" s="244"/>
      <c r="F34" s="244"/>
      <c r="G34" s="244"/>
      <c r="H34" s="244"/>
      <c r="I34" s="8"/>
    </row>
    <row r="35" spans="1:9">
      <c r="A35" s="6"/>
      <c r="B35" s="7"/>
      <c r="C35" s="7"/>
      <c r="D35" s="7"/>
      <c r="E35" s="7"/>
      <c r="F35" s="7"/>
      <c r="G35" s="7"/>
      <c r="H35" s="7"/>
      <c r="I35" s="8"/>
    </row>
    <row r="36" spans="1:9">
      <c r="A36" s="6"/>
      <c r="B36" s="7"/>
      <c r="C36" s="7"/>
      <c r="D36" s="7"/>
      <c r="E36" s="7"/>
      <c r="F36" s="7"/>
      <c r="G36" s="7"/>
      <c r="H36" s="7"/>
      <c r="I36" s="8"/>
    </row>
    <row r="37" spans="1:9" ht="16.2">
      <c r="A37" s="217" t="s">
        <v>147</v>
      </c>
      <c r="B37" s="218"/>
      <c r="C37" s="227">
        <f>表紙等_署用!監督員</f>
        <v>0</v>
      </c>
      <c r="D37" s="227"/>
      <c r="E37" s="227"/>
      <c r="F37" s="227"/>
      <c r="G37" s="227"/>
      <c r="H37" s="157"/>
      <c r="I37" s="8"/>
    </row>
    <row r="38" spans="1:9">
      <c r="A38" s="6"/>
      <c r="B38" s="7"/>
      <c r="C38" s="7"/>
      <c r="D38" s="7"/>
      <c r="E38" s="7"/>
      <c r="F38" s="7"/>
      <c r="G38" s="7"/>
      <c r="H38" s="7"/>
      <c r="I38" s="8"/>
    </row>
    <row r="39" spans="1:9">
      <c r="A39" s="6"/>
      <c r="B39" s="7"/>
      <c r="C39" s="7"/>
      <c r="D39" s="7"/>
      <c r="E39" s="7"/>
      <c r="F39" s="7"/>
      <c r="G39" s="7"/>
      <c r="H39" s="7"/>
      <c r="I39" s="8"/>
    </row>
    <row r="40" spans="1:9" ht="16.2">
      <c r="A40" s="217" t="s">
        <v>13</v>
      </c>
      <c r="B40" s="218"/>
      <c r="C40" s="227">
        <f>表紙等_署用!検査員</f>
        <v>0</v>
      </c>
      <c r="D40" s="227"/>
      <c r="E40" s="227"/>
      <c r="F40" s="227"/>
      <c r="G40" s="227"/>
      <c r="H40" s="157"/>
      <c r="I40" s="8"/>
    </row>
    <row r="41" spans="1:9">
      <c r="A41" s="6"/>
      <c r="B41" s="7"/>
      <c r="C41" s="7"/>
      <c r="D41" s="7"/>
      <c r="E41" s="7"/>
      <c r="F41" s="7"/>
      <c r="G41" s="7"/>
      <c r="H41" s="7"/>
      <c r="I41" s="8"/>
    </row>
    <row r="42" spans="1:9" ht="13.5" customHeight="1">
      <c r="A42" s="6"/>
      <c r="B42" s="7"/>
      <c r="C42" s="7"/>
      <c r="D42" s="7"/>
      <c r="E42" s="7"/>
      <c r="F42" s="7"/>
      <c r="G42" s="7"/>
      <c r="H42" s="7"/>
      <c r="I42" s="8"/>
    </row>
    <row r="43" spans="1:9" ht="13.5" customHeight="1">
      <c r="A43" s="6"/>
      <c r="B43" s="7"/>
      <c r="C43" s="7"/>
      <c r="D43" s="7"/>
      <c r="E43" s="7"/>
      <c r="F43" s="7"/>
      <c r="G43" s="7"/>
      <c r="H43" s="7"/>
      <c r="I43" s="8"/>
    </row>
    <row r="44" spans="1:9" ht="7.5" customHeight="1">
      <c r="A44" s="6"/>
      <c r="B44" s="7"/>
      <c r="C44" s="7"/>
      <c r="D44" s="7"/>
      <c r="E44" s="7"/>
      <c r="F44" s="7"/>
      <c r="G44" s="7"/>
      <c r="H44" s="7"/>
      <c r="I44" s="8"/>
    </row>
    <row r="45" spans="1:9">
      <c r="A45" s="6"/>
      <c r="B45" s="7"/>
      <c r="C45" s="7"/>
      <c r="D45" s="7"/>
      <c r="E45" s="7"/>
      <c r="F45" s="7"/>
      <c r="G45" s="7"/>
      <c r="H45" s="7"/>
      <c r="I45" s="8"/>
    </row>
    <row r="46" spans="1:9" ht="13.5" customHeight="1">
      <c r="A46" s="232" t="s">
        <v>8</v>
      </c>
      <c r="B46" s="233"/>
      <c r="C46" s="233"/>
      <c r="D46" s="233"/>
      <c r="E46" s="233"/>
      <c r="F46" s="233"/>
      <c r="G46" s="233"/>
      <c r="H46" s="233"/>
      <c r="I46" s="234"/>
    </row>
    <row r="47" spans="1:9" ht="13.5" customHeight="1">
      <c r="A47" s="232"/>
      <c r="B47" s="233"/>
      <c r="C47" s="233"/>
      <c r="D47" s="233"/>
      <c r="E47" s="233"/>
      <c r="F47" s="233"/>
      <c r="G47" s="233"/>
      <c r="H47" s="233"/>
      <c r="I47" s="234"/>
    </row>
    <row r="48" spans="1:9">
      <c r="A48" s="6"/>
      <c r="B48" s="7"/>
      <c r="C48" s="7"/>
      <c r="D48" s="7"/>
      <c r="E48" s="7"/>
      <c r="F48" s="7"/>
      <c r="G48" s="7"/>
      <c r="H48" s="7"/>
      <c r="I48" s="8"/>
    </row>
    <row r="49" spans="1:16">
      <c r="A49" s="6"/>
      <c r="B49" s="7"/>
      <c r="C49" s="7"/>
      <c r="D49" s="7"/>
      <c r="E49" s="7"/>
      <c r="F49" s="7"/>
      <c r="G49" s="7"/>
      <c r="H49" s="7"/>
      <c r="I49" s="8"/>
    </row>
    <row r="50" spans="1:16">
      <c r="A50" s="6"/>
      <c r="B50" s="7"/>
      <c r="C50" s="7"/>
      <c r="D50" s="7"/>
      <c r="E50" s="7"/>
      <c r="F50" s="7"/>
      <c r="G50" s="7"/>
      <c r="H50" s="7"/>
      <c r="I50" s="8"/>
    </row>
    <row r="51" spans="1:16">
      <c r="A51" s="6"/>
      <c r="B51" s="7"/>
      <c r="C51" s="7"/>
      <c r="D51" s="7"/>
      <c r="E51" s="7"/>
      <c r="F51" s="7"/>
      <c r="G51" s="7"/>
      <c r="H51" s="7"/>
      <c r="I51" s="8"/>
    </row>
    <row r="52" spans="1:16">
      <c r="A52" s="6"/>
      <c r="B52" s="7"/>
      <c r="C52" s="7"/>
      <c r="D52" s="7"/>
      <c r="E52" s="7"/>
      <c r="F52" s="7"/>
      <c r="G52" s="7"/>
      <c r="H52" s="7"/>
      <c r="I52" s="8"/>
    </row>
    <row r="53" spans="1:16">
      <c r="A53" s="6"/>
      <c r="B53" s="7"/>
      <c r="C53" s="7"/>
      <c r="D53" s="7"/>
      <c r="E53" s="7"/>
      <c r="F53" s="7"/>
      <c r="G53" s="7"/>
      <c r="H53" s="7"/>
      <c r="I53" s="8"/>
    </row>
    <row r="54" spans="1:16">
      <c r="A54" s="10"/>
      <c r="B54" s="11"/>
      <c r="C54" s="11"/>
      <c r="D54" s="11"/>
      <c r="E54" s="11"/>
      <c r="F54" s="11"/>
      <c r="G54" s="11"/>
      <c r="H54" s="11"/>
      <c r="I54" s="12"/>
    </row>
    <row r="55" spans="1:16" ht="21.75" customHeight="1">
      <c r="A55" s="13"/>
      <c r="B55" s="13"/>
      <c r="C55" s="13"/>
      <c r="D55" s="13"/>
      <c r="E55" s="13"/>
      <c r="F55" s="13"/>
      <c r="G55" s="13"/>
      <c r="H55" s="13"/>
      <c r="I55" s="13"/>
    </row>
    <row r="56" spans="1:16" ht="33" customHeight="1">
      <c r="A56" s="24" t="s">
        <v>32</v>
      </c>
      <c r="B56" s="25"/>
      <c r="C56" s="25"/>
      <c r="D56" s="25"/>
      <c r="E56" s="25"/>
      <c r="F56" s="25"/>
      <c r="G56" s="25"/>
      <c r="H56" s="25"/>
      <c r="I56" s="26"/>
    </row>
    <row r="57" spans="1:16" ht="33" customHeight="1">
      <c r="A57" s="219" t="s">
        <v>14</v>
      </c>
      <c r="B57" s="220"/>
      <c r="C57" s="220"/>
      <c r="D57" s="220"/>
      <c r="E57" s="220"/>
      <c r="F57" s="220"/>
      <c r="G57" s="220"/>
      <c r="H57" s="220"/>
      <c r="I57" s="221"/>
      <c r="K57" s="4"/>
      <c r="L57" s="4"/>
      <c r="M57" s="4"/>
      <c r="N57" s="4"/>
      <c r="O57" s="4"/>
      <c r="P57" s="4"/>
    </row>
    <row r="58" spans="1:16" ht="33" customHeight="1">
      <c r="A58" s="235" t="str">
        <f xml:space="preserve"> 表紙等_署用!工事種別</f>
        <v>　　　 塗装工</v>
      </c>
      <c r="B58" s="236"/>
      <c r="C58" s="236"/>
      <c r="D58" s="236"/>
      <c r="E58" s="236"/>
      <c r="F58" s="236"/>
      <c r="G58" s="236"/>
      <c r="H58" s="236"/>
      <c r="I58" s="237"/>
      <c r="K58" s="4"/>
      <c r="L58" s="4"/>
      <c r="M58" s="4"/>
      <c r="N58" s="4"/>
      <c r="O58" s="4"/>
      <c r="P58" s="4"/>
    </row>
    <row r="59" spans="1:16" ht="33" customHeight="1">
      <c r="A59" s="219" t="s">
        <v>33</v>
      </c>
      <c r="B59" s="220"/>
      <c r="C59" s="220"/>
      <c r="D59" s="220"/>
      <c r="E59" s="220"/>
      <c r="F59" s="220"/>
      <c r="G59" s="220"/>
      <c r="H59" s="220"/>
      <c r="I59" s="221"/>
      <c r="K59" s="4"/>
      <c r="L59" s="4"/>
      <c r="M59" s="4"/>
      <c r="N59" s="4"/>
      <c r="O59" s="4"/>
      <c r="P59" s="4"/>
    </row>
    <row r="60" spans="1:16" ht="33" customHeight="1">
      <c r="A60" s="235" t="str">
        <f xml:space="preserve"> 表紙等_署用!工事内容</f>
        <v>　　　 別添のとおり</v>
      </c>
      <c r="B60" s="236"/>
      <c r="C60" s="236"/>
      <c r="D60" s="236"/>
      <c r="E60" s="236"/>
      <c r="F60" s="236"/>
      <c r="G60" s="236"/>
      <c r="H60" s="236"/>
      <c r="I60" s="237"/>
      <c r="K60" s="4"/>
      <c r="L60" s="4"/>
      <c r="M60" s="4"/>
      <c r="N60" s="4"/>
      <c r="O60" s="4"/>
      <c r="P60" s="4"/>
    </row>
    <row r="61" spans="1:16" ht="33" customHeight="1">
      <c r="A61" s="219" t="s">
        <v>18</v>
      </c>
      <c r="B61" s="220"/>
      <c r="C61" s="220"/>
      <c r="D61" s="220"/>
      <c r="E61" s="220"/>
      <c r="F61" s="220"/>
      <c r="G61" s="220"/>
      <c r="H61" s="220"/>
      <c r="I61" s="221"/>
      <c r="K61" s="4"/>
      <c r="L61" s="4"/>
      <c r="M61" s="4"/>
      <c r="N61" s="4"/>
      <c r="O61" s="4"/>
      <c r="P61" s="4"/>
    </row>
    <row r="62" spans="1:16" ht="33" customHeight="1">
      <c r="A62" s="235" t="str">
        <f xml:space="preserve"> 表紙等_署用!特記事項</f>
        <v>1　道路標示工事仕様書に従い、正確に施工すること。
2　交通誘導は交通規制区間内で行い、安全に配意すること。</v>
      </c>
      <c r="B62" s="236"/>
      <c r="C62" s="236"/>
      <c r="D62" s="236"/>
      <c r="E62" s="236"/>
      <c r="F62" s="236"/>
      <c r="G62" s="236"/>
      <c r="H62" s="236"/>
      <c r="I62" s="237"/>
      <c r="K62" s="4"/>
      <c r="L62" s="4"/>
      <c r="M62" s="4"/>
      <c r="N62" s="4"/>
      <c r="O62" s="4"/>
      <c r="P62" s="4"/>
    </row>
    <row r="63" spans="1:16" ht="33" customHeight="1">
      <c r="A63" s="238" t="s">
        <v>9</v>
      </c>
      <c r="B63" s="239"/>
      <c r="C63" s="239"/>
      <c r="D63" s="239"/>
      <c r="E63" s="239"/>
      <c r="F63" s="239"/>
      <c r="G63" s="239"/>
      <c r="H63" s="239"/>
      <c r="I63" s="240"/>
    </row>
    <row r="64" spans="1:16" ht="33" customHeight="1">
      <c r="A64" s="15" t="s">
        <v>10</v>
      </c>
      <c r="B64" s="16"/>
      <c r="C64" s="16"/>
      <c r="D64" s="16"/>
      <c r="E64" s="16"/>
      <c r="F64" s="16"/>
      <c r="G64" s="16"/>
      <c r="H64" s="16"/>
      <c r="I64" s="17"/>
    </row>
    <row r="65" spans="1:11" ht="33" customHeight="1">
      <c r="A65" s="18" t="s">
        <v>26</v>
      </c>
      <c r="B65" s="16"/>
      <c r="C65" s="16"/>
      <c r="D65" s="16"/>
      <c r="E65" s="16"/>
      <c r="F65" s="16"/>
      <c r="G65" s="16"/>
      <c r="H65" s="16"/>
      <c r="I65" s="17"/>
    </row>
    <row r="66" spans="1:11" ht="33" customHeight="1">
      <c r="A66" s="15" t="s">
        <v>11</v>
      </c>
      <c r="B66" s="16"/>
      <c r="C66" s="16"/>
      <c r="D66" s="16"/>
      <c r="E66" s="16"/>
      <c r="F66" s="16"/>
      <c r="G66" s="16"/>
      <c r="H66" s="16"/>
      <c r="I66" s="17"/>
    </row>
    <row r="67" spans="1:11" ht="33" customHeight="1">
      <c r="A67" s="30" t="s">
        <v>27</v>
      </c>
      <c r="B67" s="31"/>
      <c r="C67" s="31"/>
      <c r="D67" s="31"/>
      <c r="E67" s="32"/>
      <c r="F67" s="16"/>
      <c r="G67" s="16"/>
      <c r="H67" s="16"/>
      <c r="I67" s="17"/>
      <c r="K67" s="19"/>
    </row>
    <row r="68" spans="1:11" ht="33" customHeight="1">
      <c r="A68" s="34" t="s">
        <v>28</v>
      </c>
      <c r="B68" s="228">
        <f>表紙等_署用!工事費</f>
        <v>0</v>
      </c>
      <c r="C68" s="228"/>
      <c r="D68" s="228"/>
      <c r="E68" s="228"/>
      <c r="F68" s="16"/>
      <c r="G68" s="16"/>
      <c r="H68" s="16"/>
      <c r="I68" s="17"/>
    </row>
    <row r="69" spans="1:11" ht="33" customHeight="1">
      <c r="A69" s="20"/>
      <c r="B69" s="16"/>
      <c r="C69" s="16"/>
      <c r="D69" s="16"/>
      <c r="E69" s="16"/>
      <c r="F69" s="16"/>
      <c r="G69" s="16"/>
      <c r="H69" s="16"/>
      <c r="I69" s="17"/>
    </row>
    <row r="70" spans="1:11" ht="33" customHeight="1">
      <c r="A70" s="20"/>
      <c r="B70" s="16"/>
      <c r="C70" s="16"/>
      <c r="D70" s="16"/>
      <c r="E70" s="16"/>
      <c r="F70" s="16"/>
      <c r="G70" s="16"/>
      <c r="H70" s="16"/>
      <c r="I70" s="17"/>
    </row>
    <row r="71" spans="1:11" ht="33" customHeight="1">
      <c r="A71" s="20"/>
      <c r="B71" s="16"/>
      <c r="C71" s="16"/>
      <c r="D71" s="16"/>
      <c r="E71" s="16"/>
      <c r="F71" s="16"/>
      <c r="G71" s="16"/>
      <c r="H71" s="16"/>
      <c r="I71" s="17"/>
    </row>
    <row r="72" spans="1:11" ht="33" customHeight="1">
      <c r="A72" s="20"/>
      <c r="B72" s="16"/>
      <c r="C72" s="16"/>
      <c r="D72" s="16"/>
      <c r="E72" s="16"/>
      <c r="F72" s="16"/>
      <c r="G72" s="16"/>
      <c r="H72" s="16"/>
      <c r="I72" s="17"/>
    </row>
    <row r="73" spans="1:11" ht="33" customHeight="1">
      <c r="A73" s="20"/>
      <c r="B73" s="16"/>
      <c r="C73" s="16"/>
      <c r="D73" s="16"/>
      <c r="E73" s="16"/>
      <c r="F73" s="16"/>
      <c r="G73" s="16"/>
      <c r="H73" s="16"/>
      <c r="I73" s="17"/>
    </row>
    <row r="74" spans="1:11" ht="33" customHeight="1">
      <c r="A74" s="20"/>
      <c r="B74" s="16"/>
      <c r="C74" s="16"/>
      <c r="D74" s="16"/>
      <c r="E74" s="16"/>
      <c r="F74" s="16"/>
      <c r="G74" s="16"/>
      <c r="H74" s="16"/>
      <c r="I74" s="17"/>
    </row>
    <row r="75" spans="1:11" ht="33" customHeight="1">
      <c r="A75" s="20"/>
      <c r="B75" s="16"/>
      <c r="C75" s="16"/>
      <c r="D75" s="16"/>
      <c r="E75" s="16"/>
      <c r="F75" s="16"/>
      <c r="G75" s="16"/>
      <c r="H75" s="16"/>
      <c r="I75" s="17"/>
    </row>
    <row r="76" spans="1:11" ht="33" customHeight="1">
      <c r="A76" s="20"/>
      <c r="B76" s="16"/>
      <c r="C76" s="16"/>
      <c r="D76" s="16"/>
      <c r="E76" s="16"/>
      <c r="F76" s="16"/>
      <c r="G76" s="16"/>
      <c r="H76" s="16"/>
      <c r="I76" s="17"/>
    </row>
    <row r="77" spans="1:11" ht="33" customHeight="1">
      <c r="A77" s="20"/>
      <c r="B77" s="16"/>
      <c r="C77" s="16"/>
      <c r="D77" s="16"/>
      <c r="E77" s="16"/>
      <c r="F77" s="16"/>
      <c r="G77" s="16"/>
      <c r="H77" s="16"/>
      <c r="I77" s="17"/>
    </row>
    <row r="78" spans="1:11" ht="33" customHeight="1">
      <c r="A78" s="21"/>
      <c r="B78" s="22"/>
      <c r="C78" s="22"/>
      <c r="D78" s="22"/>
      <c r="E78" s="22"/>
      <c r="F78" s="22"/>
      <c r="G78" s="22"/>
      <c r="H78" s="22"/>
      <c r="I78" s="23"/>
    </row>
    <row r="79" spans="1:11">
      <c r="A79" s="13"/>
      <c r="B79" s="13"/>
      <c r="C79" s="13"/>
      <c r="D79" s="13"/>
      <c r="E79" s="13"/>
      <c r="F79" s="13"/>
      <c r="G79" s="13"/>
      <c r="H79" s="13"/>
      <c r="I79" s="13"/>
    </row>
  </sheetData>
  <mergeCells count="22">
    <mergeCell ref="C22:H25"/>
    <mergeCell ref="A46:I47"/>
    <mergeCell ref="A33:B33"/>
    <mergeCell ref="A37:B37"/>
    <mergeCell ref="C28:H29"/>
    <mergeCell ref="C33:H34"/>
    <mergeCell ref="H2:I2"/>
    <mergeCell ref="H3:I3"/>
    <mergeCell ref="A12:I13"/>
    <mergeCell ref="A62:I62"/>
    <mergeCell ref="B68:E68"/>
    <mergeCell ref="A63:I63"/>
    <mergeCell ref="A59:I59"/>
    <mergeCell ref="A61:I61"/>
    <mergeCell ref="A60:I60"/>
    <mergeCell ref="A58:I58"/>
    <mergeCell ref="A40:B40"/>
    <mergeCell ref="C40:G40"/>
    <mergeCell ref="A22:B22"/>
    <mergeCell ref="A57:I57"/>
    <mergeCell ref="A28:B28"/>
    <mergeCell ref="C37:G37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6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showZeros="0" tabSelected="1" view="pageBreakPreview" zoomScaleNormal="100" zoomScaleSheetLayoutView="100" workbookViewId="0">
      <selection activeCell="C33" sqref="C33:G34"/>
    </sheetView>
  </sheetViews>
  <sheetFormatPr defaultColWidth="9" defaultRowHeight="10.8"/>
  <cols>
    <col min="1" max="1" width="34.109375" style="83" customWidth="1"/>
    <col min="2" max="2" width="8.77734375" style="84" hidden="1" customWidth="1"/>
    <col min="3" max="3" width="12.21875" style="83" hidden="1" customWidth="1"/>
    <col min="4" max="4" width="14.77734375" style="85" customWidth="1"/>
    <col min="5" max="6" width="8.6640625" style="86" customWidth="1"/>
    <col min="7" max="7" width="9.21875" style="82" customWidth="1"/>
    <col min="8" max="8" width="14.44140625" style="82" customWidth="1"/>
    <col min="9" max="9" width="10.77734375" style="82" hidden="1" customWidth="1"/>
    <col min="10" max="10" width="12.88671875" style="41" customWidth="1"/>
    <col min="11" max="11" width="17" style="60" customWidth="1"/>
    <col min="12" max="12" width="7.44140625" style="41" customWidth="1"/>
    <col min="13" max="13" width="9.6640625" style="60" customWidth="1"/>
    <col min="14" max="14" width="17.33203125" style="41" bestFit="1" customWidth="1"/>
    <col min="15" max="15" width="10.33203125" style="41" bestFit="1" customWidth="1"/>
    <col min="16" max="16" width="9.44140625" style="41" bestFit="1" customWidth="1"/>
    <col min="17" max="17" width="12.6640625" style="41" bestFit="1" customWidth="1"/>
    <col min="18" max="18" width="13.44140625" style="41" customWidth="1"/>
    <col min="19" max="16384" width="9" style="41"/>
  </cols>
  <sheetData>
    <row r="1" spans="1:15" ht="33.75" customHeight="1">
      <c r="A1" s="253" t="s">
        <v>78</v>
      </c>
      <c r="B1" s="253"/>
      <c r="C1" s="253"/>
      <c r="D1" s="253"/>
      <c r="E1" s="253"/>
      <c r="F1" s="253"/>
      <c r="G1" s="253"/>
      <c r="H1" s="253"/>
      <c r="I1" s="253"/>
      <c r="J1" s="39"/>
      <c r="K1" s="39"/>
      <c r="L1" s="39"/>
      <c r="M1" s="39"/>
      <c r="N1" s="40"/>
      <c r="O1" s="40"/>
    </row>
    <row r="2" spans="1:15" ht="13.2">
      <c r="A2" s="42"/>
      <c r="B2" s="43"/>
      <c r="C2" s="43"/>
      <c r="D2" s="43"/>
      <c r="E2" s="44"/>
      <c r="F2" s="44"/>
      <c r="G2" s="38"/>
      <c r="H2" s="38" t="str">
        <f>"("&amp;表紙等_署用!H1&amp;")"</f>
        <v>(№ 8-4)</v>
      </c>
      <c r="I2" s="38"/>
      <c r="J2" s="45"/>
      <c r="K2" s="45"/>
      <c r="L2" s="45"/>
      <c r="M2" s="45"/>
      <c r="N2" s="40"/>
      <c r="O2" s="46"/>
    </row>
    <row r="3" spans="1:15" ht="13.2">
      <c r="A3" s="42"/>
      <c r="B3" s="47"/>
      <c r="C3" s="47"/>
      <c r="D3" s="47"/>
      <c r="E3" s="44"/>
      <c r="F3" s="44"/>
      <c r="G3" s="48"/>
      <c r="H3" s="48" t="s">
        <v>79</v>
      </c>
      <c r="I3" s="48"/>
      <c r="J3" s="45"/>
      <c r="K3" s="45"/>
      <c r="L3" s="45"/>
      <c r="M3" s="45"/>
      <c r="N3" s="40"/>
      <c r="O3" s="46"/>
    </row>
    <row r="4" spans="1:15" ht="4.5" customHeight="1" thickBot="1">
      <c r="A4" s="49"/>
      <c r="B4" s="50"/>
      <c r="C4" s="49"/>
      <c r="D4" s="50"/>
      <c r="E4" s="51"/>
      <c r="F4" s="51"/>
      <c r="G4" s="52"/>
      <c r="H4" s="53"/>
      <c r="I4" s="53"/>
      <c r="J4" s="45"/>
      <c r="K4" s="45"/>
      <c r="L4" s="45"/>
      <c r="M4" s="45"/>
      <c r="N4" s="40"/>
      <c r="O4" s="46"/>
    </row>
    <row r="5" spans="1:15" ht="16.5" customHeight="1" thickBot="1">
      <c r="A5" s="54" t="s">
        <v>35</v>
      </c>
      <c r="B5" s="55" t="s">
        <v>36</v>
      </c>
      <c r="C5" s="56" t="s">
        <v>37</v>
      </c>
      <c r="D5" s="55" t="s">
        <v>38</v>
      </c>
      <c r="E5" s="57" t="s">
        <v>39</v>
      </c>
      <c r="F5" s="57" t="s">
        <v>40</v>
      </c>
      <c r="G5" s="58" t="s">
        <v>41</v>
      </c>
      <c r="H5" s="59" t="s">
        <v>42</v>
      </c>
      <c r="I5" s="141" t="s">
        <v>43</v>
      </c>
    </row>
    <row r="6" spans="1:15" s="66" customFormat="1" ht="12.75" customHeight="1">
      <c r="A6" s="61" t="s">
        <v>153</v>
      </c>
      <c r="B6" s="62">
        <v>45</v>
      </c>
      <c r="C6" s="63"/>
      <c r="D6" s="64" t="s">
        <v>154</v>
      </c>
      <c r="E6" s="204">
        <v>2003.3</v>
      </c>
      <c r="F6" s="185" t="s">
        <v>155</v>
      </c>
      <c r="G6" s="186"/>
      <c r="H6" s="187"/>
      <c r="I6" s="65"/>
    </row>
    <row r="7" spans="1:15" s="66" customFormat="1" ht="12.75" customHeight="1">
      <c r="A7" s="61" t="s">
        <v>156</v>
      </c>
      <c r="B7" s="62">
        <v>30</v>
      </c>
      <c r="C7" s="63"/>
      <c r="D7" s="64" t="s">
        <v>154</v>
      </c>
      <c r="E7" s="204">
        <v>105.4</v>
      </c>
      <c r="F7" s="73" t="s">
        <v>155</v>
      </c>
      <c r="G7" s="186"/>
      <c r="H7" s="187"/>
      <c r="I7" s="144" t="str">
        <f>IF(SUM(H7:H7)=0,"",SUM(H7:H7))</f>
        <v/>
      </c>
    </row>
    <row r="8" spans="1:15" s="66" customFormat="1" ht="12.75" customHeight="1">
      <c r="A8" s="61" t="s">
        <v>157</v>
      </c>
      <c r="B8" s="62">
        <v>15</v>
      </c>
      <c r="C8" s="63"/>
      <c r="D8" s="64" t="s">
        <v>154</v>
      </c>
      <c r="E8" s="204">
        <v>109.3</v>
      </c>
      <c r="F8" s="73" t="s">
        <v>155</v>
      </c>
      <c r="G8" s="186"/>
      <c r="H8" s="187"/>
      <c r="I8" s="144" t="str">
        <f t="shared" ref="I8:I13" si="0">IF(SUM(H8:H8)=0,"",SUM(H8:H8))</f>
        <v/>
      </c>
    </row>
    <row r="9" spans="1:15" s="66" customFormat="1" ht="12.75" customHeight="1">
      <c r="A9" s="61"/>
      <c r="B9" s="62"/>
      <c r="C9" s="63"/>
      <c r="D9" s="64" t="s">
        <v>158</v>
      </c>
      <c r="E9" s="204">
        <v>30</v>
      </c>
      <c r="F9" s="73" t="s">
        <v>155</v>
      </c>
      <c r="G9" s="186"/>
      <c r="H9" s="187"/>
      <c r="I9" s="144" t="str">
        <f t="shared" si="0"/>
        <v/>
      </c>
    </row>
    <row r="10" spans="1:15" s="66" customFormat="1" ht="12.75" customHeight="1">
      <c r="A10" s="61" t="s">
        <v>159</v>
      </c>
      <c r="B10" s="62"/>
      <c r="C10" s="63"/>
      <c r="D10" s="64" t="s">
        <v>154</v>
      </c>
      <c r="E10" s="204">
        <v>2127</v>
      </c>
      <c r="F10" s="73" t="s">
        <v>155</v>
      </c>
      <c r="G10" s="186"/>
      <c r="H10" s="187"/>
      <c r="I10" s="144" t="str">
        <f t="shared" si="0"/>
        <v/>
      </c>
    </row>
    <row r="11" spans="1:15" s="66" customFormat="1" ht="12.75" customHeight="1">
      <c r="A11" s="61"/>
      <c r="B11" s="62"/>
      <c r="C11" s="63"/>
      <c r="D11" s="64" t="s">
        <v>158</v>
      </c>
      <c r="E11" s="204">
        <v>38</v>
      </c>
      <c r="F11" s="73" t="s">
        <v>155</v>
      </c>
      <c r="G11" s="186"/>
      <c r="H11" s="187"/>
      <c r="I11" s="144" t="str">
        <f t="shared" si="0"/>
        <v/>
      </c>
    </row>
    <row r="12" spans="1:15" s="66" customFormat="1" ht="12.75" customHeight="1">
      <c r="A12" s="61" t="s">
        <v>160</v>
      </c>
      <c r="B12" s="62"/>
      <c r="C12" s="63"/>
      <c r="D12" s="64" t="s">
        <v>154</v>
      </c>
      <c r="E12" s="204">
        <v>2</v>
      </c>
      <c r="F12" s="73" t="s">
        <v>161</v>
      </c>
      <c r="G12" s="186"/>
      <c r="H12" s="187"/>
      <c r="I12" s="144" t="str">
        <f t="shared" si="0"/>
        <v/>
      </c>
    </row>
    <row r="13" spans="1:15" s="66" customFormat="1" ht="12.75" customHeight="1">
      <c r="A13" s="61" t="s">
        <v>162</v>
      </c>
      <c r="B13" s="62">
        <v>45</v>
      </c>
      <c r="C13" s="63"/>
      <c r="D13" s="64" t="s">
        <v>163</v>
      </c>
      <c r="E13" s="204">
        <v>3.6</v>
      </c>
      <c r="F13" s="73" t="s">
        <v>155</v>
      </c>
      <c r="G13" s="186"/>
      <c r="H13" s="187"/>
      <c r="I13" s="144" t="str">
        <f t="shared" si="0"/>
        <v/>
      </c>
    </row>
    <row r="14" spans="1:15" s="66" customFormat="1" ht="12.75" customHeight="1" thickBot="1">
      <c r="A14" s="68" t="s">
        <v>164</v>
      </c>
      <c r="B14" s="69"/>
      <c r="C14" s="70"/>
      <c r="D14" s="70"/>
      <c r="E14" s="205">
        <v>1978.1</v>
      </c>
      <c r="F14" s="188" t="s">
        <v>155</v>
      </c>
      <c r="G14" s="189"/>
      <c r="H14" s="190"/>
      <c r="I14" s="144"/>
      <c r="L14" s="67"/>
    </row>
    <row r="15" spans="1:15" s="71" customFormat="1" ht="14.25" customHeight="1" thickBot="1">
      <c r="A15" s="251" t="s">
        <v>44</v>
      </c>
      <c r="B15" s="252"/>
      <c r="C15" s="252"/>
      <c r="D15" s="252"/>
      <c r="E15" s="252"/>
      <c r="F15" s="252"/>
      <c r="G15" s="252"/>
      <c r="H15" s="196">
        <f>ROUNDUP(SUM(H6:H14),0)</f>
        <v>0</v>
      </c>
      <c r="I15" s="145">
        <f>SUM(I7:I14)</f>
        <v>0</v>
      </c>
      <c r="L15" s="72"/>
    </row>
    <row r="16" spans="1:15" s="71" customFormat="1" ht="13.2">
      <c r="A16" s="254" t="s">
        <v>145</v>
      </c>
      <c r="B16" s="73"/>
      <c r="C16" s="73"/>
      <c r="D16" s="164" t="s">
        <v>45</v>
      </c>
      <c r="E16" s="198">
        <v>1</v>
      </c>
      <c r="F16" s="73" t="s">
        <v>46</v>
      </c>
      <c r="G16" s="200"/>
      <c r="H16" s="197"/>
      <c r="I16" s="146"/>
      <c r="J16" s="247"/>
      <c r="K16" s="248"/>
      <c r="L16" s="74"/>
      <c r="M16" s="75"/>
      <c r="N16" s="76"/>
    </row>
    <row r="17" spans="1:22" s="71" customFormat="1" ht="13.2">
      <c r="A17" s="255"/>
      <c r="B17" s="73"/>
      <c r="C17" s="73"/>
      <c r="D17" s="164" t="s">
        <v>47</v>
      </c>
      <c r="E17" s="198"/>
      <c r="F17" s="73" t="s">
        <v>46</v>
      </c>
      <c r="G17" s="200"/>
      <c r="H17" s="197"/>
      <c r="I17" s="146"/>
      <c r="J17" s="77"/>
      <c r="K17" s="78"/>
      <c r="L17" s="74"/>
    </row>
    <row r="18" spans="1:22" s="71" customFormat="1" ht="13.2">
      <c r="A18" s="255"/>
      <c r="B18" s="73"/>
      <c r="C18" s="73"/>
      <c r="D18" s="164" t="s">
        <v>110</v>
      </c>
      <c r="E18" s="198">
        <v>33</v>
      </c>
      <c r="F18" s="73" t="s">
        <v>46</v>
      </c>
      <c r="G18" s="200"/>
      <c r="H18" s="197"/>
      <c r="I18" s="146"/>
      <c r="J18" s="79"/>
      <c r="K18" s="80"/>
      <c r="L18" s="74"/>
    </row>
    <row r="19" spans="1:22" s="71" customFormat="1" ht="13.8" thickBot="1">
      <c r="A19" s="256"/>
      <c r="B19" s="73"/>
      <c r="C19" s="73"/>
      <c r="D19" s="165" t="s">
        <v>48</v>
      </c>
      <c r="E19" s="199"/>
      <c r="F19" s="73" t="s">
        <v>46</v>
      </c>
      <c r="G19" s="200"/>
      <c r="H19" s="197"/>
      <c r="I19" s="146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71" customFormat="1" ht="14.25" customHeight="1" thickBot="1">
      <c r="A20" s="251" t="s">
        <v>44</v>
      </c>
      <c r="B20" s="252"/>
      <c r="C20" s="252"/>
      <c r="D20" s="252"/>
      <c r="E20" s="252"/>
      <c r="F20" s="252"/>
      <c r="G20" s="252"/>
      <c r="H20" s="196">
        <f>SUM(H16:H19)</f>
        <v>0</v>
      </c>
      <c r="I20" s="147">
        <f>SUM(H16:H19)</f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1.4" customHeight="1">
      <c r="A21" s="259"/>
      <c r="B21" s="261" t="s">
        <v>49</v>
      </c>
      <c r="C21" s="261"/>
      <c r="D21" s="261"/>
      <c r="E21" s="261"/>
      <c r="F21" s="261"/>
      <c r="G21" s="261"/>
      <c r="H21" s="201">
        <f>ROUNDDOWN((H15+H20)*M21/100,-3)</f>
        <v>0</v>
      </c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1.4" customHeight="1">
      <c r="A22" s="259"/>
      <c r="B22" s="261" t="s">
        <v>50</v>
      </c>
      <c r="C22" s="261"/>
      <c r="D22" s="261"/>
      <c r="E22" s="261"/>
      <c r="F22" s="261"/>
      <c r="G22" s="261"/>
      <c r="H22" s="201">
        <f>ROUNDDOWN((H15+H21+H20)*$M22/100,-3)</f>
        <v>0</v>
      </c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1.4" customHeight="1" thickBot="1">
      <c r="A23" s="260"/>
      <c r="B23" s="262" t="s">
        <v>51</v>
      </c>
      <c r="C23" s="262"/>
      <c r="D23" s="262"/>
      <c r="E23" s="262"/>
      <c r="F23" s="262"/>
      <c r="G23" s="262"/>
      <c r="H23" s="202">
        <f>J23-M24</f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1.4" customHeight="1">
      <c r="A24" s="257" t="s">
        <v>52</v>
      </c>
      <c r="B24" s="258"/>
      <c r="C24" s="258"/>
      <c r="D24" s="258"/>
      <c r="E24" s="258"/>
      <c r="F24" s="258"/>
      <c r="G24" s="258"/>
      <c r="H24" s="203">
        <f>SUM(H15,H20:H23)</f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1.4" customHeight="1">
      <c r="A25" s="263" t="s">
        <v>53</v>
      </c>
      <c r="B25" s="264"/>
      <c r="C25" s="264"/>
      <c r="D25" s="264"/>
      <c r="E25" s="264"/>
      <c r="F25" s="264"/>
      <c r="G25" s="264"/>
      <c r="H25" s="201">
        <f>H24*0.1</f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21" customHeight="1" thickBot="1">
      <c r="A26" s="249" t="s">
        <v>54</v>
      </c>
      <c r="B26" s="250"/>
      <c r="C26" s="250"/>
      <c r="D26" s="250"/>
      <c r="E26" s="250"/>
      <c r="F26" s="250"/>
      <c r="G26" s="250"/>
      <c r="H26" s="202">
        <f>SUM(H24:H25)</f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6.5" customHeight="1">
      <c r="H27" s="8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1.4" customHeight="1"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s="83" customFormat="1" ht="11.4" customHeight="1">
      <c r="B29" s="84"/>
      <c r="D29" s="85"/>
      <c r="E29" s="86"/>
      <c r="F29" s="86"/>
      <c r="G29" s="82"/>
      <c r="H29" s="82"/>
      <c r="I29" s="82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3.2"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3.2"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3.2"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0:22" ht="13.2"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0:22" ht="13.2"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0:22" ht="13.2"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0:22" ht="13.2"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0:22" ht="13.2"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0:22" ht="13.2"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0:22" ht="13.2"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0:22" ht="13.2"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0:22" ht="13.2"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0:22" ht="13.2"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0:22" ht="13.2"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0:22" ht="13.2"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0:22" ht="13.2"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0:22" ht="13.2"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0:22" ht="13.2"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0:22" ht="13.2"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0:22" ht="13.2"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0:22" ht="13.2"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0:22" ht="13.2"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0:22" ht="13.2">
      <c r="J52"/>
      <c r="K52"/>
      <c r="L52"/>
      <c r="M52"/>
      <c r="N52"/>
      <c r="O52"/>
      <c r="P52"/>
      <c r="Q52"/>
      <c r="R52"/>
      <c r="S52"/>
      <c r="T52"/>
      <c r="U52"/>
      <c r="V52"/>
    </row>
  </sheetData>
  <mergeCells count="12">
    <mergeCell ref="J16:K16"/>
    <mergeCell ref="A26:G26"/>
    <mergeCell ref="A20:G20"/>
    <mergeCell ref="A1:I1"/>
    <mergeCell ref="A15:G15"/>
    <mergeCell ref="A16:A19"/>
    <mergeCell ref="A24:G24"/>
    <mergeCell ref="A21:A23"/>
    <mergeCell ref="B21:G21"/>
    <mergeCell ref="B22:G22"/>
    <mergeCell ref="B23:G23"/>
    <mergeCell ref="A25:G25"/>
  </mergeCells>
  <phoneticPr fontId="2"/>
  <pageMargins left="0.75" right="0.75" top="1" bottom="1" header="0.51200000000000001" footer="0.51200000000000001"/>
  <pageSetup paperSize="9" scale="97" fitToHeight="0" orientation="portrait" r:id="rId1"/>
  <headerFooter alignWithMargins="0"/>
  <colBreaks count="1" manualBreakCount="1">
    <brk id="8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B55"/>
  <sheetViews>
    <sheetView showZeros="0" view="pageBreakPreview" zoomScaleNormal="100" workbookViewId="0">
      <selection activeCell="A32" sqref="A32"/>
    </sheetView>
  </sheetViews>
  <sheetFormatPr defaultColWidth="9" defaultRowHeight="10.8"/>
  <cols>
    <col min="1" max="1" width="27.6640625" style="83" customWidth="1"/>
    <col min="2" max="2" width="7.44140625" style="84" hidden="1" customWidth="1"/>
    <col min="3" max="3" width="20.6640625" style="85" hidden="1" customWidth="1"/>
    <col min="4" max="4" width="11.77734375" style="83" hidden="1" customWidth="1"/>
    <col min="5" max="5" width="9.6640625" style="85" customWidth="1"/>
    <col min="6" max="13" width="5.77734375" style="90" customWidth="1"/>
    <col min="14" max="67" width="5.77734375" style="90" hidden="1" customWidth="1"/>
    <col min="68" max="68" width="5.77734375" style="90" customWidth="1"/>
    <col min="69" max="69" width="7.44140625" style="90" customWidth="1"/>
    <col min="70" max="70" width="8.77734375" style="83" customWidth="1"/>
    <col min="71" max="71" width="7" style="83" customWidth="1"/>
    <col min="72" max="72" width="35.88671875" style="82" bestFit="1" customWidth="1"/>
    <col min="73" max="73" width="7.44140625" style="83" customWidth="1"/>
    <col min="74" max="74" width="9.6640625" style="82" customWidth="1"/>
    <col min="75" max="75" width="5.6640625" style="83" customWidth="1"/>
    <col min="76" max="76" width="3.6640625" style="83" customWidth="1"/>
    <col min="77" max="77" width="5.6640625" style="83" customWidth="1"/>
    <col min="78" max="78" width="9.6640625" style="83" customWidth="1"/>
    <col min="79" max="79" width="13.44140625" style="83" customWidth="1"/>
    <col min="80" max="16384" width="9" style="83"/>
  </cols>
  <sheetData>
    <row r="1" spans="1:77" s="41" customFormat="1" ht="33.75" customHeight="1">
      <c r="A1" s="253" t="s">
        <v>55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40"/>
    </row>
    <row r="2" spans="1:77" s="41" customFormat="1" ht="13.2">
      <c r="A2" s="42"/>
      <c r="B2" s="43"/>
      <c r="C2" s="43"/>
      <c r="D2" s="43"/>
      <c r="E2" s="44"/>
      <c r="F2" s="44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45"/>
      <c r="BO2" s="45"/>
      <c r="BP2" s="45"/>
      <c r="BQ2" s="38" t="str">
        <f>"("&amp;表紙等_署用!$H$1&amp;")"</f>
        <v>(№ 8-4)</v>
      </c>
      <c r="BR2" s="46"/>
    </row>
    <row r="3" spans="1:77" s="41" customFormat="1" ht="13.2">
      <c r="A3" s="42"/>
      <c r="B3" s="47"/>
      <c r="C3" s="47"/>
      <c r="D3" s="47"/>
      <c r="E3" s="44"/>
      <c r="F3" s="44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45"/>
      <c r="BO3" s="45"/>
      <c r="BP3" s="45"/>
      <c r="BQ3" s="48" t="s">
        <v>79</v>
      </c>
      <c r="BR3" s="46"/>
    </row>
    <row r="4" spans="1:77" ht="5.25" customHeight="1" thickBot="1">
      <c r="B4" s="85"/>
      <c r="BS4" s="82"/>
      <c r="BT4" s="83"/>
      <c r="BU4" s="82"/>
      <c r="BV4" s="83"/>
      <c r="BY4" s="91"/>
    </row>
    <row r="5" spans="1:77" ht="13.5" customHeight="1">
      <c r="A5" s="283"/>
      <c r="B5" s="284"/>
      <c r="C5" s="284"/>
      <c r="D5" s="284"/>
      <c r="E5" s="285"/>
      <c r="F5" s="271" t="s">
        <v>80</v>
      </c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3"/>
      <c r="BS5" s="82"/>
      <c r="BT5" s="83"/>
      <c r="BU5" s="82"/>
      <c r="BV5" s="83"/>
    </row>
    <row r="6" spans="1:77" ht="14.25" customHeight="1">
      <c r="A6" s="286"/>
      <c r="B6" s="287"/>
      <c r="C6" s="287"/>
      <c r="D6" s="287"/>
      <c r="E6" s="288"/>
      <c r="F6" s="289" t="s">
        <v>107</v>
      </c>
      <c r="G6" s="270"/>
      <c r="H6" s="267" t="s">
        <v>64</v>
      </c>
      <c r="I6" s="268"/>
      <c r="J6" s="267" t="s">
        <v>81</v>
      </c>
      <c r="K6" s="268"/>
      <c r="L6" s="267" t="s">
        <v>82</v>
      </c>
      <c r="M6" s="268"/>
      <c r="N6" s="267" t="s">
        <v>83</v>
      </c>
      <c r="O6" s="268"/>
      <c r="P6" s="269" t="s">
        <v>91</v>
      </c>
      <c r="Q6" s="270"/>
      <c r="R6" s="267" t="s">
        <v>144</v>
      </c>
      <c r="S6" s="268"/>
      <c r="T6" s="267" t="s">
        <v>84</v>
      </c>
      <c r="U6" s="268"/>
      <c r="V6" s="267" t="s">
        <v>85</v>
      </c>
      <c r="W6" s="268"/>
      <c r="X6" s="267" t="s">
        <v>86</v>
      </c>
      <c r="Y6" s="268"/>
      <c r="Z6" s="267" t="s">
        <v>93</v>
      </c>
      <c r="AA6" s="268"/>
      <c r="AB6" s="267" t="s">
        <v>108</v>
      </c>
      <c r="AC6" s="268"/>
      <c r="AD6" s="267" t="s">
        <v>88</v>
      </c>
      <c r="AE6" s="268"/>
      <c r="AF6" s="267" t="s">
        <v>109</v>
      </c>
      <c r="AG6" s="268"/>
      <c r="AH6" s="267" t="s">
        <v>139</v>
      </c>
      <c r="AI6" s="268"/>
      <c r="AJ6" s="267" t="s">
        <v>89</v>
      </c>
      <c r="AK6" s="268"/>
      <c r="AL6" s="267" t="s">
        <v>87</v>
      </c>
      <c r="AM6" s="268"/>
      <c r="AN6" s="269" t="s">
        <v>98</v>
      </c>
      <c r="AO6" s="270"/>
      <c r="AP6" s="269" t="s">
        <v>97</v>
      </c>
      <c r="AQ6" s="270"/>
      <c r="AR6" s="269" t="s">
        <v>99</v>
      </c>
      <c r="AS6" s="270"/>
      <c r="AT6" s="267" t="s">
        <v>94</v>
      </c>
      <c r="AU6" s="268"/>
      <c r="AV6" s="269" t="s">
        <v>95</v>
      </c>
      <c r="AW6" s="270"/>
      <c r="AX6" s="269" t="s">
        <v>96</v>
      </c>
      <c r="AY6" s="270"/>
      <c r="AZ6" s="269" t="s">
        <v>100</v>
      </c>
      <c r="BA6" s="270"/>
      <c r="BB6" s="267" t="s">
        <v>102</v>
      </c>
      <c r="BC6" s="268"/>
      <c r="BD6" s="267" t="s">
        <v>101</v>
      </c>
      <c r="BE6" s="268"/>
      <c r="BF6" s="269" t="s">
        <v>92</v>
      </c>
      <c r="BG6" s="270"/>
      <c r="BH6" s="267" t="s">
        <v>103</v>
      </c>
      <c r="BI6" s="268"/>
      <c r="BJ6" s="267" t="s">
        <v>104</v>
      </c>
      <c r="BK6" s="268"/>
      <c r="BL6" s="267" t="s">
        <v>90</v>
      </c>
      <c r="BM6" s="268"/>
      <c r="BN6" s="269" t="s">
        <v>105</v>
      </c>
      <c r="BO6" s="290"/>
      <c r="BP6" s="281" t="s">
        <v>56</v>
      </c>
      <c r="BQ6" s="282"/>
      <c r="BS6" s="82"/>
      <c r="BT6" s="83"/>
      <c r="BU6" s="82"/>
      <c r="BV6" s="83"/>
    </row>
    <row r="7" spans="1:77" ht="14.25" customHeight="1">
      <c r="A7" s="277" t="s">
        <v>57</v>
      </c>
      <c r="B7" s="278"/>
      <c r="C7" s="278"/>
      <c r="D7" s="278"/>
      <c r="E7" s="279"/>
      <c r="F7" s="280">
        <f>BU21</f>
        <v>0</v>
      </c>
      <c r="G7" s="266"/>
      <c r="H7" s="265">
        <f>BU22</f>
        <v>0</v>
      </c>
      <c r="I7" s="266"/>
      <c r="J7" s="265">
        <f>BU23</f>
        <v>0</v>
      </c>
      <c r="K7" s="266"/>
      <c r="L7" s="265">
        <f>BU24</f>
        <v>0</v>
      </c>
      <c r="M7" s="266"/>
      <c r="N7" s="265">
        <f>BU25</f>
        <v>0</v>
      </c>
      <c r="O7" s="266"/>
      <c r="P7" s="265">
        <f>BU36</f>
        <v>0</v>
      </c>
      <c r="Q7" s="266"/>
      <c r="R7" s="265">
        <f>BU51</f>
        <v>0</v>
      </c>
      <c r="S7" s="266"/>
      <c r="T7" s="265">
        <f>BU29</f>
        <v>0</v>
      </c>
      <c r="U7" s="266"/>
      <c r="V7" s="265">
        <f>BU30</f>
        <v>0</v>
      </c>
      <c r="W7" s="266"/>
      <c r="X7" s="265">
        <f>BU31</f>
        <v>0</v>
      </c>
      <c r="Y7" s="266"/>
      <c r="Z7" s="265">
        <f>BU38</f>
        <v>0</v>
      </c>
      <c r="AA7" s="266"/>
      <c r="AB7" s="265">
        <f>BU26</f>
        <v>0</v>
      </c>
      <c r="AC7" s="266"/>
      <c r="AD7" s="265">
        <f>BU33</f>
        <v>0</v>
      </c>
      <c r="AE7" s="266"/>
      <c r="AF7" s="265">
        <f>BU27</f>
        <v>0</v>
      </c>
      <c r="AG7" s="266"/>
      <c r="AH7" s="265">
        <f>BU28</f>
        <v>0</v>
      </c>
      <c r="AI7" s="266"/>
      <c r="AJ7" s="265">
        <f>BU34</f>
        <v>0</v>
      </c>
      <c r="AK7" s="266"/>
      <c r="AL7" s="265">
        <f>BU32</f>
        <v>0</v>
      </c>
      <c r="AM7" s="266"/>
      <c r="AN7" s="265">
        <f>BU43</f>
        <v>0</v>
      </c>
      <c r="AO7" s="266"/>
      <c r="AP7" s="265">
        <f>BU42</f>
        <v>0</v>
      </c>
      <c r="AQ7" s="266"/>
      <c r="AR7" s="265">
        <f>BU44</f>
        <v>0</v>
      </c>
      <c r="AS7" s="266"/>
      <c r="AT7" s="265">
        <f>BU39</f>
        <v>0</v>
      </c>
      <c r="AU7" s="266"/>
      <c r="AV7" s="265">
        <f>BU40</f>
        <v>0</v>
      </c>
      <c r="AW7" s="266"/>
      <c r="AX7" s="265">
        <f>BU41</f>
        <v>0</v>
      </c>
      <c r="AY7" s="266"/>
      <c r="AZ7" s="265">
        <f>BU45</f>
        <v>0</v>
      </c>
      <c r="BA7" s="266"/>
      <c r="BB7" s="265">
        <f>BU47</f>
        <v>0</v>
      </c>
      <c r="BC7" s="266"/>
      <c r="BD7" s="265">
        <f>BU46</f>
        <v>0</v>
      </c>
      <c r="BE7" s="266"/>
      <c r="BF7" s="265">
        <f>BU37</f>
        <v>0</v>
      </c>
      <c r="BG7" s="266"/>
      <c r="BH7" s="265">
        <f>BU48</f>
        <v>0</v>
      </c>
      <c r="BI7" s="266"/>
      <c r="BJ7" s="265">
        <f>BU49</f>
        <v>0</v>
      </c>
      <c r="BK7" s="266"/>
      <c r="BL7" s="265">
        <f>BU35</f>
        <v>0</v>
      </c>
      <c r="BM7" s="266"/>
      <c r="BN7" s="265">
        <f>BU50</f>
        <v>0</v>
      </c>
      <c r="BO7" s="274"/>
      <c r="BP7" s="275">
        <f>SUM(F7:BO7)</f>
        <v>0</v>
      </c>
      <c r="BQ7" s="276"/>
      <c r="BS7" s="82"/>
      <c r="BT7" s="83"/>
      <c r="BU7" s="82"/>
      <c r="BV7" s="83"/>
    </row>
    <row r="8" spans="1:77" s="107" customFormat="1" ht="18.75" customHeight="1" thickBot="1">
      <c r="A8" s="138" t="s">
        <v>35</v>
      </c>
      <c r="B8" s="81" t="s">
        <v>36</v>
      </c>
      <c r="C8" s="81" t="s">
        <v>58</v>
      </c>
      <c r="D8" s="139" t="s">
        <v>37</v>
      </c>
      <c r="E8" s="140" t="s">
        <v>38</v>
      </c>
      <c r="F8" s="92" t="s">
        <v>106</v>
      </c>
      <c r="G8" s="93" t="s">
        <v>60</v>
      </c>
      <c r="H8" s="93" t="s">
        <v>59</v>
      </c>
      <c r="I8" s="93" t="s">
        <v>60</v>
      </c>
      <c r="J8" s="93" t="s">
        <v>59</v>
      </c>
      <c r="K8" s="93" t="s">
        <v>60</v>
      </c>
      <c r="L8" s="93" t="s">
        <v>59</v>
      </c>
      <c r="M8" s="93" t="s">
        <v>60</v>
      </c>
      <c r="N8" s="93" t="s">
        <v>59</v>
      </c>
      <c r="O8" s="93" t="s">
        <v>60</v>
      </c>
      <c r="P8" s="93" t="s">
        <v>59</v>
      </c>
      <c r="Q8" s="93" t="s">
        <v>60</v>
      </c>
      <c r="R8" s="93" t="s">
        <v>59</v>
      </c>
      <c r="S8" s="93" t="s">
        <v>60</v>
      </c>
      <c r="T8" s="93" t="s">
        <v>59</v>
      </c>
      <c r="U8" s="93" t="s">
        <v>60</v>
      </c>
      <c r="V8" s="93" t="s">
        <v>59</v>
      </c>
      <c r="W8" s="93" t="s">
        <v>60</v>
      </c>
      <c r="X8" s="93" t="s">
        <v>59</v>
      </c>
      <c r="Y8" s="93" t="s">
        <v>60</v>
      </c>
      <c r="Z8" s="93" t="s">
        <v>59</v>
      </c>
      <c r="AA8" s="93" t="s">
        <v>60</v>
      </c>
      <c r="AB8" s="93" t="s">
        <v>59</v>
      </c>
      <c r="AC8" s="93" t="s">
        <v>60</v>
      </c>
      <c r="AD8" s="93" t="s">
        <v>59</v>
      </c>
      <c r="AE8" s="93" t="s">
        <v>60</v>
      </c>
      <c r="AF8" s="93" t="s">
        <v>59</v>
      </c>
      <c r="AG8" s="93" t="s">
        <v>60</v>
      </c>
      <c r="AH8" s="93" t="s">
        <v>59</v>
      </c>
      <c r="AI8" s="93" t="s">
        <v>60</v>
      </c>
      <c r="AJ8" s="93" t="s">
        <v>59</v>
      </c>
      <c r="AK8" s="93" t="s">
        <v>60</v>
      </c>
      <c r="AL8" s="93" t="s">
        <v>59</v>
      </c>
      <c r="AM8" s="93" t="s">
        <v>60</v>
      </c>
      <c r="AN8" s="93" t="s">
        <v>59</v>
      </c>
      <c r="AO8" s="93" t="s">
        <v>60</v>
      </c>
      <c r="AP8" s="93" t="s">
        <v>59</v>
      </c>
      <c r="AQ8" s="93" t="s">
        <v>60</v>
      </c>
      <c r="AR8" s="93" t="s">
        <v>59</v>
      </c>
      <c r="AS8" s="93" t="s">
        <v>60</v>
      </c>
      <c r="AT8" s="93" t="s">
        <v>59</v>
      </c>
      <c r="AU8" s="93" t="s">
        <v>60</v>
      </c>
      <c r="AV8" s="93" t="s">
        <v>59</v>
      </c>
      <c r="AW8" s="93" t="s">
        <v>60</v>
      </c>
      <c r="AX8" s="93" t="s">
        <v>59</v>
      </c>
      <c r="AY8" s="93" t="s">
        <v>60</v>
      </c>
      <c r="AZ8" s="93" t="s">
        <v>59</v>
      </c>
      <c r="BA8" s="93" t="s">
        <v>60</v>
      </c>
      <c r="BB8" s="93" t="s">
        <v>59</v>
      </c>
      <c r="BC8" s="93" t="s">
        <v>60</v>
      </c>
      <c r="BD8" s="93" t="s">
        <v>59</v>
      </c>
      <c r="BE8" s="93" t="s">
        <v>60</v>
      </c>
      <c r="BF8" s="93" t="s">
        <v>59</v>
      </c>
      <c r="BG8" s="93" t="s">
        <v>60</v>
      </c>
      <c r="BH8" s="93" t="s">
        <v>59</v>
      </c>
      <c r="BI8" s="93" t="s">
        <v>60</v>
      </c>
      <c r="BJ8" s="93" t="s">
        <v>59</v>
      </c>
      <c r="BK8" s="93" t="s">
        <v>60</v>
      </c>
      <c r="BL8" s="93" t="s">
        <v>59</v>
      </c>
      <c r="BM8" s="93" t="s">
        <v>60</v>
      </c>
      <c r="BN8" s="93" t="s">
        <v>61</v>
      </c>
      <c r="BO8" s="94" t="s">
        <v>60</v>
      </c>
      <c r="BP8" s="92" t="s">
        <v>61</v>
      </c>
      <c r="BQ8" s="95" t="s">
        <v>62</v>
      </c>
      <c r="BS8" s="137"/>
      <c r="BT8" s="83"/>
      <c r="BU8" s="82"/>
    </row>
    <row r="9" spans="1:77" s="135" customFormat="1">
      <c r="A9" s="171" t="s">
        <v>153</v>
      </c>
      <c r="B9" s="172"/>
      <c r="C9" s="173"/>
      <c r="D9" s="174"/>
      <c r="E9" s="175" t="s">
        <v>154</v>
      </c>
      <c r="F9" s="191">
        <v>106</v>
      </c>
      <c r="G9" s="206">
        <v>1334.2</v>
      </c>
      <c r="H9" s="192">
        <v>15</v>
      </c>
      <c r="I9" s="206">
        <v>126.5</v>
      </c>
      <c r="J9" s="192">
        <v>26</v>
      </c>
      <c r="K9" s="206">
        <v>243.4</v>
      </c>
      <c r="L9" s="192">
        <v>26</v>
      </c>
      <c r="M9" s="206">
        <v>299.2</v>
      </c>
      <c r="N9" s="192"/>
      <c r="O9" s="206"/>
      <c r="P9" s="192"/>
      <c r="Q9" s="206"/>
      <c r="R9" s="192"/>
      <c r="S9" s="206"/>
      <c r="T9" s="192"/>
      <c r="U9" s="206"/>
      <c r="V9" s="192"/>
      <c r="W9" s="206"/>
      <c r="X9" s="192"/>
      <c r="Y9" s="206"/>
      <c r="Z9" s="192"/>
      <c r="AA9" s="206"/>
      <c r="AB9" s="192"/>
      <c r="AC9" s="206"/>
      <c r="AD9" s="192"/>
      <c r="AE9" s="206"/>
      <c r="AF9" s="192"/>
      <c r="AG9" s="206"/>
      <c r="AH9" s="192"/>
      <c r="AI9" s="206"/>
      <c r="AJ9" s="192"/>
      <c r="AK9" s="206"/>
      <c r="AL9" s="192"/>
      <c r="AM9" s="206"/>
      <c r="AN9" s="192"/>
      <c r="AO9" s="206"/>
      <c r="AP9" s="192"/>
      <c r="AQ9" s="206"/>
      <c r="AR9" s="192"/>
      <c r="AS9" s="206"/>
      <c r="AT9" s="192"/>
      <c r="AU9" s="206"/>
      <c r="AV9" s="192"/>
      <c r="AW9" s="206"/>
      <c r="AX9" s="192"/>
      <c r="AY9" s="206"/>
      <c r="AZ9" s="192"/>
      <c r="BA9" s="206"/>
      <c r="BB9" s="192"/>
      <c r="BC9" s="206"/>
      <c r="BD9" s="192"/>
      <c r="BE9" s="206"/>
      <c r="BF9" s="192"/>
      <c r="BG9" s="206"/>
      <c r="BH9" s="192"/>
      <c r="BI9" s="206"/>
      <c r="BJ9" s="192"/>
      <c r="BK9" s="206"/>
      <c r="BL9" s="192"/>
      <c r="BM9" s="206"/>
      <c r="BN9" s="192"/>
      <c r="BO9" s="210"/>
      <c r="BP9" s="191">
        <f>SUMIF(F$8:BO$8,"個数",F9:BO9)</f>
        <v>173</v>
      </c>
      <c r="BQ9" s="210">
        <f>SUMIF(F$8:BO$8,"施工長",F9:BO9)</f>
        <v>2003.3000000000002</v>
      </c>
      <c r="BS9" s="136"/>
      <c r="BT9" s="83"/>
      <c r="BU9" s="82"/>
    </row>
    <row r="10" spans="1:77" s="135" customFormat="1">
      <c r="A10" s="176" t="s">
        <v>156</v>
      </c>
      <c r="B10" s="177"/>
      <c r="C10" s="178"/>
      <c r="D10" s="179"/>
      <c r="E10" s="180" t="s">
        <v>154</v>
      </c>
      <c r="F10" s="193">
        <v>25</v>
      </c>
      <c r="G10" s="207">
        <v>70.599999999999994</v>
      </c>
      <c r="H10" s="142">
        <v>2</v>
      </c>
      <c r="I10" s="207">
        <v>3.6</v>
      </c>
      <c r="J10" s="142">
        <v>3</v>
      </c>
      <c r="K10" s="207">
        <v>6.3</v>
      </c>
      <c r="L10" s="142">
        <v>9</v>
      </c>
      <c r="M10" s="207">
        <v>24.9</v>
      </c>
      <c r="N10" s="142"/>
      <c r="O10" s="207"/>
      <c r="P10" s="142"/>
      <c r="Q10" s="207"/>
      <c r="R10" s="142"/>
      <c r="S10" s="207"/>
      <c r="T10" s="142"/>
      <c r="U10" s="207"/>
      <c r="V10" s="142"/>
      <c r="W10" s="207"/>
      <c r="X10" s="142"/>
      <c r="Y10" s="207"/>
      <c r="Z10" s="142"/>
      <c r="AA10" s="207"/>
      <c r="AB10" s="142"/>
      <c r="AC10" s="207"/>
      <c r="AD10" s="142"/>
      <c r="AE10" s="207"/>
      <c r="AF10" s="142"/>
      <c r="AG10" s="207"/>
      <c r="AH10" s="142"/>
      <c r="AI10" s="207"/>
      <c r="AJ10" s="142"/>
      <c r="AK10" s="207"/>
      <c r="AL10" s="142"/>
      <c r="AM10" s="207"/>
      <c r="AN10" s="142"/>
      <c r="AO10" s="207"/>
      <c r="AP10" s="142"/>
      <c r="AQ10" s="207"/>
      <c r="AR10" s="142"/>
      <c r="AS10" s="207"/>
      <c r="AT10" s="142"/>
      <c r="AU10" s="207"/>
      <c r="AV10" s="142"/>
      <c r="AW10" s="207"/>
      <c r="AX10" s="142"/>
      <c r="AY10" s="207"/>
      <c r="AZ10" s="142"/>
      <c r="BA10" s="207"/>
      <c r="BB10" s="142"/>
      <c r="BC10" s="207"/>
      <c r="BD10" s="142"/>
      <c r="BE10" s="207"/>
      <c r="BF10" s="142"/>
      <c r="BG10" s="207"/>
      <c r="BH10" s="142"/>
      <c r="BI10" s="207"/>
      <c r="BJ10" s="142"/>
      <c r="BK10" s="207"/>
      <c r="BL10" s="142"/>
      <c r="BM10" s="207"/>
      <c r="BN10" s="142"/>
      <c r="BO10" s="211"/>
      <c r="BP10" s="193">
        <f>SUMIF(F$8:BO$8,"個数",F10:BO10)</f>
        <v>39</v>
      </c>
      <c r="BQ10" s="211">
        <f>SUMIF(F$8:BO$8,"施工長",F10:BO10)</f>
        <v>105.39999999999998</v>
      </c>
      <c r="BS10" s="136"/>
      <c r="BT10" s="83"/>
      <c r="BU10" s="82"/>
    </row>
    <row r="11" spans="1:77" s="135" customFormat="1">
      <c r="A11" s="176" t="s">
        <v>157</v>
      </c>
      <c r="B11" s="177"/>
      <c r="C11" s="178"/>
      <c r="D11" s="179"/>
      <c r="E11" s="180" t="s">
        <v>154</v>
      </c>
      <c r="F11" s="193">
        <v>34</v>
      </c>
      <c r="G11" s="207">
        <v>88.3</v>
      </c>
      <c r="H11" s="142">
        <v>1</v>
      </c>
      <c r="I11" s="207">
        <v>20</v>
      </c>
      <c r="J11" s="142">
        <v>1</v>
      </c>
      <c r="K11" s="207">
        <v>1</v>
      </c>
      <c r="L11" s="142"/>
      <c r="M11" s="207"/>
      <c r="N11" s="142"/>
      <c r="O11" s="207"/>
      <c r="P11" s="142"/>
      <c r="Q11" s="207"/>
      <c r="R11" s="142"/>
      <c r="S11" s="207"/>
      <c r="T11" s="142"/>
      <c r="U11" s="207"/>
      <c r="V11" s="142"/>
      <c r="W11" s="207"/>
      <c r="X11" s="142"/>
      <c r="Y11" s="207"/>
      <c r="Z11" s="142"/>
      <c r="AA11" s="207"/>
      <c r="AB11" s="142"/>
      <c r="AC11" s="207"/>
      <c r="AD11" s="142"/>
      <c r="AE11" s="207"/>
      <c r="AF11" s="142"/>
      <c r="AG11" s="207"/>
      <c r="AH11" s="142"/>
      <c r="AI11" s="207"/>
      <c r="AJ11" s="142"/>
      <c r="AK11" s="207"/>
      <c r="AL11" s="142"/>
      <c r="AM11" s="207"/>
      <c r="AN11" s="142"/>
      <c r="AO11" s="207"/>
      <c r="AP11" s="142"/>
      <c r="AQ11" s="207"/>
      <c r="AR11" s="142"/>
      <c r="AS11" s="207"/>
      <c r="AT11" s="142"/>
      <c r="AU11" s="207"/>
      <c r="AV11" s="142"/>
      <c r="AW11" s="207"/>
      <c r="AX11" s="142"/>
      <c r="AY11" s="207"/>
      <c r="AZ11" s="142"/>
      <c r="BA11" s="207"/>
      <c r="BB11" s="142"/>
      <c r="BC11" s="207"/>
      <c r="BD11" s="142"/>
      <c r="BE11" s="207"/>
      <c r="BF11" s="142"/>
      <c r="BG11" s="207"/>
      <c r="BH11" s="142"/>
      <c r="BI11" s="207"/>
      <c r="BJ11" s="142"/>
      <c r="BK11" s="207"/>
      <c r="BL11" s="142"/>
      <c r="BM11" s="207"/>
      <c r="BN11" s="142"/>
      <c r="BO11" s="211"/>
      <c r="BP11" s="193">
        <f t="shared" ref="BP11:BP16" si="0">SUMIF(F$8:BO$8,"個数",F11:BO11)</f>
        <v>36</v>
      </c>
      <c r="BQ11" s="211">
        <f t="shared" ref="BQ11:BQ16" si="1">SUMIF(F$8:BO$8,"施工長",F11:BO11)</f>
        <v>109.3</v>
      </c>
      <c r="BS11" s="136"/>
      <c r="BT11" s="83"/>
      <c r="BU11" s="82"/>
    </row>
    <row r="12" spans="1:77" s="135" customFormat="1">
      <c r="A12" s="176"/>
      <c r="B12" s="177"/>
      <c r="C12" s="178"/>
      <c r="D12" s="179"/>
      <c r="E12" s="180" t="s">
        <v>158</v>
      </c>
      <c r="F12" s="193">
        <v>1</v>
      </c>
      <c r="G12" s="207">
        <v>30</v>
      </c>
      <c r="H12" s="142"/>
      <c r="I12" s="207"/>
      <c r="J12" s="142"/>
      <c r="K12" s="207"/>
      <c r="L12" s="142"/>
      <c r="M12" s="207"/>
      <c r="N12" s="142"/>
      <c r="O12" s="207"/>
      <c r="P12" s="142"/>
      <c r="Q12" s="207"/>
      <c r="R12" s="142"/>
      <c r="S12" s="207"/>
      <c r="T12" s="142"/>
      <c r="U12" s="207"/>
      <c r="V12" s="142"/>
      <c r="W12" s="207"/>
      <c r="X12" s="142"/>
      <c r="Y12" s="207"/>
      <c r="Z12" s="142"/>
      <c r="AA12" s="207"/>
      <c r="AB12" s="142"/>
      <c r="AC12" s="207"/>
      <c r="AD12" s="142"/>
      <c r="AE12" s="207"/>
      <c r="AF12" s="142"/>
      <c r="AG12" s="207"/>
      <c r="AH12" s="142"/>
      <c r="AI12" s="207"/>
      <c r="AJ12" s="142"/>
      <c r="AK12" s="207"/>
      <c r="AL12" s="142"/>
      <c r="AM12" s="207"/>
      <c r="AN12" s="142"/>
      <c r="AO12" s="207"/>
      <c r="AP12" s="142"/>
      <c r="AQ12" s="207"/>
      <c r="AR12" s="142"/>
      <c r="AS12" s="207"/>
      <c r="AT12" s="142"/>
      <c r="AU12" s="207"/>
      <c r="AV12" s="142"/>
      <c r="AW12" s="207"/>
      <c r="AX12" s="142"/>
      <c r="AY12" s="207"/>
      <c r="AZ12" s="142"/>
      <c r="BA12" s="207"/>
      <c r="BB12" s="142"/>
      <c r="BC12" s="207"/>
      <c r="BD12" s="142"/>
      <c r="BE12" s="207"/>
      <c r="BF12" s="142"/>
      <c r="BG12" s="207"/>
      <c r="BH12" s="142"/>
      <c r="BI12" s="207"/>
      <c r="BJ12" s="142"/>
      <c r="BK12" s="207"/>
      <c r="BL12" s="142"/>
      <c r="BM12" s="207"/>
      <c r="BN12" s="142"/>
      <c r="BO12" s="211"/>
      <c r="BP12" s="193">
        <f t="shared" si="0"/>
        <v>1</v>
      </c>
      <c r="BQ12" s="211">
        <f t="shared" si="1"/>
        <v>30</v>
      </c>
      <c r="BS12" s="136"/>
      <c r="BT12" s="83"/>
      <c r="BU12" s="82"/>
    </row>
    <row r="13" spans="1:77" s="135" customFormat="1">
      <c r="A13" s="176" t="s">
        <v>159</v>
      </c>
      <c r="B13" s="177"/>
      <c r="C13" s="178"/>
      <c r="D13" s="179"/>
      <c r="E13" s="180" t="s">
        <v>154</v>
      </c>
      <c r="F13" s="193">
        <v>63</v>
      </c>
      <c r="G13" s="207">
        <v>659</v>
      </c>
      <c r="H13" s="142">
        <v>42</v>
      </c>
      <c r="I13" s="207">
        <v>748</v>
      </c>
      <c r="J13" s="142">
        <v>60</v>
      </c>
      <c r="K13" s="207">
        <v>544</v>
      </c>
      <c r="L13" s="142">
        <v>16</v>
      </c>
      <c r="M13" s="207">
        <v>176</v>
      </c>
      <c r="N13" s="142"/>
      <c r="O13" s="207"/>
      <c r="P13" s="142"/>
      <c r="Q13" s="207"/>
      <c r="R13" s="142"/>
      <c r="S13" s="207"/>
      <c r="T13" s="142"/>
      <c r="U13" s="207"/>
      <c r="V13" s="142"/>
      <c r="W13" s="207"/>
      <c r="X13" s="142"/>
      <c r="Y13" s="207"/>
      <c r="Z13" s="142"/>
      <c r="AA13" s="207"/>
      <c r="AB13" s="142"/>
      <c r="AC13" s="207"/>
      <c r="AD13" s="142"/>
      <c r="AE13" s="207"/>
      <c r="AF13" s="142"/>
      <c r="AG13" s="207"/>
      <c r="AH13" s="142"/>
      <c r="AI13" s="207"/>
      <c r="AJ13" s="142"/>
      <c r="AK13" s="207"/>
      <c r="AL13" s="142"/>
      <c r="AM13" s="207"/>
      <c r="AN13" s="142"/>
      <c r="AO13" s="207"/>
      <c r="AP13" s="142"/>
      <c r="AQ13" s="207"/>
      <c r="AR13" s="142"/>
      <c r="AS13" s="207"/>
      <c r="AT13" s="142"/>
      <c r="AU13" s="207"/>
      <c r="AV13" s="142"/>
      <c r="AW13" s="207"/>
      <c r="AX13" s="142"/>
      <c r="AY13" s="207"/>
      <c r="AZ13" s="142"/>
      <c r="BA13" s="207"/>
      <c r="BB13" s="142"/>
      <c r="BC13" s="207"/>
      <c r="BD13" s="142"/>
      <c r="BE13" s="207"/>
      <c r="BF13" s="142"/>
      <c r="BG13" s="207"/>
      <c r="BH13" s="142"/>
      <c r="BI13" s="207"/>
      <c r="BJ13" s="142"/>
      <c r="BK13" s="207"/>
      <c r="BL13" s="142"/>
      <c r="BM13" s="207"/>
      <c r="BN13" s="142"/>
      <c r="BO13" s="211"/>
      <c r="BP13" s="193">
        <f t="shared" si="0"/>
        <v>181</v>
      </c>
      <c r="BQ13" s="211">
        <f t="shared" si="1"/>
        <v>2127</v>
      </c>
      <c r="BS13" s="136"/>
      <c r="BT13" s="83"/>
      <c r="BU13" s="82"/>
    </row>
    <row r="14" spans="1:77" s="135" customFormat="1">
      <c r="A14" s="176"/>
      <c r="B14" s="177"/>
      <c r="C14" s="178"/>
      <c r="D14" s="179"/>
      <c r="E14" s="180" t="s">
        <v>158</v>
      </c>
      <c r="F14" s="193">
        <v>2</v>
      </c>
      <c r="G14" s="207">
        <v>38</v>
      </c>
      <c r="H14" s="142"/>
      <c r="I14" s="207"/>
      <c r="J14" s="142"/>
      <c r="K14" s="207"/>
      <c r="L14" s="142"/>
      <c r="M14" s="207"/>
      <c r="N14" s="142"/>
      <c r="O14" s="207"/>
      <c r="P14" s="142"/>
      <c r="Q14" s="207"/>
      <c r="R14" s="142"/>
      <c r="S14" s="207"/>
      <c r="T14" s="142"/>
      <c r="U14" s="207"/>
      <c r="V14" s="142"/>
      <c r="W14" s="207"/>
      <c r="X14" s="142"/>
      <c r="Y14" s="207"/>
      <c r="Z14" s="142"/>
      <c r="AA14" s="207"/>
      <c r="AB14" s="142"/>
      <c r="AC14" s="207"/>
      <c r="AD14" s="142"/>
      <c r="AE14" s="207"/>
      <c r="AF14" s="142"/>
      <c r="AG14" s="207"/>
      <c r="AH14" s="142"/>
      <c r="AI14" s="207"/>
      <c r="AJ14" s="142"/>
      <c r="AK14" s="207"/>
      <c r="AL14" s="142"/>
      <c r="AM14" s="207"/>
      <c r="AN14" s="142"/>
      <c r="AO14" s="207"/>
      <c r="AP14" s="142"/>
      <c r="AQ14" s="207"/>
      <c r="AR14" s="142"/>
      <c r="AS14" s="207"/>
      <c r="AT14" s="142"/>
      <c r="AU14" s="207"/>
      <c r="AV14" s="142"/>
      <c r="AW14" s="207"/>
      <c r="AX14" s="142"/>
      <c r="AY14" s="207"/>
      <c r="AZ14" s="142"/>
      <c r="BA14" s="207"/>
      <c r="BB14" s="142"/>
      <c r="BC14" s="207"/>
      <c r="BD14" s="142"/>
      <c r="BE14" s="207"/>
      <c r="BF14" s="142"/>
      <c r="BG14" s="207"/>
      <c r="BH14" s="142"/>
      <c r="BI14" s="207"/>
      <c r="BJ14" s="142"/>
      <c r="BK14" s="207"/>
      <c r="BL14" s="142"/>
      <c r="BM14" s="207"/>
      <c r="BN14" s="142"/>
      <c r="BO14" s="211"/>
      <c r="BP14" s="193">
        <f t="shared" si="0"/>
        <v>2</v>
      </c>
      <c r="BQ14" s="211">
        <f t="shared" si="1"/>
        <v>38</v>
      </c>
      <c r="BS14" s="136"/>
      <c r="BT14" s="83"/>
      <c r="BU14" s="82"/>
    </row>
    <row r="15" spans="1:77" s="135" customFormat="1">
      <c r="A15" s="176" t="s">
        <v>160</v>
      </c>
      <c r="B15" s="177"/>
      <c r="C15" s="178"/>
      <c r="D15" s="179"/>
      <c r="E15" s="180" t="s">
        <v>154</v>
      </c>
      <c r="F15" s="193">
        <v>2</v>
      </c>
      <c r="G15" s="207">
        <v>4</v>
      </c>
      <c r="H15" s="142"/>
      <c r="I15" s="207"/>
      <c r="J15" s="142"/>
      <c r="K15" s="207"/>
      <c r="L15" s="142"/>
      <c r="M15" s="207"/>
      <c r="N15" s="142"/>
      <c r="O15" s="207"/>
      <c r="P15" s="142"/>
      <c r="Q15" s="207"/>
      <c r="R15" s="142"/>
      <c r="S15" s="207"/>
      <c r="T15" s="142"/>
      <c r="U15" s="207"/>
      <c r="V15" s="142"/>
      <c r="W15" s="207"/>
      <c r="X15" s="142"/>
      <c r="Y15" s="207"/>
      <c r="Z15" s="142"/>
      <c r="AA15" s="207"/>
      <c r="AB15" s="142"/>
      <c r="AC15" s="207"/>
      <c r="AD15" s="142"/>
      <c r="AE15" s="207"/>
      <c r="AF15" s="142"/>
      <c r="AG15" s="207"/>
      <c r="AH15" s="142"/>
      <c r="AI15" s="207"/>
      <c r="AJ15" s="142"/>
      <c r="AK15" s="207"/>
      <c r="AL15" s="142"/>
      <c r="AM15" s="207"/>
      <c r="AN15" s="142"/>
      <c r="AO15" s="207"/>
      <c r="AP15" s="142"/>
      <c r="AQ15" s="207"/>
      <c r="AR15" s="142"/>
      <c r="AS15" s="207"/>
      <c r="AT15" s="142"/>
      <c r="AU15" s="207"/>
      <c r="AV15" s="142"/>
      <c r="AW15" s="207"/>
      <c r="AX15" s="142"/>
      <c r="AY15" s="207"/>
      <c r="AZ15" s="142"/>
      <c r="BA15" s="207"/>
      <c r="BB15" s="142"/>
      <c r="BC15" s="207"/>
      <c r="BD15" s="142"/>
      <c r="BE15" s="207"/>
      <c r="BF15" s="142"/>
      <c r="BG15" s="207"/>
      <c r="BH15" s="142"/>
      <c r="BI15" s="207"/>
      <c r="BJ15" s="142"/>
      <c r="BK15" s="207"/>
      <c r="BL15" s="142"/>
      <c r="BM15" s="207"/>
      <c r="BN15" s="142"/>
      <c r="BO15" s="211"/>
      <c r="BP15" s="193">
        <f t="shared" si="0"/>
        <v>2</v>
      </c>
      <c r="BQ15" s="211">
        <f t="shared" si="1"/>
        <v>4</v>
      </c>
      <c r="BS15" s="136"/>
      <c r="BT15" s="83"/>
      <c r="BU15" s="82"/>
    </row>
    <row r="16" spans="1:77" s="135" customFormat="1">
      <c r="A16" s="176" t="s">
        <v>162</v>
      </c>
      <c r="B16" s="177"/>
      <c r="C16" s="178"/>
      <c r="D16" s="179"/>
      <c r="E16" s="180" t="s">
        <v>163</v>
      </c>
      <c r="F16" s="193">
        <v>1</v>
      </c>
      <c r="G16" s="207">
        <v>3.6</v>
      </c>
      <c r="H16" s="142"/>
      <c r="I16" s="207"/>
      <c r="J16" s="142"/>
      <c r="K16" s="207"/>
      <c r="L16" s="142"/>
      <c r="M16" s="207"/>
      <c r="N16" s="142"/>
      <c r="O16" s="207"/>
      <c r="P16" s="142"/>
      <c r="Q16" s="207"/>
      <c r="R16" s="142"/>
      <c r="S16" s="207"/>
      <c r="T16" s="142"/>
      <c r="U16" s="207"/>
      <c r="V16" s="142"/>
      <c r="W16" s="207"/>
      <c r="X16" s="142"/>
      <c r="Y16" s="207"/>
      <c r="Z16" s="142"/>
      <c r="AA16" s="207"/>
      <c r="AB16" s="142"/>
      <c r="AC16" s="207"/>
      <c r="AD16" s="142"/>
      <c r="AE16" s="207"/>
      <c r="AF16" s="142"/>
      <c r="AG16" s="207"/>
      <c r="AH16" s="142"/>
      <c r="AI16" s="207"/>
      <c r="AJ16" s="142"/>
      <c r="AK16" s="207"/>
      <c r="AL16" s="142"/>
      <c r="AM16" s="207"/>
      <c r="AN16" s="142"/>
      <c r="AO16" s="207"/>
      <c r="AP16" s="142"/>
      <c r="AQ16" s="207"/>
      <c r="AR16" s="142"/>
      <c r="AS16" s="207"/>
      <c r="AT16" s="142"/>
      <c r="AU16" s="207"/>
      <c r="AV16" s="142"/>
      <c r="AW16" s="207"/>
      <c r="AX16" s="142"/>
      <c r="AY16" s="207"/>
      <c r="AZ16" s="142"/>
      <c r="BA16" s="207"/>
      <c r="BB16" s="142"/>
      <c r="BC16" s="207"/>
      <c r="BD16" s="142"/>
      <c r="BE16" s="207"/>
      <c r="BF16" s="142"/>
      <c r="BG16" s="207"/>
      <c r="BH16" s="142"/>
      <c r="BI16" s="207"/>
      <c r="BJ16" s="142"/>
      <c r="BK16" s="207"/>
      <c r="BL16" s="142"/>
      <c r="BM16" s="207"/>
      <c r="BN16" s="142"/>
      <c r="BO16" s="211"/>
      <c r="BP16" s="193">
        <f t="shared" si="0"/>
        <v>1</v>
      </c>
      <c r="BQ16" s="211">
        <f t="shared" si="1"/>
        <v>3.6</v>
      </c>
      <c r="BS16" s="136"/>
      <c r="BT16" s="83"/>
      <c r="BU16" s="82"/>
    </row>
    <row r="17" spans="1:80" s="66" customFormat="1" ht="11.4" thickBot="1">
      <c r="A17" s="96" t="s">
        <v>164</v>
      </c>
      <c r="B17" s="97"/>
      <c r="C17" s="98"/>
      <c r="D17" s="99"/>
      <c r="E17" s="155"/>
      <c r="F17" s="194">
        <v>143</v>
      </c>
      <c r="G17" s="208">
        <v>1755.1</v>
      </c>
      <c r="H17" s="143">
        <v>16</v>
      </c>
      <c r="I17" s="208">
        <v>97</v>
      </c>
      <c r="J17" s="143">
        <v>9</v>
      </c>
      <c r="K17" s="208">
        <v>92</v>
      </c>
      <c r="L17" s="143">
        <v>4</v>
      </c>
      <c r="M17" s="208">
        <v>34</v>
      </c>
      <c r="N17" s="143"/>
      <c r="O17" s="208"/>
      <c r="P17" s="143"/>
      <c r="Q17" s="208"/>
      <c r="R17" s="143"/>
      <c r="S17" s="208"/>
      <c r="T17" s="143"/>
      <c r="U17" s="208"/>
      <c r="V17" s="143"/>
      <c r="W17" s="208"/>
      <c r="X17" s="143"/>
      <c r="Y17" s="208"/>
      <c r="Z17" s="143"/>
      <c r="AA17" s="208"/>
      <c r="AB17" s="143"/>
      <c r="AC17" s="208"/>
      <c r="AD17" s="143"/>
      <c r="AE17" s="208"/>
      <c r="AF17" s="143"/>
      <c r="AG17" s="208"/>
      <c r="AH17" s="143"/>
      <c r="AI17" s="208"/>
      <c r="AJ17" s="143"/>
      <c r="AK17" s="208"/>
      <c r="AL17" s="143"/>
      <c r="AM17" s="208"/>
      <c r="AN17" s="143"/>
      <c r="AO17" s="208"/>
      <c r="AP17" s="143"/>
      <c r="AQ17" s="208"/>
      <c r="AR17" s="143"/>
      <c r="AS17" s="208"/>
      <c r="AT17" s="143"/>
      <c r="AU17" s="208"/>
      <c r="AV17" s="143"/>
      <c r="AW17" s="208"/>
      <c r="AX17" s="143"/>
      <c r="AY17" s="208"/>
      <c r="AZ17" s="143"/>
      <c r="BA17" s="208"/>
      <c r="BB17" s="143"/>
      <c r="BC17" s="208"/>
      <c r="BD17" s="143"/>
      <c r="BE17" s="208"/>
      <c r="BF17" s="143"/>
      <c r="BG17" s="208"/>
      <c r="BH17" s="143"/>
      <c r="BI17" s="208"/>
      <c r="BJ17" s="143"/>
      <c r="BK17" s="208"/>
      <c r="BL17" s="143"/>
      <c r="BM17" s="208"/>
      <c r="BN17" s="143"/>
      <c r="BO17" s="212"/>
      <c r="BP17" s="194">
        <f>SUMIF(F$8:BO$8,"個数",F17:BO17)</f>
        <v>172</v>
      </c>
      <c r="BQ17" s="212">
        <f>SUMIF(F$8:BO$8,"施工長",F17:BO17)</f>
        <v>1978.1</v>
      </c>
      <c r="BS17" s="67"/>
      <c r="BT17" s="83"/>
      <c r="BU17" s="82"/>
    </row>
    <row r="18" spans="1:80" s="105" customFormat="1" ht="11.4" thickBot="1">
      <c r="A18" s="100"/>
      <c r="B18" s="101"/>
      <c r="C18" s="101"/>
      <c r="D18" s="102"/>
      <c r="E18" s="156" t="s">
        <v>52</v>
      </c>
      <c r="F18" s="103">
        <f t="shared" ref="F18:AM18" si="2">SUM(F9:F17)</f>
        <v>377</v>
      </c>
      <c r="G18" s="209">
        <f t="shared" si="2"/>
        <v>3982.7999999999997</v>
      </c>
      <c r="H18" s="104">
        <f t="shared" si="2"/>
        <v>76</v>
      </c>
      <c r="I18" s="209">
        <f t="shared" si="2"/>
        <v>995.1</v>
      </c>
      <c r="J18" s="104">
        <f t="shared" si="2"/>
        <v>99</v>
      </c>
      <c r="K18" s="209">
        <f t="shared" si="2"/>
        <v>886.7</v>
      </c>
      <c r="L18" s="104">
        <f t="shared" si="2"/>
        <v>55</v>
      </c>
      <c r="M18" s="209">
        <f t="shared" si="2"/>
        <v>534.09999999999991</v>
      </c>
      <c r="N18" s="104">
        <f t="shared" si="2"/>
        <v>0</v>
      </c>
      <c r="O18" s="209">
        <f t="shared" si="2"/>
        <v>0</v>
      </c>
      <c r="P18" s="104">
        <f t="shared" ref="P18:AA18" si="3">SUM(P9:P17)</f>
        <v>0</v>
      </c>
      <c r="Q18" s="209">
        <f t="shared" si="3"/>
        <v>0</v>
      </c>
      <c r="R18" s="104">
        <f t="shared" si="3"/>
        <v>0</v>
      </c>
      <c r="S18" s="209">
        <f t="shared" si="3"/>
        <v>0</v>
      </c>
      <c r="T18" s="104">
        <f t="shared" si="3"/>
        <v>0</v>
      </c>
      <c r="U18" s="209">
        <f t="shared" si="3"/>
        <v>0</v>
      </c>
      <c r="V18" s="104">
        <f t="shared" si="3"/>
        <v>0</v>
      </c>
      <c r="W18" s="209">
        <f t="shared" si="3"/>
        <v>0</v>
      </c>
      <c r="X18" s="104">
        <f t="shared" si="3"/>
        <v>0</v>
      </c>
      <c r="Y18" s="209">
        <f t="shared" si="3"/>
        <v>0</v>
      </c>
      <c r="Z18" s="104">
        <f t="shared" si="3"/>
        <v>0</v>
      </c>
      <c r="AA18" s="209">
        <f t="shared" si="3"/>
        <v>0</v>
      </c>
      <c r="AB18" s="104">
        <f t="shared" si="2"/>
        <v>0</v>
      </c>
      <c r="AC18" s="209">
        <f t="shared" si="2"/>
        <v>0</v>
      </c>
      <c r="AD18" s="104">
        <f>SUM(AD9:AD17)</f>
        <v>0</v>
      </c>
      <c r="AE18" s="209">
        <f>SUM(AE9:AE17)</f>
        <v>0</v>
      </c>
      <c r="AF18" s="104">
        <f t="shared" si="2"/>
        <v>0</v>
      </c>
      <c r="AG18" s="209">
        <f t="shared" si="2"/>
        <v>0</v>
      </c>
      <c r="AH18" s="104">
        <f t="shared" si="2"/>
        <v>0</v>
      </c>
      <c r="AI18" s="209">
        <f t="shared" si="2"/>
        <v>0</v>
      </c>
      <c r="AJ18" s="104">
        <f>SUM(AJ9:AJ17)</f>
        <v>0</v>
      </c>
      <c r="AK18" s="209">
        <f>SUM(AK9:AK17)</f>
        <v>0</v>
      </c>
      <c r="AL18" s="104">
        <f t="shared" si="2"/>
        <v>0</v>
      </c>
      <c r="AM18" s="209">
        <f t="shared" si="2"/>
        <v>0</v>
      </c>
      <c r="AN18" s="104">
        <f t="shared" ref="AN18:AS18" si="4">SUM(AN9:AN17)</f>
        <v>0</v>
      </c>
      <c r="AO18" s="209">
        <f t="shared" si="4"/>
        <v>0</v>
      </c>
      <c r="AP18" s="104">
        <f t="shared" si="4"/>
        <v>0</v>
      </c>
      <c r="AQ18" s="209">
        <f t="shared" si="4"/>
        <v>0</v>
      </c>
      <c r="AR18" s="104">
        <f t="shared" si="4"/>
        <v>0</v>
      </c>
      <c r="AS18" s="209">
        <f t="shared" si="4"/>
        <v>0</v>
      </c>
      <c r="AT18" s="104">
        <f t="shared" ref="AT18:BN18" si="5">SUM(AT9:AT17)</f>
        <v>0</v>
      </c>
      <c r="AU18" s="209">
        <f t="shared" si="5"/>
        <v>0</v>
      </c>
      <c r="AV18" s="104">
        <f t="shared" si="5"/>
        <v>0</v>
      </c>
      <c r="AW18" s="209">
        <f t="shared" si="5"/>
        <v>0</v>
      </c>
      <c r="AX18" s="104">
        <f t="shared" si="5"/>
        <v>0</v>
      </c>
      <c r="AY18" s="209">
        <f t="shared" si="5"/>
        <v>0</v>
      </c>
      <c r="AZ18" s="104">
        <f t="shared" si="5"/>
        <v>0</v>
      </c>
      <c r="BA18" s="209">
        <f t="shared" si="5"/>
        <v>0</v>
      </c>
      <c r="BB18" s="104">
        <f>SUM(BB9:BB17)</f>
        <v>0</v>
      </c>
      <c r="BC18" s="209">
        <f>SUM(BC9:BC17)</f>
        <v>0</v>
      </c>
      <c r="BD18" s="104">
        <f t="shared" si="5"/>
        <v>0</v>
      </c>
      <c r="BE18" s="209">
        <f t="shared" si="5"/>
        <v>0</v>
      </c>
      <c r="BF18" s="104">
        <f>SUM(BF9:BF17)</f>
        <v>0</v>
      </c>
      <c r="BG18" s="209">
        <f>SUM(BG9:BG17)</f>
        <v>0</v>
      </c>
      <c r="BH18" s="104">
        <f t="shared" si="5"/>
        <v>0</v>
      </c>
      <c r="BI18" s="209">
        <f t="shared" si="5"/>
        <v>0</v>
      </c>
      <c r="BJ18" s="104">
        <f t="shared" si="5"/>
        <v>0</v>
      </c>
      <c r="BK18" s="209">
        <f t="shared" si="5"/>
        <v>0</v>
      </c>
      <c r="BL18" s="104">
        <f>SUM(BL9:BL17)</f>
        <v>0</v>
      </c>
      <c r="BM18" s="209">
        <f>SUM(BM9:BM17)</f>
        <v>0</v>
      </c>
      <c r="BN18" s="104">
        <f t="shared" si="5"/>
        <v>0</v>
      </c>
      <c r="BO18" s="213">
        <f>SUM(BO9:BO17)</f>
        <v>0</v>
      </c>
      <c r="BP18" s="103">
        <f>SUMIF(F$8:BO$8,"個数",F18:BO18)</f>
        <v>607</v>
      </c>
      <c r="BQ18" s="214">
        <f>SUMIF(F$8:BO$8,"施工長",F18:BO18)</f>
        <v>6398.6999999999989</v>
      </c>
      <c r="BS18" s="106"/>
      <c r="BT18" s="83"/>
      <c r="BU18" s="82"/>
    </row>
    <row r="19" spans="1:80" ht="11.4" customHeight="1">
      <c r="BS19"/>
      <c r="BT19"/>
      <c r="BU19"/>
      <c r="BV19"/>
      <c r="CB19" s="107"/>
    </row>
    <row r="20" spans="1:80" ht="11.4" customHeight="1">
      <c r="D20" s="108"/>
      <c r="E20" s="109"/>
      <c r="BS20"/>
      <c r="BT20"/>
      <c r="BU20"/>
      <c r="BV20"/>
      <c r="CB20" s="107"/>
    </row>
    <row r="21" spans="1:80" ht="11.4" customHeight="1"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S21"/>
      <c r="BT21"/>
      <c r="BU21"/>
      <c r="BV21"/>
      <c r="CB21" s="111"/>
    </row>
    <row r="22" spans="1:80" ht="11.4" customHeight="1">
      <c r="BS22"/>
      <c r="BT22"/>
      <c r="BU22"/>
      <c r="BV22"/>
      <c r="CB22" s="107"/>
    </row>
    <row r="23" spans="1:80" ht="11.4" customHeight="1">
      <c r="BS23"/>
      <c r="BT23"/>
      <c r="BU23"/>
      <c r="BV23"/>
      <c r="CB23" s="107"/>
    </row>
    <row r="24" spans="1:80" ht="11.4" customHeight="1">
      <c r="BS24"/>
      <c r="BT24"/>
      <c r="BU24"/>
      <c r="BV24"/>
      <c r="CB24" s="107"/>
    </row>
    <row r="25" spans="1:80" ht="11.4" customHeight="1">
      <c r="BS25"/>
      <c r="BT25"/>
      <c r="BU25"/>
      <c r="BV25"/>
    </row>
    <row r="26" spans="1:80" ht="11.4" customHeight="1">
      <c r="BS26"/>
      <c r="BT26"/>
      <c r="BU26"/>
      <c r="BV26"/>
    </row>
    <row r="27" spans="1:80" ht="11.4" customHeight="1">
      <c r="B27" s="112"/>
      <c r="C27" s="113"/>
      <c r="BS27"/>
      <c r="BT27"/>
      <c r="BU27"/>
      <c r="BV27"/>
    </row>
    <row r="28" spans="1:80" ht="13.2">
      <c r="BS28"/>
      <c r="BT28"/>
      <c r="BU28"/>
      <c r="BV28"/>
    </row>
    <row r="29" spans="1:80" ht="13.2">
      <c r="BS29"/>
      <c r="BT29"/>
      <c r="BU29"/>
      <c r="BV29"/>
    </row>
    <row r="30" spans="1:80" ht="13.2">
      <c r="BS30"/>
      <c r="BT30"/>
      <c r="BU30"/>
      <c r="BV30"/>
    </row>
    <row r="31" spans="1:80" ht="13.2">
      <c r="BS31"/>
      <c r="BT31"/>
      <c r="BU31"/>
      <c r="BV31"/>
    </row>
    <row r="32" spans="1:80" ht="13.2">
      <c r="BS32"/>
      <c r="BT32"/>
      <c r="BU32"/>
      <c r="BV32"/>
    </row>
    <row r="33" spans="71:74" ht="13.2">
      <c r="BS33"/>
      <c r="BT33"/>
      <c r="BU33"/>
      <c r="BV33"/>
    </row>
    <row r="34" spans="71:74" ht="13.2">
      <c r="BS34"/>
      <c r="BT34"/>
      <c r="BU34"/>
      <c r="BV34"/>
    </row>
    <row r="35" spans="71:74" ht="13.2">
      <c r="BS35"/>
      <c r="BT35"/>
      <c r="BU35"/>
      <c r="BV35"/>
    </row>
    <row r="36" spans="71:74" ht="13.2">
      <c r="BS36"/>
      <c r="BT36"/>
      <c r="BU36"/>
      <c r="BV36"/>
    </row>
    <row r="37" spans="71:74" ht="13.2">
      <c r="BS37"/>
      <c r="BT37"/>
      <c r="BU37"/>
      <c r="BV37"/>
    </row>
    <row r="38" spans="71:74" ht="13.2">
      <c r="BS38"/>
      <c r="BT38"/>
      <c r="BU38"/>
      <c r="BV38"/>
    </row>
    <row r="39" spans="71:74" ht="13.2">
      <c r="BS39"/>
      <c r="BT39"/>
      <c r="BU39"/>
      <c r="BV39"/>
    </row>
    <row r="40" spans="71:74" ht="13.2">
      <c r="BS40"/>
      <c r="BT40"/>
      <c r="BU40"/>
      <c r="BV40"/>
    </row>
    <row r="41" spans="71:74" ht="13.2">
      <c r="BS41"/>
      <c r="BT41"/>
      <c r="BU41"/>
      <c r="BV41"/>
    </row>
    <row r="42" spans="71:74" ht="13.2">
      <c r="BS42"/>
      <c r="BT42"/>
      <c r="BU42"/>
      <c r="BV42"/>
    </row>
    <row r="43" spans="71:74" ht="13.2">
      <c r="BS43"/>
      <c r="BT43"/>
      <c r="BU43"/>
      <c r="BV43"/>
    </row>
    <row r="44" spans="71:74" ht="13.2">
      <c r="BS44"/>
      <c r="BT44"/>
      <c r="BU44"/>
      <c r="BV44"/>
    </row>
    <row r="45" spans="71:74" ht="13.2">
      <c r="BS45"/>
      <c r="BT45"/>
      <c r="BU45"/>
      <c r="BV45"/>
    </row>
    <row r="46" spans="71:74" ht="13.2">
      <c r="BS46"/>
      <c r="BT46"/>
      <c r="BU46"/>
      <c r="BV46"/>
    </row>
    <row r="47" spans="71:74" ht="13.2">
      <c r="BS47"/>
      <c r="BT47"/>
      <c r="BU47"/>
      <c r="BV47"/>
    </row>
    <row r="48" spans="71:74" ht="13.2">
      <c r="BS48"/>
      <c r="BT48"/>
      <c r="BU48"/>
      <c r="BV48"/>
    </row>
    <row r="49" spans="71:74" ht="13.2">
      <c r="BS49"/>
      <c r="BT49"/>
      <c r="BU49"/>
      <c r="BV49"/>
    </row>
    <row r="50" spans="71:74" ht="13.2">
      <c r="BS50"/>
      <c r="BT50"/>
      <c r="BU50"/>
      <c r="BV50"/>
    </row>
    <row r="51" spans="71:74" ht="13.2">
      <c r="BS51"/>
      <c r="BT51"/>
      <c r="BU51"/>
      <c r="BV51"/>
    </row>
    <row r="52" spans="71:74" ht="13.2">
      <c r="BS52"/>
      <c r="BT52"/>
      <c r="BU52"/>
      <c r="BV52"/>
    </row>
    <row r="53" spans="71:74" ht="13.2">
      <c r="BS53"/>
      <c r="BT53"/>
      <c r="BU53"/>
      <c r="BV53"/>
    </row>
    <row r="54" spans="71:74" ht="13.2">
      <c r="BS54"/>
      <c r="BT54"/>
      <c r="BU54"/>
      <c r="BV54"/>
    </row>
    <row r="55" spans="71:74" ht="13.2">
      <c r="BS55"/>
      <c r="BT55"/>
      <c r="BU55"/>
      <c r="BV55"/>
    </row>
  </sheetData>
  <mergeCells count="68">
    <mergeCell ref="A5:E6"/>
    <mergeCell ref="F6:G6"/>
    <mergeCell ref="BJ6:BK6"/>
    <mergeCell ref="BH6:BI6"/>
    <mergeCell ref="BN6:BO6"/>
    <mergeCell ref="AZ6:BA6"/>
    <mergeCell ref="BP6:BQ6"/>
    <mergeCell ref="L6:M6"/>
    <mergeCell ref="H6:I6"/>
    <mergeCell ref="T6:U6"/>
    <mergeCell ref="V6:W6"/>
    <mergeCell ref="BL6:BM6"/>
    <mergeCell ref="AB6:AC6"/>
    <mergeCell ref="AJ6:AK6"/>
    <mergeCell ref="AV6:AW6"/>
    <mergeCell ref="AX6:AY6"/>
    <mergeCell ref="P6:Q6"/>
    <mergeCell ref="BF6:BG6"/>
    <mergeCell ref="AD6:AE6"/>
    <mergeCell ref="BB6:BC6"/>
    <mergeCell ref="AT6:AU6"/>
    <mergeCell ref="BD6:BE6"/>
    <mergeCell ref="A1:BQ1"/>
    <mergeCell ref="F5:BQ5"/>
    <mergeCell ref="BN7:BO7"/>
    <mergeCell ref="BP7:BQ7"/>
    <mergeCell ref="A7:E7"/>
    <mergeCell ref="F7:G7"/>
    <mergeCell ref="BJ7:BK7"/>
    <mergeCell ref="BH7:BI7"/>
    <mergeCell ref="L7:M7"/>
    <mergeCell ref="AR7:AS7"/>
    <mergeCell ref="P7:Q7"/>
    <mergeCell ref="Z6:AA6"/>
    <mergeCell ref="Z7:AA7"/>
    <mergeCell ref="X6:Y6"/>
    <mergeCell ref="X7:Y7"/>
    <mergeCell ref="AL6:AM6"/>
    <mergeCell ref="AL7:AM7"/>
    <mergeCell ref="AJ7:AK7"/>
    <mergeCell ref="R7:S7"/>
    <mergeCell ref="T7:U7"/>
    <mergeCell ref="BF7:BG7"/>
    <mergeCell ref="AZ7:BA7"/>
    <mergeCell ref="AV7:AW7"/>
    <mergeCell ref="AX7:AY7"/>
    <mergeCell ref="AP7:AQ7"/>
    <mergeCell ref="AB7:AC7"/>
    <mergeCell ref="AD7:AE7"/>
    <mergeCell ref="BB7:BC7"/>
    <mergeCell ref="AT7:AU7"/>
    <mergeCell ref="AN7:AO7"/>
    <mergeCell ref="BL7:BM7"/>
    <mergeCell ref="V7:W7"/>
    <mergeCell ref="J6:K6"/>
    <mergeCell ref="H7:I7"/>
    <mergeCell ref="J7:K7"/>
    <mergeCell ref="N6:O6"/>
    <mergeCell ref="N7:O7"/>
    <mergeCell ref="R6:S6"/>
    <mergeCell ref="BD7:BE7"/>
    <mergeCell ref="AN6:AO6"/>
    <mergeCell ref="AR6:AS6"/>
    <mergeCell ref="AF6:AG6"/>
    <mergeCell ref="AF7:AG7"/>
    <mergeCell ref="AH6:AI6"/>
    <mergeCell ref="AH7:AI7"/>
    <mergeCell ref="AP6:AQ6"/>
  </mergeCells>
  <phoneticPr fontId="2"/>
  <conditionalFormatting sqref="A9:BP10 A17:BP17">
    <cfRule type="expression" dxfId="8" priority="2" stopIfTrue="1">
      <formula>$A9="消去"</formula>
    </cfRule>
  </conditionalFormatting>
  <conditionalFormatting sqref="A11:BP16">
    <cfRule type="expression" dxfId="7" priority="1" stopIfTrue="1">
      <formula>$A11="消去"</formula>
    </cfRule>
  </conditionalFormatting>
  <pageMargins left="0.75" right="0.75" top="1" bottom="1" header="0.51200000000000001" footer="0.51200000000000001"/>
  <pageSetup paperSize="9" scale="9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115" customWidth="1"/>
    <col min="2" max="2" width="5.21875" style="115" bestFit="1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9" width="10.6640625" style="115" customWidth="1"/>
    <col min="10" max="10" width="22.44140625" style="116" customWidth="1"/>
    <col min="11" max="12" width="33.33203125" style="115" customWidth="1"/>
    <col min="13" max="13" width="100.6640625" style="116" customWidth="1"/>
    <col min="14" max="16384" width="9" style="115"/>
  </cols>
  <sheetData>
    <row r="1" spans="1:14" ht="19.8" thickBot="1">
      <c r="A1" s="114" t="s">
        <v>63</v>
      </c>
      <c r="B1" s="114"/>
      <c r="C1" s="115" t="str">
        <f>"("&amp;表紙等_署用!H1&amp;")"</f>
        <v>(№ 8-4)</v>
      </c>
      <c r="J1" s="117" t="s">
        <v>142</v>
      </c>
      <c r="K1" s="301" t="s">
        <v>141</v>
      </c>
      <c r="L1" s="301"/>
      <c r="M1" s="301"/>
    </row>
    <row r="2" spans="1:14">
      <c r="A2" s="302" t="s">
        <v>65</v>
      </c>
      <c r="B2" s="305" t="s">
        <v>66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14"/>
      <c r="K2" s="302" t="s">
        <v>65</v>
      </c>
      <c r="L2" s="308" t="s">
        <v>67</v>
      </c>
      <c r="M2" s="311" t="s">
        <v>68</v>
      </c>
    </row>
    <row r="3" spans="1:14">
      <c r="A3" s="303"/>
      <c r="B3" s="306"/>
      <c r="C3" s="309"/>
      <c r="D3" s="312"/>
      <c r="E3" s="312" t="s">
        <v>70</v>
      </c>
      <c r="F3" s="291" t="s">
        <v>71</v>
      </c>
      <c r="G3" s="162"/>
      <c r="H3" s="163"/>
      <c r="I3" s="162"/>
      <c r="J3" s="293" t="s">
        <v>72</v>
      </c>
      <c r="K3" s="303"/>
      <c r="L3" s="309"/>
      <c r="M3" s="312"/>
    </row>
    <row r="4" spans="1:14" ht="13.8" thickBot="1">
      <c r="A4" s="304"/>
      <c r="B4" s="307"/>
      <c r="C4" s="310"/>
      <c r="D4" s="313"/>
      <c r="E4" s="313"/>
      <c r="F4" s="292"/>
      <c r="G4" s="125"/>
      <c r="H4" s="126"/>
      <c r="I4" s="125"/>
      <c r="J4" s="294"/>
      <c r="K4" s="304"/>
      <c r="L4" s="310"/>
      <c r="M4" s="313"/>
    </row>
    <row r="5" spans="1:14">
      <c r="A5" s="184">
        <f>K5</f>
        <v>0</v>
      </c>
      <c r="B5" s="119" t="str">
        <f>IF(A5="〃","〃","新規")</f>
        <v>新規</v>
      </c>
      <c r="C5" s="119">
        <f>L5</f>
        <v>0</v>
      </c>
      <c r="D5" s="119">
        <f>M5</f>
        <v>0</v>
      </c>
      <c r="E5" s="119"/>
      <c r="F5" s="119"/>
      <c r="G5" s="119"/>
      <c r="H5" s="119"/>
      <c r="I5" s="119"/>
      <c r="J5" s="127"/>
      <c r="K5" s="118"/>
      <c r="L5" s="119"/>
      <c r="M5" s="119"/>
      <c r="N5" s="115" t="str">
        <f>ASC(J5)</f>
        <v/>
      </c>
    </row>
    <row r="6" spans="1:14">
      <c r="A6" s="128" t="str">
        <f ca="1">IF(OFFSET(K6,-1,)=K6,"〃",K6)</f>
        <v>〃</v>
      </c>
      <c r="B6" s="122" t="str">
        <f ca="1">IF(A6="〃","〃","新規")</f>
        <v>〃</v>
      </c>
      <c r="C6" s="122" t="str">
        <f ca="1">IF(OFFSET(L6,-1,)=L6,"〃",L6)</f>
        <v>〃</v>
      </c>
      <c r="D6" s="122" t="str">
        <f ca="1">IF(OFFSET(M6,-1,)=M6,"〃",M6)</f>
        <v>〃</v>
      </c>
      <c r="E6" s="122"/>
      <c r="F6" s="122"/>
      <c r="G6" s="122"/>
      <c r="H6" s="122"/>
      <c r="I6" s="122"/>
      <c r="J6" s="129"/>
      <c r="K6" s="128"/>
      <c r="L6" s="122"/>
      <c r="M6" s="122"/>
      <c r="N6" s="115" t="str">
        <f>ASC(J6)</f>
        <v/>
      </c>
    </row>
    <row r="7" spans="1:14" ht="13.8" thickBot="1">
      <c r="A7" s="182" t="str">
        <f ca="1">IF(OFFSET(K7,-1,)=K7,"〃",K7)</f>
        <v>〃</v>
      </c>
      <c r="B7" s="181" t="str">
        <f ca="1">IF(A7="〃","〃","新規")</f>
        <v>〃</v>
      </c>
      <c r="C7" s="181" t="str">
        <f ca="1">IF(OFFSET(L7,-1,)=L7,"〃",L7)</f>
        <v>〃</v>
      </c>
      <c r="D7" s="181" t="str">
        <f ca="1">IF(OFFSET(M7,-1,)=M7,"〃",M7)</f>
        <v>〃</v>
      </c>
      <c r="E7" s="181"/>
      <c r="F7" s="181"/>
      <c r="G7" s="181"/>
      <c r="H7" s="181"/>
      <c r="I7" s="181"/>
      <c r="J7" s="183"/>
      <c r="K7" s="128"/>
      <c r="L7" s="122"/>
      <c r="M7" s="122"/>
      <c r="N7" s="115" t="str">
        <f>ASC(J7)</f>
        <v/>
      </c>
    </row>
    <row r="8" spans="1:14" ht="17.25" customHeight="1">
      <c r="A8" s="295" t="str">
        <f>警察署名</f>
        <v>凸凹</v>
      </c>
      <c r="B8" s="296"/>
      <c r="C8" s="296"/>
      <c r="D8" s="299" t="s">
        <v>73</v>
      </c>
      <c r="E8" s="149">
        <v>0</v>
      </c>
      <c r="F8" s="150"/>
      <c r="G8" s="151">
        <f>IF(ISERROR(FIND("図示", G3)), IF(ISERROR(FIND("削除", G3)), SUMPRODUCT((ISNUMBER(FIND("横断歩道　実線",$E5:$E7)))*(G5:G7&lt;&gt;""), $F5:$F7), 0), SUMIF(G5:G7,"&gt;0",$F5:$F7))</f>
        <v>0</v>
      </c>
      <c r="H8" s="151">
        <f>IF(ISERROR(FIND("図示", H3)), IF(ISERROR(FIND("削除", H3)), SUMPRODUCT((ISNUMBER(FIND("横断歩道　実線",$E5:$E7)))*(H5:H7&lt;&gt;""), $F5:$F7), 0), SUMIF(H5:H7,"&gt;0",$F5:$F7))</f>
        <v>0</v>
      </c>
      <c r="I8" s="151">
        <f>IF(ISERROR(FIND("図示", I3)), IF(ISERROR(FIND("削除", I3)), SUMPRODUCT((ISNUMBER(FIND("横断歩道　実線",$E5:$E7)))*(I5:I7&lt;&gt;""), $F5:$F7), 0), SUMIF(I5:I7,"&gt;0",$F5:$F7))</f>
        <v>0</v>
      </c>
      <c r="J8" s="131"/>
    </row>
    <row r="9" spans="1:14" ht="18" customHeight="1" thickBot="1">
      <c r="A9" s="297"/>
      <c r="B9" s="298"/>
      <c r="C9" s="298"/>
      <c r="D9" s="300"/>
      <c r="E9" s="152"/>
      <c r="F9" s="153"/>
      <c r="G9" s="154">
        <f>SUM(G5:G7)</f>
        <v>0</v>
      </c>
      <c r="H9" s="154">
        <f>SUM(H5:H7)</f>
        <v>0</v>
      </c>
      <c r="I9" s="154">
        <f>SUM(I5:I7)</f>
        <v>0</v>
      </c>
      <c r="J9" s="132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115" customWidth="1"/>
    <col min="2" max="2" width="5.21875" style="115" bestFit="1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9" width="10.6640625" style="115" customWidth="1"/>
    <col min="10" max="10" width="22.44140625" style="116" customWidth="1"/>
    <col min="11" max="12" width="33.33203125" style="115" customWidth="1"/>
    <col min="13" max="13" width="100.6640625" style="116" customWidth="1"/>
    <col min="14" max="16384" width="9" style="115"/>
  </cols>
  <sheetData>
    <row r="1" spans="1:14" ht="19.8" thickBot="1">
      <c r="A1" s="114" t="s">
        <v>63</v>
      </c>
      <c r="B1" s="114"/>
      <c r="C1" s="115" t="str">
        <f>"("&amp;表紙等_署用!H1&amp;")"</f>
        <v>(№ 8-4)</v>
      </c>
      <c r="J1" s="117" t="s">
        <v>142</v>
      </c>
      <c r="K1" s="301" t="s">
        <v>141</v>
      </c>
      <c r="L1" s="301"/>
      <c r="M1" s="301"/>
    </row>
    <row r="2" spans="1:14">
      <c r="A2" s="302" t="s">
        <v>65</v>
      </c>
      <c r="B2" s="305" t="s">
        <v>66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14"/>
      <c r="K2" s="302" t="s">
        <v>65</v>
      </c>
      <c r="L2" s="308" t="s">
        <v>67</v>
      </c>
      <c r="M2" s="311" t="s">
        <v>68</v>
      </c>
    </row>
    <row r="3" spans="1:14">
      <c r="A3" s="303"/>
      <c r="B3" s="306"/>
      <c r="C3" s="309"/>
      <c r="D3" s="312"/>
      <c r="E3" s="312" t="s">
        <v>70</v>
      </c>
      <c r="F3" s="291" t="s">
        <v>71</v>
      </c>
      <c r="G3" s="162"/>
      <c r="H3" s="163"/>
      <c r="I3" s="162"/>
      <c r="J3" s="293" t="s">
        <v>72</v>
      </c>
      <c r="K3" s="303"/>
      <c r="L3" s="309"/>
      <c r="M3" s="312"/>
    </row>
    <row r="4" spans="1:14" ht="13.8" thickBot="1">
      <c r="A4" s="304"/>
      <c r="B4" s="307"/>
      <c r="C4" s="310"/>
      <c r="D4" s="313"/>
      <c r="E4" s="313"/>
      <c r="F4" s="292"/>
      <c r="G4" s="125"/>
      <c r="H4" s="126"/>
      <c r="I4" s="125"/>
      <c r="J4" s="294"/>
      <c r="K4" s="304"/>
      <c r="L4" s="310"/>
      <c r="M4" s="313"/>
    </row>
    <row r="5" spans="1:14">
      <c r="A5" s="184">
        <f>K5</f>
        <v>0</v>
      </c>
      <c r="B5" s="119" t="str">
        <f>IF(A5="〃","〃","新規")</f>
        <v>新規</v>
      </c>
      <c r="C5" s="119">
        <f>L5</f>
        <v>0</v>
      </c>
      <c r="D5" s="119">
        <f>M5</f>
        <v>0</v>
      </c>
      <c r="E5" s="119"/>
      <c r="F5" s="119"/>
      <c r="G5" s="119"/>
      <c r="H5" s="119"/>
      <c r="I5" s="119"/>
      <c r="J5" s="127"/>
      <c r="K5" s="118"/>
      <c r="L5" s="119"/>
      <c r="M5" s="119"/>
      <c r="N5" s="115" t="str">
        <f>ASC(J5)</f>
        <v/>
      </c>
    </row>
    <row r="6" spans="1:14">
      <c r="A6" s="128" t="str">
        <f ca="1">IF(OFFSET(K6,-1,)=K6,"〃",K6)</f>
        <v>〃</v>
      </c>
      <c r="B6" s="122" t="str">
        <f ca="1">IF(A6="〃","〃","新規")</f>
        <v>〃</v>
      </c>
      <c r="C6" s="122" t="str">
        <f ca="1">IF(OFFSET(L6,-1,)=L6,"〃",L6)</f>
        <v>〃</v>
      </c>
      <c r="D6" s="122" t="str">
        <f ca="1">IF(OFFSET(M6,-1,)=M6,"〃",M6)</f>
        <v>〃</v>
      </c>
      <c r="E6" s="122"/>
      <c r="F6" s="122"/>
      <c r="G6" s="122"/>
      <c r="H6" s="122"/>
      <c r="I6" s="122"/>
      <c r="J6" s="129"/>
      <c r="K6" s="128"/>
      <c r="L6" s="122"/>
      <c r="M6" s="122"/>
      <c r="N6" s="115" t="str">
        <f>ASC(J6)</f>
        <v/>
      </c>
    </row>
    <row r="7" spans="1:14" ht="13.8" thickBot="1">
      <c r="A7" s="182" t="str">
        <f ca="1">IF(OFFSET(K7,-1,)=K7,"〃",K7)</f>
        <v>〃</v>
      </c>
      <c r="B7" s="181" t="str">
        <f ca="1">IF(A7="〃","〃","新規")</f>
        <v>〃</v>
      </c>
      <c r="C7" s="181" t="str">
        <f ca="1">IF(OFFSET(L7,-1,)=L7,"〃",L7)</f>
        <v>〃</v>
      </c>
      <c r="D7" s="181" t="str">
        <f ca="1">IF(OFFSET(M7,-1,)=M7,"〃",M7)</f>
        <v>〃</v>
      </c>
      <c r="E7" s="181"/>
      <c r="F7" s="181"/>
      <c r="G7" s="181"/>
      <c r="H7" s="181"/>
      <c r="I7" s="181"/>
      <c r="J7" s="183"/>
      <c r="K7" s="128"/>
      <c r="L7" s="122"/>
      <c r="M7" s="122"/>
      <c r="N7" s="115" t="str">
        <f>ASC(J7)</f>
        <v/>
      </c>
    </row>
    <row r="8" spans="1:14" ht="17.25" customHeight="1">
      <c r="A8" s="295" t="str">
        <f>警察署名</f>
        <v>凸凹</v>
      </c>
      <c r="B8" s="296"/>
      <c r="C8" s="296"/>
      <c r="D8" s="299" t="s">
        <v>73</v>
      </c>
      <c r="E8" s="149"/>
      <c r="F8" s="150"/>
      <c r="G8" s="151">
        <f>IF(ISERROR(FIND("図示", G3)), IF(ISERROR(FIND("削除", G3)), SUMPRODUCT((ISNUMBER(FIND("横断歩道　実線",$E5:$E7)))*(G5:G7&lt;&gt;""), $F5:$F7), 0), SUMIF(G5:G7,"&gt;0",$F5:$F7))</f>
        <v>0</v>
      </c>
      <c r="H8" s="151">
        <f>IF(ISERROR(FIND("図示", H3)), IF(ISERROR(FIND("削除", H3)), SUMPRODUCT((ISNUMBER(FIND("横断歩道　実線",$E5:$E7)))*(H5:H7&lt;&gt;""), $F5:$F7), 0), SUMIF(H5:H7,"&gt;0",$F5:$F7))</f>
        <v>0</v>
      </c>
      <c r="I8" s="151">
        <f>IF(ISERROR(FIND("図示", I3)), IF(ISERROR(FIND("削除", I3)), SUMPRODUCT((ISNUMBER(FIND("横断歩道　実線",$E5:$E7)))*(I5:I7&lt;&gt;""), $F5:$F7), 0), SUMIF(I5:I7,"&gt;0",$F5:$F7))</f>
        <v>0</v>
      </c>
      <c r="J8" s="131"/>
    </row>
    <row r="9" spans="1:14" ht="18" customHeight="1" thickBot="1">
      <c r="A9" s="297"/>
      <c r="B9" s="298"/>
      <c r="C9" s="298"/>
      <c r="D9" s="300"/>
      <c r="E9" s="152"/>
      <c r="F9" s="153"/>
      <c r="G9" s="154">
        <f>SUM(G5:G7)</f>
        <v>0</v>
      </c>
      <c r="H9" s="154">
        <f>SUM(H5:H7)</f>
        <v>0</v>
      </c>
      <c r="I9" s="154">
        <f>SUM(I5:I7)</f>
        <v>0</v>
      </c>
      <c r="J9" s="132"/>
    </row>
  </sheetData>
  <mergeCells count="14">
    <mergeCell ref="M2:M4"/>
    <mergeCell ref="K1:M1"/>
    <mergeCell ref="A8:C9"/>
    <mergeCell ref="D8:D9"/>
    <mergeCell ref="G2:J2"/>
    <mergeCell ref="E3:E4"/>
    <mergeCell ref="F3:F4"/>
    <mergeCell ref="J3:J4"/>
    <mergeCell ref="A2:A4"/>
    <mergeCell ref="B2:B4"/>
    <mergeCell ref="C2:C4"/>
    <mergeCell ref="D2:D4"/>
    <mergeCell ref="K2:K4"/>
    <mergeCell ref="L2:L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/>
  <cols>
    <col min="1" max="1" width="22.33203125" style="115" customWidth="1"/>
    <col min="2" max="2" width="9" style="115"/>
    <col min="3" max="3" width="25.6640625" style="116" customWidth="1"/>
    <col min="4" max="4" width="13.44140625" style="115" customWidth="1"/>
    <col min="5" max="5" width="3.44140625" style="115" bestFit="1" customWidth="1"/>
    <col min="6" max="8" width="10.6640625" style="115" customWidth="1"/>
    <col min="9" max="9" width="22.44140625" style="116" customWidth="1"/>
    <col min="10" max="11" width="37.33203125" style="115" customWidth="1"/>
    <col min="12" max="12" width="100.6640625" style="116" customWidth="1"/>
    <col min="13" max="16384" width="9" style="115"/>
  </cols>
  <sheetData>
    <row r="1" spans="1:13" ht="19.8" thickBot="1">
      <c r="A1" s="114" t="s">
        <v>74</v>
      </c>
      <c r="B1" s="115" t="str">
        <f>"("&amp;表紙等_署用!H1&amp;")"</f>
        <v>(№ 8-4)</v>
      </c>
      <c r="I1" s="117" t="s">
        <v>142</v>
      </c>
      <c r="J1" s="301" t="s">
        <v>141</v>
      </c>
      <c r="K1" s="301"/>
      <c r="L1" s="301"/>
    </row>
    <row r="2" spans="1:13">
      <c r="A2" s="318" t="s">
        <v>75</v>
      </c>
      <c r="B2" s="308" t="s">
        <v>67</v>
      </c>
      <c r="C2" s="311" t="s">
        <v>68</v>
      </c>
      <c r="D2" s="120" t="s">
        <v>69</v>
      </c>
      <c r="E2" s="121"/>
      <c r="F2" s="308" t="s">
        <v>39</v>
      </c>
      <c r="G2" s="308"/>
      <c r="H2" s="308"/>
      <c r="I2" s="314"/>
      <c r="J2" s="318" t="s">
        <v>75</v>
      </c>
      <c r="K2" s="308" t="s">
        <v>67</v>
      </c>
      <c r="L2" s="311" t="s">
        <v>68</v>
      </c>
    </row>
    <row r="3" spans="1:13">
      <c r="A3" s="319"/>
      <c r="B3" s="309"/>
      <c r="C3" s="312"/>
      <c r="D3" s="312" t="s">
        <v>70</v>
      </c>
      <c r="E3" s="291" t="s">
        <v>71</v>
      </c>
      <c r="F3" s="123"/>
      <c r="G3" s="124"/>
      <c r="H3" s="123"/>
      <c r="I3" s="293" t="s">
        <v>72</v>
      </c>
      <c r="J3" s="319"/>
      <c r="K3" s="309"/>
      <c r="L3" s="312"/>
    </row>
    <row r="4" spans="1:13" ht="13.8" thickBot="1">
      <c r="A4" s="320"/>
      <c r="B4" s="310"/>
      <c r="C4" s="313"/>
      <c r="D4" s="313"/>
      <c r="E4" s="292"/>
      <c r="F4" s="125"/>
      <c r="G4" s="126"/>
      <c r="H4" s="125"/>
      <c r="I4" s="294"/>
      <c r="J4" s="320"/>
      <c r="K4" s="310"/>
      <c r="L4" s="313"/>
    </row>
    <row r="5" spans="1:13">
      <c r="A5" s="118">
        <f>J5</f>
        <v>0</v>
      </c>
      <c r="B5" s="119">
        <f>K5</f>
        <v>0</v>
      </c>
      <c r="C5" s="119">
        <f>L5</f>
        <v>0</v>
      </c>
      <c r="D5" s="119"/>
      <c r="E5" s="119"/>
      <c r="F5" s="119"/>
      <c r="G5" s="119"/>
      <c r="H5" s="119"/>
      <c r="I5" s="127"/>
      <c r="J5" s="118"/>
      <c r="K5" s="119"/>
      <c r="L5" s="119"/>
      <c r="M5" s="115" t="str">
        <f>ASC(I5)</f>
        <v/>
      </c>
    </row>
    <row r="6" spans="1:13">
      <c r="A6" s="128" t="str">
        <f t="shared" ref="A6:C7" ca="1" si="0">IF(OFFSET(J6,-1,)=J6,"〃",J6)</f>
        <v>〃</v>
      </c>
      <c r="B6" s="122" t="str">
        <f t="shared" ca="1" si="0"/>
        <v>〃</v>
      </c>
      <c r="C6" s="122" t="str">
        <f t="shared" ca="1" si="0"/>
        <v>〃</v>
      </c>
      <c r="D6" s="122"/>
      <c r="E6" s="122"/>
      <c r="F6" s="122"/>
      <c r="G6" s="122"/>
      <c r="H6" s="122"/>
      <c r="I6" s="129"/>
      <c r="J6" s="128"/>
      <c r="K6" s="122"/>
      <c r="L6" s="122"/>
      <c r="M6" s="115" t="str">
        <f>ASC(I6)</f>
        <v/>
      </c>
    </row>
    <row r="7" spans="1:13" ht="13.8" thickBot="1">
      <c r="A7" s="128" t="str">
        <f t="shared" ca="1" si="0"/>
        <v>〃</v>
      </c>
      <c r="B7" s="122" t="str">
        <f t="shared" ca="1" si="0"/>
        <v>〃</v>
      </c>
      <c r="C7" s="122" t="str">
        <f t="shared" ca="1" si="0"/>
        <v>〃</v>
      </c>
      <c r="D7" s="123"/>
      <c r="E7" s="123"/>
      <c r="F7" s="123"/>
      <c r="G7" s="123"/>
      <c r="H7" s="123"/>
      <c r="I7" s="130"/>
      <c r="J7" s="148"/>
      <c r="K7" s="123"/>
      <c r="L7" s="123"/>
      <c r="M7" s="115" t="str">
        <f>ASC(I7)</f>
        <v/>
      </c>
    </row>
    <row r="8" spans="1:13" ht="16.2">
      <c r="A8" s="295" t="str">
        <f>警察署名</f>
        <v>凸凹</v>
      </c>
      <c r="B8" s="296"/>
      <c r="C8" s="299" t="s">
        <v>76</v>
      </c>
      <c r="D8" s="149"/>
      <c r="E8" s="150"/>
      <c r="F8" s="151">
        <f>IF(ISERROR(FIND("図示", F3)), IF(ISERROR(FIND("削除", F3)), SUMPRODUCT((ISNUMBER(FIND("横断歩道　実線",$D5:$D7)))*(F5:F7&lt;&gt;""), $E5:$E7), 0), SUMIF(F5:F7,"&gt;0",$E5:$E7))</f>
        <v>0</v>
      </c>
      <c r="G8" s="151">
        <f>IF(ISERROR(FIND("図示", G3)), IF(ISERROR(FIND("削除", G3)), SUMPRODUCT((ISNUMBER(FIND("横断歩道　実線",$D5:$D7)))*(G5:G7&lt;&gt;""), $E5:$E7), 0), SUMIF(G5:G7,"&gt;0",$E5:$E7))</f>
        <v>0</v>
      </c>
      <c r="H8" s="151">
        <f>IF(ISERROR(FIND("図示", H3)), IF(ISERROR(FIND("削除", H3)), SUMPRODUCT((ISNUMBER(FIND("横断歩道　実線",$D5:$D7)))*(H5:H7&lt;&gt;""), $E5:$E7), 0), SUMIF(H5:H7,"&gt;0",$E5:$E7))</f>
        <v>0</v>
      </c>
      <c r="I8" s="131"/>
      <c r="J8" s="295"/>
      <c r="K8" s="296"/>
      <c r="L8" s="299"/>
    </row>
    <row r="9" spans="1:13" ht="16.8" thickBot="1">
      <c r="A9" s="297"/>
      <c r="B9" s="298"/>
      <c r="C9" s="300"/>
      <c r="D9" s="152"/>
      <c r="E9" s="153"/>
      <c r="F9" s="154">
        <f>SUM(F5:F7)</f>
        <v>0</v>
      </c>
      <c r="G9" s="154">
        <f>SUM(G5:G7)</f>
        <v>0</v>
      </c>
      <c r="H9" s="154">
        <f>SUM(H5:H7)</f>
        <v>0</v>
      </c>
      <c r="I9" s="132"/>
      <c r="J9" s="316"/>
      <c r="K9" s="317"/>
      <c r="L9" s="315"/>
    </row>
    <row r="10" spans="1:13" ht="16.2">
      <c r="A10" s="295" t="str">
        <f>警察署名</f>
        <v>凸凹</v>
      </c>
      <c r="B10" s="296"/>
      <c r="C10" s="299" t="s">
        <v>77</v>
      </c>
      <c r="D10" s="149">
        <f>場所表_新規!新規合計+更新合計</f>
        <v>0</v>
      </c>
      <c r="E10" s="150"/>
      <c r="F10" s="151">
        <f>場所表_新規!G8+場所表_更新!F8</f>
        <v>0</v>
      </c>
      <c r="G10" s="151">
        <f>場所表_新規!H8+場所表_更新!G8</f>
        <v>0</v>
      </c>
      <c r="H10" s="151">
        <f>場所表_新規!I8+場所表_更新!H8</f>
        <v>0</v>
      </c>
      <c r="I10" s="131"/>
      <c r="J10" s="316"/>
      <c r="K10" s="317"/>
      <c r="L10" s="315"/>
    </row>
    <row r="11" spans="1:13" ht="16.8" thickBot="1">
      <c r="A11" s="297"/>
      <c r="B11" s="298"/>
      <c r="C11" s="300"/>
      <c r="D11" s="152"/>
      <c r="E11" s="153"/>
      <c r="F11" s="154">
        <f>場所表_新規!G9+場所表_更新!F9</f>
        <v>0</v>
      </c>
      <c r="G11" s="154">
        <f>場所表_新規!H9+場所表_更新!G9</f>
        <v>0</v>
      </c>
      <c r="H11" s="154">
        <f>場所表_新規!I9+場所表_更新!H9</f>
        <v>0</v>
      </c>
      <c r="I11" s="132"/>
      <c r="J11" s="316"/>
      <c r="K11" s="317"/>
      <c r="L11" s="315"/>
    </row>
  </sheetData>
  <mergeCells count="19">
    <mergeCell ref="J1:L1"/>
    <mergeCell ref="L2:L4"/>
    <mergeCell ref="F2:I2"/>
    <mergeCell ref="D3:D4"/>
    <mergeCell ref="E3:E4"/>
    <mergeCell ref="A10:B11"/>
    <mergeCell ref="C10:C11"/>
    <mergeCell ref="J8:K9"/>
    <mergeCell ref="A2:A4"/>
    <mergeCell ref="B2:B4"/>
    <mergeCell ref="C2:C4"/>
    <mergeCell ref="A8:B9"/>
    <mergeCell ref="C8:C9"/>
    <mergeCell ref="L8:L9"/>
    <mergeCell ref="J10:K11"/>
    <mergeCell ref="L10:L11"/>
    <mergeCell ref="I3:I4"/>
    <mergeCell ref="J2:J4"/>
    <mergeCell ref="K2:K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3"/>
  <sheetViews>
    <sheetView showZeros="0" view="pageBreakPreview" zoomScaleNormal="100" workbookViewId="0">
      <selection activeCell="C33" sqref="C33:G34"/>
    </sheetView>
  </sheetViews>
  <sheetFormatPr defaultColWidth="9" defaultRowHeight="13.2"/>
  <cols>
    <col min="1" max="1" width="9" style="115"/>
    <col min="2" max="2" width="17.109375" style="115" customWidth="1"/>
    <col min="3" max="3" width="5.21875" style="115" bestFit="1" customWidth="1"/>
    <col min="4" max="4" width="9" style="115"/>
    <col min="5" max="5" width="25.6640625" style="116" customWidth="1"/>
    <col min="6" max="6" width="13.44140625" style="115" customWidth="1"/>
    <col min="7" max="7" width="3.44140625" style="115" bestFit="1" customWidth="1"/>
    <col min="8" max="11" width="10.6640625" style="115" customWidth="1"/>
    <col min="12" max="12" width="22.44140625" style="116" customWidth="1"/>
    <col min="13" max="14" width="33.33203125" style="115" customWidth="1"/>
    <col min="15" max="15" width="100.6640625" style="116" customWidth="1"/>
    <col min="16" max="16384" width="9" style="115"/>
  </cols>
  <sheetData>
    <row r="1" spans="1:16" ht="19.8" thickBot="1">
      <c r="B1" s="114" t="s">
        <v>63</v>
      </c>
      <c r="C1" s="114"/>
      <c r="D1" s="115" t="str">
        <f>"("&amp;表紙等_署用!H1&amp;")"</f>
        <v>(№ 8-4)</v>
      </c>
      <c r="L1" s="117" t="s">
        <v>107</v>
      </c>
      <c r="M1" s="301" t="s">
        <v>141</v>
      </c>
      <c r="N1" s="301"/>
      <c r="O1" s="301"/>
    </row>
    <row r="2" spans="1:16">
      <c r="B2" s="302" t="s">
        <v>65</v>
      </c>
      <c r="C2" s="305" t="s">
        <v>66</v>
      </c>
      <c r="D2" s="308" t="s">
        <v>67</v>
      </c>
      <c r="E2" s="311" t="s">
        <v>68</v>
      </c>
      <c r="F2" s="120" t="s">
        <v>69</v>
      </c>
      <c r="G2" s="121"/>
      <c r="H2" s="308" t="s">
        <v>39</v>
      </c>
      <c r="I2" s="308"/>
      <c r="J2" s="308"/>
      <c r="K2" s="308"/>
      <c r="L2" s="314"/>
      <c r="M2" s="302" t="s">
        <v>65</v>
      </c>
      <c r="N2" s="308" t="s">
        <v>67</v>
      </c>
      <c r="O2" s="311" t="s">
        <v>68</v>
      </c>
    </row>
    <row r="3" spans="1:16" ht="39.6">
      <c r="B3" s="303"/>
      <c r="C3" s="306"/>
      <c r="D3" s="309"/>
      <c r="E3" s="312"/>
      <c r="F3" s="312" t="s">
        <v>70</v>
      </c>
      <c r="G3" s="291" t="s">
        <v>71</v>
      </c>
      <c r="H3" s="162" t="s">
        <v>153</v>
      </c>
      <c r="I3" s="163" t="s">
        <v>156</v>
      </c>
      <c r="J3" s="163" t="s">
        <v>159</v>
      </c>
      <c r="K3" s="162" t="s">
        <v>164</v>
      </c>
      <c r="L3" s="293" t="s">
        <v>72</v>
      </c>
      <c r="M3" s="303"/>
      <c r="N3" s="309"/>
      <c r="O3" s="312"/>
    </row>
    <row r="4" spans="1:16" ht="13.8" thickBot="1">
      <c r="B4" s="304"/>
      <c r="C4" s="307"/>
      <c r="D4" s="310"/>
      <c r="E4" s="313"/>
      <c r="F4" s="313"/>
      <c r="G4" s="292"/>
      <c r="H4" s="125" t="s">
        <v>155</v>
      </c>
      <c r="I4" s="126" t="s">
        <v>155</v>
      </c>
      <c r="J4" s="126" t="s">
        <v>155</v>
      </c>
      <c r="K4" s="125" t="s">
        <v>155</v>
      </c>
      <c r="L4" s="294"/>
      <c r="M4" s="304"/>
      <c r="N4" s="310"/>
      <c r="O4" s="313"/>
    </row>
    <row r="5" spans="1:16" ht="52.8">
      <c r="A5" s="216">
        <v>1</v>
      </c>
      <c r="B5" s="184" t="str">
        <f>M5</f>
        <v>261020086_x000D_
(第24の2-1-0148)</v>
      </c>
      <c r="C5" s="119" t="str">
        <f>IF(B5="〃","〃","新規")</f>
        <v>新規</v>
      </c>
      <c r="D5" s="119" t="str">
        <f>N5</f>
        <v>市道</v>
      </c>
      <c r="E5" s="119" t="str">
        <f>O5</f>
        <v>広島市中区広瀬町1番北東角先（広瀬小学校北東交差点）</v>
      </c>
      <c r="F5" s="119" t="s">
        <v>165</v>
      </c>
      <c r="G5" s="119">
        <v>4</v>
      </c>
      <c r="H5" s="119"/>
      <c r="I5" s="119"/>
      <c r="J5" s="119"/>
      <c r="K5" s="119">
        <v>4</v>
      </c>
      <c r="L5" s="127" t="s">
        <v>168</v>
      </c>
      <c r="M5" s="118" t="s">
        <v>169</v>
      </c>
      <c r="N5" s="119" t="s">
        <v>167</v>
      </c>
      <c r="O5" s="119" t="s">
        <v>166</v>
      </c>
      <c r="P5" s="115" t="str">
        <f>ASC(L5)</f>
        <v>南側 中央部削除_x000D_
西側 中央部削除_x000D_
北側 西端削除_x000D_
北側 東端削除</v>
      </c>
    </row>
    <row r="6" spans="1:16" ht="39.6">
      <c r="A6" s="216">
        <f ca="1">IF(E5="","",IF(E6="〃",A5,A5+1))</f>
        <v>1</v>
      </c>
      <c r="B6" s="128" t="str">
        <f ca="1">IF(OFFSET(M6,-1,)=M6,"〃",M6)</f>
        <v>〃</v>
      </c>
      <c r="C6" s="122" t="str">
        <f ca="1">IF(B6="〃","〃","新規")</f>
        <v>〃</v>
      </c>
      <c r="D6" s="122" t="str">
        <f ca="1">IF(OFFSET(N6,-1,)=N6,"〃",N6)</f>
        <v>〃</v>
      </c>
      <c r="E6" s="122" t="str">
        <f ca="1">IF(OFFSET(O6,-1,)=O6,"〃",O6)</f>
        <v>〃</v>
      </c>
      <c r="F6" s="122" t="s">
        <v>170</v>
      </c>
      <c r="G6" s="122">
        <v>3</v>
      </c>
      <c r="H6" s="122"/>
      <c r="I6" s="122"/>
      <c r="J6" s="122"/>
      <c r="K6" s="122">
        <v>56.3</v>
      </c>
      <c r="L6" s="129" t="s">
        <v>171</v>
      </c>
      <c r="M6" s="128" t="s">
        <v>169</v>
      </c>
      <c r="N6" s="122" t="s">
        <v>167</v>
      </c>
      <c r="O6" s="122" t="s">
        <v>166</v>
      </c>
      <c r="P6" s="115" t="str">
        <f>ASC(L6)</f>
        <v>南側11.7m削除_x000D_
西側28.6m削除_x000D_
北側16m削除</v>
      </c>
    </row>
    <row r="7" spans="1:16" ht="79.2">
      <c r="A7" s="216">
        <f t="shared" ref="A7:A61" ca="1" si="0">IF(E6="","",IF(E7="〃",A6,A6+1))</f>
        <v>2</v>
      </c>
      <c r="B7" s="128">
        <f t="shared" ref="B7:B60" ca="1" si="1">IF(OFFSET(M7,-1,)=M7,"〃",M7)</f>
        <v>261020086</v>
      </c>
      <c r="C7" s="122" t="str">
        <f t="shared" ref="C7:C60" ca="1" si="2">IF(B7="〃","〃","新規")</f>
        <v>新規</v>
      </c>
      <c r="D7" s="122" t="str">
        <f t="shared" ref="D7:D60" ca="1" si="3">IF(OFFSET(N7,-1,)=N7,"〃",N7)</f>
        <v>〃</v>
      </c>
      <c r="E7" s="122" t="str">
        <f t="shared" ref="E7:E60" ca="1" si="4">IF(OFFSET(O7,-1,)=O7,"〃",O7)</f>
        <v>広島市中区国泰寺町2丁目2番南西角先交差点</v>
      </c>
      <c r="F7" s="122" t="s">
        <v>172</v>
      </c>
      <c r="G7" s="122">
        <v>2</v>
      </c>
      <c r="H7" s="122"/>
      <c r="I7" s="122">
        <v>6.8</v>
      </c>
      <c r="J7" s="122"/>
      <c r="K7" s="122"/>
      <c r="L7" s="129" t="s">
        <v>174</v>
      </c>
      <c r="M7" s="128">
        <v>261020086</v>
      </c>
      <c r="N7" s="122" t="s">
        <v>167</v>
      </c>
      <c r="O7" s="122" t="s">
        <v>173</v>
      </c>
      <c r="P7" s="115" t="str">
        <f t="shared" ref="P7:P60" si="5">ASC(L7)</f>
        <v>東側 停止線(30㎝幅)新設※既存の横断歩道を廃止し､一時停止に変更_x000D_
西側 停止線(30㎝幅)新設※既存の横断歩道を削除し､一時停止に変更</v>
      </c>
    </row>
    <row r="8" spans="1:16" ht="79.2">
      <c r="A8" s="216">
        <f t="shared" ca="1" si="0"/>
        <v>2</v>
      </c>
      <c r="B8" s="128" t="str">
        <f t="shared" ca="1" si="1"/>
        <v>〃</v>
      </c>
      <c r="C8" s="122" t="str">
        <f t="shared" ca="1" si="2"/>
        <v>〃</v>
      </c>
      <c r="D8" s="122" t="str">
        <f t="shared" ca="1" si="3"/>
        <v>〃</v>
      </c>
      <c r="E8" s="122" t="str">
        <f t="shared" ca="1" si="4"/>
        <v>〃</v>
      </c>
      <c r="F8" s="122" t="s">
        <v>175</v>
      </c>
      <c r="G8" s="122">
        <v>2</v>
      </c>
      <c r="H8" s="122"/>
      <c r="I8" s="122"/>
      <c r="J8" s="122">
        <v>26</v>
      </c>
      <c r="K8" s="122"/>
      <c r="L8" s="129" t="s">
        <v>176</v>
      </c>
      <c r="M8" s="128">
        <v>261020086</v>
      </c>
      <c r="N8" s="122" t="s">
        <v>167</v>
      </c>
      <c r="O8" s="122" t="s">
        <v>173</v>
      </c>
      <c r="P8" s="115" t="str">
        <f t="shared" si="5"/>
        <v>東側 ｢止まれ｣新設※既存の横断歩道を削除し､縮小施工_x000D_
西側 ｢止まれ｣新設※既存の横断歩道を廃止し､一時停止に変更</v>
      </c>
    </row>
    <row r="9" spans="1:16" ht="105.6">
      <c r="A9" s="216">
        <f t="shared" ca="1" si="0"/>
        <v>3</v>
      </c>
      <c r="B9" s="128" t="str">
        <f t="shared" ca="1" si="1"/>
        <v>261020086_x000D_
(第20-1-1729)</v>
      </c>
      <c r="C9" s="122" t="str">
        <f t="shared" ca="1" si="2"/>
        <v>新規</v>
      </c>
      <c r="D9" s="122" t="str">
        <f t="shared" ca="1" si="3"/>
        <v>〃</v>
      </c>
      <c r="E9" s="122" t="str">
        <f t="shared" ca="1" si="4"/>
        <v>広島市中区国泰寺町2丁目3番南東角先交差点</v>
      </c>
      <c r="F9" s="122" t="s">
        <v>177</v>
      </c>
      <c r="G9" s="122">
        <v>4</v>
      </c>
      <c r="H9" s="122"/>
      <c r="I9" s="122"/>
      <c r="J9" s="122"/>
      <c r="K9" s="122">
        <v>240</v>
      </c>
      <c r="L9" s="129" t="s">
        <v>179</v>
      </c>
      <c r="M9" s="128" t="s">
        <v>180</v>
      </c>
      <c r="N9" s="122" t="s">
        <v>167</v>
      </c>
      <c r="O9" s="122" t="s">
        <v>178</v>
      </c>
      <c r="P9" s="115" t="str">
        <f t="shared" si="5"/>
        <v>東側 横断歩道削除※廃止のため_x000D_
西側 横断歩道削除※廃止のため_x000D_
南側 横断歩道削除※廃止のため_x000D_
北側 横断歩道削除※廃止のため</v>
      </c>
    </row>
    <row r="10" spans="1:16" ht="105.6">
      <c r="A10" s="216">
        <f t="shared" ca="1" si="0"/>
        <v>3</v>
      </c>
      <c r="B10" s="128" t="str">
        <f t="shared" ca="1" si="1"/>
        <v>〃</v>
      </c>
      <c r="C10" s="122" t="str">
        <f t="shared" ca="1" si="2"/>
        <v>〃</v>
      </c>
      <c r="D10" s="122" t="str">
        <f t="shared" ca="1" si="3"/>
        <v>〃</v>
      </c>
      <c r="E10" s="122" t="str">
        <f t="shared" ca="1" si="4"/>
        <v>〃</v>
      </c>
      <c r="F10" s="122" t="s">
        <v>181</v>
      </c>
      <c r="G10" s="122">
        <v>4</v>
      </c>
      <c r="H10" s="122"/>
      <c r="I10" s="122"/>
      <c r="J10" s="122"/>
      <c r="K10" s="122">
        <v>42.9</v>
      </c>
      <c r="L10" s="129" t="s">
        <v>182</v>
      </c>
      <c r="M10" s="128" t="s">
        <v>180</v>
      </c>
      <c r="N10" s="122" t="s">
        <v>167</v>
      </c>
      <c r="O10" s="122" t="s">
        <v>178</v>
      </c>
      <c r="P10" s="115" t="str">
        <f t="shared" si="5"/>
        <v>東側 停止線削除※廃止のため_x000D_
西側 停止線削除※廃止のため_x000D_
南側 停止線削除※廃止のため_x000D_
北側 停止線削除※廃止のため</v>
      </c>
    </row>
    <row r="11" spans="1:16" ht="39.6">
      <c r="A11" s="216">
        <f t="shared" ca="1" si="0"/>
        <v>4</v>
      </c>
      <c r="B11" s="128" t="str">
        <f t="shared" ca="1" si="1"/>
        <v>261020090_x000D_
(第20-1-5842)</v>
      </c>
      <c r="C11" s="122" t="str">
        <f t="shared" ca="1" si="2"/>
        <v>新規</v>
      </c>
      <c r="D11" s="122" t="str">
        <f t="shared" ca="1" si="3"/>
        <v>国道2号</v>
      </c>
      <c r="E11" s="122" t="str">
        <f t="shared" ca="1" si="4"/>
        <v>広島市中区舟入本町6番北西角先交差点</v>
      </c>
      <c r="F11" s="122" t="s">
        <v>183</v>
      </c>
      <c r="G11" s="122">
        <v>1</v>
      </c>
      <c r="H11" s="122">
        <v>24</v>
      </c>
      <c r="I11" s="122"/>
      <c r="J11" s="122"/>
      <c r="K11" s="122"/>
      <c r="L11" s="129" t="s">
        <v>186</v>
      </c>
      <c r="M11" s="128" t="s">
        <v>187</v>
      </c>
      <c r="N11" s="122" t="s">
        <v>185</v>
      </c>
      <c r="O11" s="122" t="s">
        <v>184</v>
      </c>
      <c r="P11" s="115" t="str">
        <f t="shared" si="5"/>
        <v>南側3m8縞※点字ﾌﾞﾛｯｸに合わせて施工(別途指示)</v>
      </c>
    </row>
    <row r="12" spans="1:16" ht="26.4">
      <c r="A12" s="216">
        <f t="shared" ca="1" si="0"/>
        <v>4</v>
      </c>
      <c r="B12" s="128" t="str">
        <f t="shared" ca="1" si="1"/>
        <v>〃</v>
      </c>
      <c r="C12" s="122" t="str">
        <f t="shared" ca="1" si="2"/>
        <v>〃</v>
      </c>
      <c r="D12" s="122" t="str">
        <f t="shared" ca="1" si="3"/>
        <v>〃</v>
      </c>
      <c r="E12" s="122" t="str">
        <f t="shared" ca="1" si="4"/>
        <v>〃</v>
      </c>
      <c r="F12" s="122" t="s">
        <v>188</v>
      </c>
      <c r="G12" s="122">
        <v>1</v>
      </c>
      <c r="H12" s="122">
        <v>3</v>
      </c>
      <c r="I12" s="122"/>
      <c r="J12" s="122"/>
      <c r="K12" s="122"/>
      <c r="L12" s="129" t="s">
        <v>189</v>
      </c>
      <c r="M12" s="128" t="s">
        <v>187</v>
      </c>
      <c r="N12" s="122" t="s">
        <v>185</v>
      </c>
      <c r="O12" s="122" t="s">
        <v>184</v>
      </c>
      <c r="P12" s="115" t="str">
        <f t="shared" si="5"/>
        <v>南側3m</v>
      </c>
    </row>
    <row r="13" spans="1:16" ht="26.4">
      <c r="A13" s="216">
        <f t="shared" ca="1" si="0"/>
        <v>4</v>
      </c>
      <c r="B13" s="128">
        <f t="shared" ca="1" si="1"/>
        <v>261020090</v>
      </c>
      <c r="C13" s="122" t="str">
        <f t="shared" ca="1" si="2"/>
        <v>新規</v>
      </c>
      <c r="D13" s="122" t="str">
        <f t="shared" ca="1" si="3"/>
        <v>〃</v>
      </c>
      <c r="E13" s="122" t="str">
        <f t="shared" ca="1" si="4"/>
        <v>〃</v>
      </c>
      <c r="F13" s="122" t="s">
        <v>190</v>
      </c>
      <c r="G13" s="122">
        <v>1</v>
      </c>
      <c r="H13" s="122"/>
      <c r="I13" s="122"/>
      <c r="J13" s="122"/>
      <c r="K13" s="122">
        <v>1.3</v>
      </c>
      <c r="L13" s="129" t="s">
        <v>191</v>
      </c>
      <c r="M13" s="128">
        <v>261020090</v>
      </c>
      <c r="N13" s="122" t="s">
        <v>185</v>
      </c>
      <c r="O13" s="122" t="s">
        <v>184</v>
      </c>
      <c r="P13" s="115" t="str">
        <f t="shared" si="5"/>
        <v>左側外側線1.3m削除※横断歩道新設部分</v>
      </c>
    </row>
    <row r="14" spans="1:16" ht="26.4">
      <c r="A14" s="216">
        <f t="shared" ca="1" si="0"/>
        <v>5</v>
      </c>
      <c r="B14" s="128" t="str">
        <f t="shared" ca="1" si="1"/>
        <v>261020057_x000D_
(第12-1-0537)</v>
      </c>
      <c r="C14" s="122" t="str">
        <f t="shared" ca="1" si="2"/>
        <v>新規</v>
      </c>
      <c r="D14" s="122" t="str">
        <f t="shared" ca="1" si="3"/>
        <v>市道</v>
      </c>
      <c r="E14" s="122" t="str">
        <f t="shared" ca="1" si="4"/>
        <v>広島市中区千田町1丁目5番1号先交差点</v>
      </c>
      <c r="F14" s="122" t="s">
        <v>192</v>
      </c>
      <c r="G14" s="122">
        <v>1</v>
      </c>
      <c r="H14" s="122"/>
      <c r="I14" s="122"/>
      <c r="J14" s="122"/>
      <c r="K14" s="122">
        <v>6</v>
      </c>
      <c r="L14" s="129" t="s">
        <v>194</v>
      </c>
      <c r="M14" s="128" t="s">
        <v>195</v>
      </c>
      <c r="N14" s="122" t="s">
        <v>167</v>
      </c>
      <c r="O14" s="122" t="s">
        <v>193</v>
      </c>
      <c r="P14" s="115" t="str">
        <f t="shared" si="5"/>
        <v>西側｢止まれ｣削除</v>
      </c>
    </row>
    <row r="15" spans="1:16" ht="26.4">
      <c r="A15" s="216">
        <f t="shared" ca="1" si="0"/>
        <v>5</v>
      </c>
      <c r="B15" s="128" t="str">
        <f t="shared" ca="1" si="1"/>
        <v>〃</v>
      </c>
      <c r="C15" s="122" t="str">
        <f t="shared" ca="1" si="2"/>
        <v>〃</v>
      </c>
      <c r="D15" s="122" t="str">
        <f t="shared" ca="1" si="3"/>
        <v>〃</v>
      </c>
      <c r="E15" s="122" t="str">
        <f t="shared" ca="1" si="4"/>
        <v>〃</v>
      </c>
      <c r="F15" s="122" t="s">
        <v>181</v>
      </c>
      <c r="G15" s="122">
        <v>1</v>
      </c>
      <c r="H15" s="122"/>
      <c r="I15" s="122"/>
      <c r="J15" s="122"/>
      <c r="K15" s="122">
        <v>3</v>
      </c>
      <c r="L15" s="129" t="s">
        <v>196</v>
      </c>
      <c r="M15" s="128" t="s">
        <v>195</v>
      </c>
      <c r="N15" s="122" t="s">
        <v>167</v>
      </c>
      <c r="O15" s="122" t="s">
        <v>193</v>
      </c>
      <c r="P15" s="115" t="str">
        <f t="shared" si="5"/>
        <v>西側 停止線削除</v>
      </c>
    </row>
    <row r="16" spans="1:16" ht="26.4">
      <c r="A16" s="216">
        <f t="shared" ca="1" si="0"/>
        <v>6</v>
      </c>
      <c r="B16" s="128" t="str">
        <f t="shared" ca="1" si="1"/>
        <v>261020057_x000D_
(第12-1-3708)</v>
      </c>
      <c r="C16" s="122" t="str">
        <f t="shared" ca="1" si="2"/>
        <v>新規</v>
      </c>
      <c r="D16" s="122" t="str">
        <f t="shared" ca="1" si="3"/>
        <v>〃</v>
      </c>
      <c r="E16" s="122" t="str">
        <f t="shared" ca="1" si="4"/>
        <v>広島市中区千田町2丁目10番1号先交差点</v>
      </c>
      <c r="F16" s="122" t="s">
        <v>192</v>
      </c>
      <c r="G16" s="122">
        <v>1</v>
      </c>
      <c r="H16" s="122"/>
      <c r="I16" s="122"/>
      <c r="J16" s="122"/>
      <c r="K16" s="122">
        <v>18</v>
      </c>
      <c r="L16" s="129" t="s">
        <v>194</v>
      </c>
      <c r="M16" s="128" t="s">
        <v>198</v>
      </c>
      <c r="N16" s="122" t="s">
        <v>167</v>
      </c>
      <c r="O16" s="122" t="s">
        <v>197</v>
      </c>
      <c r="P16" s="115" t="str">
        <f t="shared" si="5"/>
        <v>西側｢止まれ｣削除</v>
      </c>
    </row>
    <row r="17" spans="1:16" ht="26.4">
      <c r="A17" s="216">
        <f t="shared" ca="1" si="0"/>
        <v>6</v>
      </c>
      <c r="B17" s="128" t="str">
        <f t="shared" ca="1" si="1"/>
        <v>〃</v>
      </c>
      <c r="C17" s="122" t="str">
        <f t="shared" ca="1" si="2"/>
        <v>〃</v>
      </c>
      <c r="D17" s="122" t="str">
        <f t="shared" ca="1" si="3"/>
        <v>〃</v>
      </c>
      <c r="E17" s="122" t="str">
        <f t="shared" ca="1" si="4"/>
        <v>〃</v>
      </c>
      <c r="F17" s="122" t="s">
        <v>181</v>
      </c>
      <c r="G17" s="122">
        <v>1</v>
      </c>
      <c r="H17" s="122"/>
      <c r="I17" s="122"/>
      <c r="J17" s="122"/>
      <c r="K17" s="122">
        <v>5.4</v>
      </c>
      <c r="L17" s="129" t="s">
        <v>196</v>
      </c>
      <c r="M17" s="128" t="s">
        <v>198</v>
      </c>
      <c r="N17" s="122" t="s">
        <v>167</v>
      </c>
      <c r="O17" s="122" t="s">
        <v>197</v>
      </c>
      <c r="P17" s="115" t="str">
        <f t="shared" si="5"/>
        <v>西側 停止線削除</v>
      </c>
    </row>
    <row r="18" spans="1:16" ht="26.4">
      <c r="A18" s="216">
        <f t="shared" ca="1" si="0"/>
        <v>7</v>
      </c>
      <c r="B18" s="128" t="str">
        <f t="shared" ca="1" si="1"/>
        <v>261020057_x000D_
(第12-1-3710)</v>
      </c>
      <c r="C18" s="122" t="str">
        <f t="shared" ca="1" si="2"/>
        <v>新規</v>
      </c>
      <c r="D18" s="122" t="str">
        <f t="shared" ca="1" si="3"/>
        <v>〃</v>
      </c>
      <c r="E18" s="122" t="str">
        <f t="shared" ca="1" si="4"/>
        <v>広島市中区千田町2丁目3番1号先交差点</v>
      </c>
      <c r="F18" s="122" t="s">
        <v>192</v>
      </c>
      <c r="G18" s="122">
        <v>1</v>
      </c>
      <c r="H18" s="122"/>
      <c r="I18" s="122"/>
      <c r="J18" s="122"/>
      <c r="K18" s="122">
        <v>15</v>
      </c>
      <c r="L18" s="129" t="s">
        <v>194</v>
      </c>
      <c r="M18" s="128" t="s">
        <v>200</v>
      </c>
      <c r="N18" s="122" t="s">
        <v>167</v>
      </c>
      <c r="O18" s="122" t="s">
        <v>199</v>
      </c>
      <c r="P18" s="115" t="str">
        <f t="shared" si="5"/>
        <v>西側｢止まれ｣削除</v>
      </c>
    </row>
    <row r="19" spans="1:16" ht="26.4">
      <c r="A19" s="216">
        <f t="shared" ca="1" si="0"/>
        <v>7</v>
      </c>
      <c r="B19" s="128" t="str">
        <f t="shared" ca="1" si="1"/>
        <v>〃</v>
      </c>
      <c r="C19" s="122" t="str">
        <f t="shared" ca="1" si="2"/>
        <v>〃</v>
      </c>
      <c r="D19" s="122" t="str">
        <f t="shared" ca="1" si="3"/>
        <v>〃</v>
      </c>
      <c r="E19" s="122" t="str">
        <f t="shared" ca="1" si="4"/>
        <v>〃</v>
      </c>
      <c r="F19" s="122" t="s">
        <v>181</v>
      </c>
      <c r="G19" s="122">
        <v>1</v>
      </c>
      <c r="H19" s="122"/>
      <c r="I19" s="122"/>
      <c r="J19" s="122"/>
      <c r="K19" s="122">
        <v>4.2</v>
      </c>
      <c r="L19" s="129" t="s">
        <v>196</v>
      </c>
      <c r="M19" s="128" t="s">
        <v>200</v>
      </c>
      <c r="N19" s="122" t="s">
        <v>167</v>
      </c>
      <c r="O19" s="122" t="s">
        <v>199</v>
      </c>
      <c r="P19" s="115" t="str">
        <f t="shared" si="5"/>
        <v>西側 停止線削除</v>
      </c>
    </row>
    <row r="20" spans="1:16" ht="26.4">
      <c r="A20" s="216">
        <f t="shared" ca="1" si="0"/>
        <v>8</v>
      </c>
      <c r="B20" s="128" t="str">
        <f t="shared" ca="1" si="1"/>
        <v>261020057_x000D_
(第12-1-3709)</v>
      </c>
      <c r="C20" s="122" t="str">
        <f t="shared" ca="1" si="2"/>
        <v>新規</v>
      </c>
      <c r="D20" s="122" t="str">
        <f t="shared" ca="1" si="3"/>
        <v>〃</v>
      </c>
      <c r="E20" s="122" t="str">
        <f t="shared" ca="1" si="4"/>
        <v>広島市中区千田町2丁目4番1号先交差点</v>
      </c>
      <c r="F20" s="122" t="s">
        <v>192</v>
      </c>
      <c r="G20" s="122">
        <v>1</v>
      </c>
      <c r="H20" s="122"/>
      <c r="I20" s="122"/>
      <c r="J20" s="122"/>
      <c r="K20" s="122">
        <v>13</v>
      </c>
      <c r="L20" s="129" t="s">
        <v>194</v>
      </c>
      <c r="M20" s="128" t="s">
        <v>202</v>
      </c>
      <c r="N20" s="122" t="s">
        <v>167</v>
      </c>
      <c r="O20" s="122" t="s">
        <v>201</v>
      </c>
      <c r="P20" s="115" t="str">
        <f t="shared" si="5"/>
        <v>西側｢止まれ｣削除</v>
      </c>
    </row>
    <row r="21" spans="1:16" ht="26.4">
      <c r="A21" s="216">
        <f t="shared" ca="1" si="0"/>
        <v>8</v>
      </c>
      <c r="B21" s="128" t="str">
        <f t="shared" ca="1" si="1"/>
        <v>〃</v>
      </c>
      <c r="C21" s="122" t="str">
        <f t="shared" ca="1" si="2"/>
        <v>〃</v>
      </c>
      <c r="D21" s="122" t="str">
        <f t="shared" ca="1" si="3"/>
        <v>〃</v>
      </c>
      <c r="E21" s="122" t="str">
        <f t="shared" ca="1" si="4"/>
        <v>〃</v>
      </c>
      <c r="F21" s="122" t="s">
        <v>181</v>
      </c>
      <c r="G21" s="122">
        <v>1</v>
      </c>
      <c r="H21" s="122"/>
      <c r="I21" s="122"/>
      <c r="J21" s="122"/>
      <c r="K21" s="122">
        <v>8.4</v>
      </c>
      <c r="L21" s="129" t="s">
        <v>196</v>
      </c>
      <c r="M21" s="128" t="s">
        <v>202</v>
      </c>
      <c r="N21" s="122" t="s">
        <v>167</v>
      </c>
      <c r="O21" s="122" t="s">
        <v>201</v>
      </c>
      <c r="P21" s="115" t="str">
        <f t="shared" si="5"/>
        <v>西側 停止線削除</v>
      </c>
    </row>
    <row r="22" spans="1:16" ht="26.4">
      <c r="A22" s="216">
        <f t="shared" ca="1" si="0"/>
        <v>9</v>
      </c>
      <c r="B22" s="128" t="str">
        <f t="shared" ca="1" si="1"/>
        <v>261020057_x000D_
(第12-1-3706)</v>
      </c>
      <c r="C22" s="122" t="str">
        <f t="shared" ca="1" si="2"/>
        <v>新規</v>
      </c>
      <c r="D22" s="122" t="str">
        <f t="shared" ca="1" si="3"/>
        <v>〃</v>
      </c>
      <c r="E22" s="122" t="str">
        <f t="shared" ca="1" si="4"/>
        <v>広島市中区千田町2丁目8番南西角先交差点</v>
      </c>
      <c r="F22" s="122" t="s">
        <v>192</v>
      </c>
      <c r="G22" s="122">
        <v>1</v>
      </c>
      <c r="H22" s="122"/>
      <c r="I22" s="122"/>
      <c r="J22" s="122"/>
      <c r="K22" s="122">
        <v>8</v>
      </c>
      <c r="L22" s="129" t="s">
        <v>204</v>
      </c>
      <c r="M22" s="128" t="s">
        <v>205</v>
      </c>
      <c r="N22" s="122" t="s">
        <v>167</v>
      </c>
      <c r="O22" s="122" t="s">
        <v>203</v>
      </c>
      <c r="P22" s="115" t="str">
        <f t="shared" si="5"/>
        <v>北側｢止まれ｣削除</v>
      </c>
    </row>
    <row r="23" spans="1:16" ht="26.4">
      <c r="A23" s="216">
        <f t="shared" ca="1" si="0"/>
        <v>9</v>
      </c>
      <c r="B23" s="128" t="str">
        <f t="shared" ca="1" si="1"/>
        <v>〃</v>
      </c>
      <c r="C23" s="122" t="str">
        <f t="shared" ca="1" si="2"/>
        <v>〃</v>
      </c>
      <c r="D23" s="122" t="str">
        <f t="shared" ca="1" si="3"/>
        <v>〃</v>
      </c>
      <c r="E23" s="122" t="str">
        <f t="shared" ca="1" si="4"/>
        <v>〃</v>
      </c>
      <c r="F23" s="122" t="s">
        <v>181</v>
      </c>
      <c r="G23" s="122">
        <v>1</v>
      </c>
      <c r="H23" s="122"/>
      <c r="I23" s="122"/>
      <c r="J23" s="122"/>
      <c r="K23" s="122">
        <v>3</v>
      </c>
      <c r="L23" s="129" t="s">
        <v>206</v>
      </c>
      <c r="M23" s="128" t="s">
        <v>205</v>
      </c>
      <c r="N23" s="122" t="s">
        <v>167</v>
      </c>
      <c r="O23" s="122" t="s">
        <v>203</v>
      </c>
      <c r="P23" s="115" t="str">
        <f t="shared" si="5"/>
        <v>北側 停止線削除</v>
      </c>
    </row>
    <row r="24" spans="1:16" ht="26.4">
      <c r="A24" s="216">
        <f t="shared" ca="1" si="0"/>
        <v>10</v>
      </c>
      <c r="B24" s="128" t="str">
        <f t="shared" ca="1" si="1"/>
        <v>261020057_x000D_
(第12-1-3707)</v>
      </c>
      <c r="C24" s="122" t="str">
        <f t="shared" ca="1" si="2"/>
        <v>新規</v>
      </c>
      <c r="D24" s="122" t="str">
        <f t="shared" ca="1" si="3"/>
        <v>〃</v>
      </c>
      <c r="E24" s="122" t="str">
        <f t="shared" ca="1" si="4"/>
        <v>広島市中区千田町2丁目8番北東角先交差点</v>
      </c>
      <c r="F24" s="122" t="s">
        <v>192</v>
      </c>
      <c r="G24" s="122">
        <v>1</v>
      </c>
      <c r="H24" s="122"/>
      <c r="I24" s="122"/>
      <c r="J24" s="122"/>
      <c r="K24" s="122">
        <v>15</v>
      </c>
      <c r="L24" s="129" t="s">
        <v>208</v>
      </c>
      <c r="M24" s="128" t="s">
        <v>209</v>
      </c>
      <c r="N24" s="122" t="s">
        <v>167</v>
      </c>
      <c r="O24" s="122" t="s">
        <v>207</v>
      </c>
      <c r="P24" s="115" t="str">
        <f t="shared" si="5"/>
        <v>南側｢止まれ｣削除</v>
      </c>
    </row>
    <row r="25" spans="1:16" ht="26.4">
      <c r="A25" s="216">
        <f t="shared" ca="1" si="0"/>
        <v>10</v>
      </c>
      <c r="B25" s="128" t="str">
        <f t="shared" ca="1" si="1"/>
        <v>〃</v>
      </c>
      <c r="C25" s="122" t="str">
        <f t="shared" ca="1" si="2"/>
        <v>〃</v>
      </c>
      <c r="D25" s="122" t="str">
        <f t="shared" ca="1" si="3"/>
        <v>〃</v>
      </c>
      <c r="E25" s="122" t="str">
        <f t="shared" ca="1" si="4"/>
        <v>〃</v>
      </c>
      <c r="F25" s="122" t="s">
        <v>181</v>
      </c>
      <c r="G25" s="122">
        <v>1</v>
      </c>
      <c r="H25" s="122"/>
      <c r="I25" s="122"/>
      <c r="J25" s="122"/>
      <c r="K25" s="122">
        <v>3.3</v>
      </c>
      <c r="L25" s="129" t="s">
        <v>210</v>
      </c>
      <c r="M25" s="128" t="s">
        <v>209</v>
      </c>
      <c r="N25" s="122" t="s">
        <v>167</v>
      </c>
      <c r="O25" s="122" t="s">
        <v>207</v>
      </c>
      <c r="P25" s="115" t="str">
        <f t="shared" si="5"/>
        <v>南側 停止線削除</v>
      </c>
    </row>
    <row r="26" spans="1:16" ht="26.4">
      <c r="A26" s="216">
        <f t="shared" ca="1" si="0"/>
        <v>11</v>
      </c>
      <c r="B26" s="128" t="str">
        <f t="shared" ca="1" si="1"/>
        <v>261020057_x000D_
(第12-1-3711)</v>
      </c>
      <c r="C26" s="122" t="str">
        <f t="shared" ca="1" si="2"/>
        <v>新規</v>
      </c>
      <c r="D26" s="122" t="str">
        <f t="shared" ca="1" si="3"/>
        <v>〃</v>
      </c>
      <c r="E26" s="122" t="str">
        <f t="shared" ca="1" si="4"/>
        <v>広島市中区千田町3丁目3番39号先交差点</v>
      </c>
      <c r="F26" s="122" t="s">
        <v>192</v>
      </c>
      <c r="G26" s="122">
        <v>1</v>
      </c>
      <c r="H26" s="122"/>
      <c r="I26" s="122"/>
      <c r="J26" s="122"/>
      <c r="K26" s="122">
        <v>8</v>
      </c>
      <c r="L26" s="129" t="s">
        <v>194</v>
      </c>
      <c r="M26" s="128" t="s">
        <v>212</v>
      </c>
      <c r="N26" s="122" t="s">
        <v>167</v>
      </c>
      <c r="O26" s="122" t="s">
        <v>211</v>
      </c>
      <c r="P26" s="115" t="str">
        <f t="shared" si="5"/>
        <v>西側｢止まれ｣削除</v>
      </c>
    </row>
    <row r="27" spans="1:16" ht="26.4">
      <c r="A27" s="216">
        <f t="shared" ca="1" si="0"/>
        <v>11</v>
      </c>
      <c r="B27" s="128" t="str">
        <f t="shared" ca="1" si="1"/>
        <v>〃</v>
      </c>
      <c r="C27" s="122" t="str">
        <f t="shared" ca="1" si="2"/>
        <v>〃</v>
      </c>
      <c r="D27" s="122" t="str">
        <f t="shared" ca="1" si="3"/>
        <v>〃</v>
      </c>
      <c r="E27" s="122" t="str">
        <f t="shared" ca="1" si="4"/>
        <v>〃</v>
      </c>
      <c r="F27" s="122" t="s">
        <v>181</v>
      </c>
      <c r="G27" s="122">
        <v>1</v>
      </c>
      <c r="H27" s="122"/>
      <c r="I27" s="122"/>
      <c r="J27" s="122"/>
      <c r="K27" s="122">
        <v>7.5</v>
      </c>
      <c r="L27" s="129" t="s">
        <v>196</v>
      </c>
      <c r="M27" s="128" t="s">
        <v>212</v>
      </c>
      <c r="N27" s="122" t="s">
        <v>167</v>
      </c>
      <c r="O27" s="122" t="s">
        <v>211</v>
      </c>
      <c r="P27" s="115" t="str">
        <f t="shared" si="5"/>
        <v>西側 停止線削除</v>
      </c>
    </row>
    <row r="28" spans="1:16" ht="26.4">
      <c r="A28" s="216">
        <f t="shared" ca="1" si="0"/>
        <v>12</v>
      </c>
      <c r="B28" s="128" t="str">
        <f t="shared" ca="1" si="1"/>
        <v>261020057_x000D_
(第12-1-5294)</v>
      </c>
      <c r="C28" s="122" t="str">
        <f t="shared" ca="1" si="2"/>
        <v>新規</v>
      </c>
      <c r="D28" s="122" t="str">
        <f t="shared" ca="1" si="3"/>
        <v>〃</v>
      </c>
      <c r="E28" s="122" t="str">
        <f t="shared" ca="1" si="4"/>
        <v>広島市中区大手町5丁目14番10号南東角先交差点</v>
      </c>
      <c r="F28" s="122" t="s">
        <v>192</v>
      </c>
      <c r="G28" s="122">
        <v>1</v>
      </c>
      <c r="H28" s="122"/>
      <c r="I28" s="122"/>
      <c r="J28" s="122"/>
      <c r="K28" s="122">
        <v>3</v>
      </c>
      <c r="L28" s="129" t="s">
        <v>204</v>
      </c>
      <c r="M28" s="128" t="s">
        <v>214</v>
      </c>
      <c r="N28" s="122" t="s">
        <v>167</v>
      </c>
      <c r="O28" s="122" t="s">
        <v>213</v>
      </c>
      <c r="P28" s="115" t="str">
        <f t="shared" si="5"/>
        <v>北側｢止まれ｣削除</v>
      </c>
    </row>
    <row r="29" spans="1:16" ht="26.4">
      <c r="A29" s="216">
        <f t="shared" ca="1" si="0"/>
        <v>12</v>
      </c>
      <c r="B29" s="128" t="str">
        <f t="shared" ca="1" si="1"/>
        <v>〃</v>
      </c>
      <c r="C29" s="122" t="str">
        <f t="shared" ca="1" si="2"/>
        <v>〃</v>
      </c>
      <c r="D29" s="122" t="str">
        <f t="shared" ca="1" si="3"/>
        <v>〃</v>
      </c>
      <c r="E29" s="122" t="str">
        <f t="shared" ca="1" si="4"/>
        <v>〃</v>
      </c>
      <c r="F29" s="122" t="s">
        <v>181</v>
      </c>
      <c r="G29" s="122">
        <v>1</v>
      </c>
      <c r="H29" s="122"/>
      <c r="I29" s="122"/>
      <c r="J29" s="122"/>
      <c r="K29" s="122">
        <v>2.4</v>
      </c>
      <c r="L29" s="129" t="s">
        <v>206</v>
      </c>
      <c r="M29" s="128" t="s">
        <v>214</v>
      </c>
      <c r="N29" s="122" t="s">
        <v>167</v>
      </c>
      <c r="O29" s="122" t="s">
        <v>213</v>
      </c>
      <c r="P29" s="115" t="str">
        <f t="shared" si="5"/>
        <v>北側 停止線削除</v>
      </c>
    </row>
    <row r="30" spans="1:16" ht="26.4">
      <c r="A30" s="216">
        <f t="shared" ca="1" si="0"/>
        <v>13</v>
      </c>
      <c r="B30" s="128" t="str">
        <f t="shared" ca="1" si="1"/>
        <v>261020057_x000D_
(第12-1-2040)</v>
      </c>
      <c r="C30" s="122" t="str">
        <f t="shared" ca="1" si="2"/>
        <v>新規</v>
      </c>
      <c r="D30" s="122" t="str">
        <f t="shared" ca="1" si="3"/>
        <v>〃</v>
      </c>
      <c r="E30" s="122" t="str">
        <f t="shared" ca="1" si="4"/>
        <v>広島市中区大手町5丁目20番南西角先交差点</v>
      </c>
      <c r="F30" s="122" t="s">
        <v>192</v>
      </c>
      <c r="G30" s="122">
        <v>1</v>
      </c>
      <c r="H30" s="122"/>
      <c r="I30" s="122"/>
      <c r="J30" s="122"/>
      <c r="K30" s="122">
        <v>1</v>
      </c>
      <c r="L30" s="129" t="s">
        <v>204</v>
      </c>
      <c r="M30" s="128" t="s">
        <v>216</v>
      </c>
      <c r="N30" s="122" t="s">
        <v>167</v>
      </c>
      <c r="O30" s="122" t="s">
        <v>215</v>
      </c>
      <c r="P30" s="115" t="str">
        <f t="shared" si="5"/>
        <v>北側｢止まれ｣削除</v>
      </c>
    </row>
    <row r="31" spans="1:16" ht="26.4">
      <c r="A31" s="216">
        <f t="shared" ca="1" si="0"/>
        <v>13</v>
      </c>
      <c r="B31" s="128" t="str">
        <f t="shared" ca="1" si="1"/>
        <v>〃</v>
      </c>
      <c r="C31" s="122" t="str">
        <f t="shared" ca="1" si="2"/>
        <v>〃</v>
      </c>
      <c r="D31" s="122" t="str">
        <f t="shared" ca="1" si="3"/>
        <v>〃</v>
      </c>
      <c r="E31" s="122" t="str">
        <f t="shared" ca="1" si="4"/>
        <v>〃</v>
      </c>
      <c r="F31" s="122" t="s">
        <v>181</v>
      </c>
      <c r="G31" s="122">
        <v>1</v>
      </c>
      <c r="H31" s="122"/>
      <c r="I31" s="122"/>
      <c r="J31" s="122"/>
      <c r="K31" s="122">
        <v>5.4</v>
      </c>
      <c r="L31" s="129" t="s">
        <v>206</v>
      </c>
      <c r="M31" s="128" t="s">
        <v>216</v>
      </c>
      <c r="N31" s="122" t="s">
        <v>167</v>
      </c>
      <c r="O31" s="122" t="s">
        <v>215</v>
      </c>
      <c r="P31" s="115" t="str">
        <f t="shared" si="5"/>
        <v>北側 停止線削除</v>
      </c>
    </row>
    <row r="32" spans="1:16" ht="26.4">
      <c r="A32" s="216">
        <f t="shared" ca="1" si="0"/>
        <v>14</v>
      </c>
      <c r="B32" s="128" t="str">
        <f t="shared" ca="1" si="1"/>
        <v>261020057_x000D_
(第12-1-2065)</v>
      </c>
      <c r="C32" s="122" t="str">
        <f t="shared" ca="1" si="2"/>
        <v>新規</v>
      </c>
      <c r="D32" s="122" t="str">
        <f t="shared" ca="1" si="3"/>
        <v>〃</v>
      </c>
      <c r="E32" s="122" t="str">
        <f t="shared" ca="1" si="4"/>
        <v>広島市中区大手町5丁目8番15号先交差点</v>
      </c>
      <c r="F32" s="122" t="s">
        <v>192</v>
      </c>
      <c r="G32" s="122">
        <v>1</v>
      </c>
      <c r="H32" s="122"/>
      <c r="I32" s="122"/>
      <c r="J32" s="122"/>
      <c r="K32" s="122">
        <v>11</v>
      </c>
      <c r="L32" s="129" t="s">
        <v>204</v>
      </c>
      <c r="M32" s="128" t="s">
        <v>218</v>
      </c>
      <c r="N32" s="122" t="s">
        <v>167</v>
      </c>
      <c r="O32" s="122" t="s">
        <v>217</v>
      </c>
      <c r="P32" s="115" t="str">
        <f t="shared" si="5"/>
        <v>北側｢止まれ｣削除</v>
      </c>
    </row>
    <row r="33" spans="1:16" ht="26.4">
      <c r="A33" s="216">
        <f t="shared" ca="1" si="0"/>
        <v>14</v>
      </c>
      <c r="B33" s="128" t="str">
        <f t="shared" ca="1" si="1"/>
        <v>〃</v>
      </c>
      <c r="C33" s="122" t="str">
        <f t="shared" ca="1" si="2"/>
        <v>〃</v>
      </c>
      <c r="D33" s="122" t="str">
        <f t="shared" ca="1" si="3"/>
        <v>〃</v>
      </c>
      <c r="E33" s="122" t="str">
        <f t="shared" ca="1" si="4"/>
        <v>〃</v>
      </c>
      <c r="F33" s="122" t="s">
        <v>181</v>
      </c>
      <c r="G33" s="122">
        <v>1</v>
      </c>
      <c r="H33" s="122"/>
      <c r="I33" s="122"/>
      <c r="J33" s="122"/>
      <c r="K33" s="122">
        <v>6</v>
      </c>
      <c r="L33" s="129" t="s">
        <v>206</v>
      </c>
      <c r="M33" s="128" t="s">
        <v>218</v>
      </c>
      <c r="N33" s="122" t="s">
        <v>167</v>
      </c>
      <c r="O33" s="122" t="s">
        <v>217</v>
      </c>
      <c r="P33" s="115" t="str">
        <f t="shared" si="5"/>
        <v>北側 停止線削除</v>
      </c>
    </row>
    <row r="34" spans="1:16" ht="26.4">
      <c r="A34" s="216">
        <f t="shared" ca="1" si="0"/>
        <v>15</v>
      </c>
      <c r="B34" s="128" t="str">
        <f t="shared" ca="1" si="1"/>
        <v>261020057_x000D_
(第12-1-0545)</v>
      </c>
      <c r="C34" s="122" t="str">
        <f t="shared" ca="1" si="2"/>
        <v>新規</v>
      </c>
      <c r="D34" s="122" t="str">
        <f t="shared" ca="1" si="3"/>
        <v>〃</v>
      </c>
      <c r="E34" s="122" t="str">
        <f t="shared" ca="1" si="4"/>
        <v>広島市中区東千田町1丁目4番5号先交差点</v>
      </c>
      <c r="F34" s="122" t="s">
        <v>192</v>
      </c>
      <c r="G34" s="122">
        <v>1</v>
      </c>
      <c r="H34" s="122"/>
      <c r="I34" s="122"/>
      <c r="J34" s="122"/>
      <c r="K34" s="122">
        <v>10</v>
      </c>
      <c r="L34" s="129" t="s">
        <v>194</v>
      </c>
      <c r="M34" s="128" t="s">
        <v>220</v>
      </c>
      <c r="N34" s="122" t="s">
        <v>167</v>
      </c>
      <c r="O34" s="122" t="s">
        <v>219</v>
      </c>
      <c r="P34" s="115" t="str">
        <f t="shared" si="5"/>
        <v>西側｢止まれ｣削除</v>
      </c>
    </row>
    <row r="35" spans="1:16" ht="26.4">
      <c r="A35" s="216">
        <f t="shared" ca="1" si="0"/>
        <v>15</v>
      </c>
      <c r="B35" s="128" t="str">
        <f t="shared" ca="1" si="1"/>
        <v>〃</v>
      </c>
      <c r="C35" s="122" t="str">
        <f t="shared" ca="1" si="2"/>
        <v>〃</v>
      </c>
      <c r="D35" s="122" t="str">
        <f t="shared" ca="1" si="3"/>
        <v>〃</v>
      </c>
      <c r="E35" s="122" t="str">
        <f t="shared" ca="1" si="4"/>
        <v>〃</v>
      </c>
      <c r="F35" s="122" t="s">
        <v>181</v>
      </c>
      <c r="G35" s="122">
        <v>1</v>
      </c>
      <c r="H35" s="122"/>
      <c r="I35" s="122"/>
      <c r="J35" s="122"/>
      <c r="K35" s="122">
        <v>11.4</v>
      </c>
      <c r="L35" s="129" t="s">
        <v>196</v>
      </c>
      <c r="M35" s="128" t="s">
        <v>220</v>
      </c>
      <c r="N35" s="122" t="s">
        <v>167</v>
      </c>
      <c r="O35" s="122" t="s">
        <v>219</v>
      </c>
      <c r="P35" s="115" t="str">
        <f t="shared" si="5"/>
        <v>西側 停止線削除</v>
      </c>
    </row>
    <row r="36" spans="1:16" ht="26.4">
      <c r="A36" s="216">
        <f t="shared" ca="1" si="0"/>
        <v>16</v>
      </c>
      <c r="B36" s="128" t="str">
        <f t="shared" ca="1" si="1"/>
        <v>261020057_x000D_
(第12-1-0553)</v>
      </c>
      <c r="C36" s="122" t="str">
        <f t="shared" ca="1" si="2"/>
        <v>新規</v>
      </c>
      <c r="D36" s="122" t="str">
        <f t="shared" ca="1" si="3"/>
        <v>〃</v>
      </c>
      <c r="E36" s="122" t="str">
        <f t="shared" ca="1" si="4"/>
        <v>広島市中区東千田町2丁目10番南東角先交差点</v>
      </c>
      <c r="F36" s="122" t="s">
        <v>192</v>
      </c>
      <c r="G36" s="122">
        <v>1</v>
      </c>
      <c r="H36" s="122"/>
      <c r="I36" s="122"/>
      <c r="J36" s="122"/>
      <c r="K36" s="122">
        <v>10</v>
      </c>
      <c r="L36" s="129" t="s">
        <v>194</v>
      </c>
      <c r="M36" s="128" t="s">
        <v>222</v>
      </c>
      <c r="N36" s="122" t="s">
        <v>167</v>
      </c>
      <c r="O36" s="122" t="s">
        <v>221</v>
      </c>
      <c r="P36" s="115" t="str">
        <f t="shared" si="5"/>
        <v>西側｢止まれ｣削除</v>
      </c>
    </row>
    <row r="37" spans="1:16" ht="26.4">
      <c r="A37" s="216">
        <f t="shared" ca="1" si="0"/>
        <v>16</v>
      </c>
      <c r="B37" s="128" t="str">
        <f t="shared" ca="1" si="1"/>
        <v>〃</v>
      </c>
      <c r="C37" s="122" t="str">
        <f t="shared" ca="1" si="2"/>
        <v>〃</v>
      </c>
      <c r="D37" s="122" t="str">
        <f t="shared" ca="1" si="3"/>
        <v>〃</v>
      </c>
      <c r="E37" s="122" t="str">
        <f t="shared" ca="1" si="4"/>
        <v>〃</v>
      </c>
      <c r="F37" s="122" t="s">
        <v>181</v>
      </c>
      <c r="G37" s="122">
        <v>1</v>
      </c>
      <c r="H37" s="122"/>
      <c r="I37" s="122"/>
      <c r="J37" s="122"/>
      <c r="K37" s="122">
        <v>6.6</v>
      </c>
      <c r="L37" s="129" t="s">
        <v>196</v>
      </c>
      <c r="M37" s="128" t="s">
        <v>222</v>
      </c>
      <c r="N37" s="122" t="s">
        <v>167</v>
      </c>
      <c r="O37" s="122" t="s">
        <v>221</v>
      </c>
      <c r="P37" s="115" t="str">
        <f t="shared" si="5"/>
        <v>西側 停止線削除</v>
      </c>
    </row>
    <row r="38" spans="1:16" ht="26.4">
      <c r="A38" s="216">
        <f t="shared" ca="1" si="0"/>
        <v>17</v>
      </c>
      <c r="B38" s="128" t="str">
        <f t="shared" ca="1" si="1"/>
        <v>261020057_x000D_
(第12-1-0544)</v>
      </c>
      <c r="C38" s="122" t="str">
        <f t="shared" ca="1" si="2"/>
        <v>新規</v>
      </c>
      <c r="D38" s="122" t="str">
        <f t="shared" ca="1" si="3"/>
        <v>〃</v>
      </c>
      <c r="E38" s="122" t="str">
        <f t="shared" ca="1" si="4"/>
        <v>広島市中区東千田町2丁目2番16号先交差点</v>
      </c>
      <c r="F38" s="122" t="s">
        <v>192</v>
      </c>
      <c r="G38" s="122">
        <v>1</v>
      </c>
      <c r="H38" s="122"/>
      <c r="I38" s="122"/>
      <c r="J38" s="122"/>
      <c r="K38" s="122">
        <v>18</v>
      </c>
      <c r="L38" s="129" t="s">
        <v>224</v>
      </c>
      <c r="M38" s="128" t="s">
        <v>225</v>
      </c>
      <c r="N38" s="122" t="s">
        <v>167</v>
      </c>
      <c r="O38" s="122" t="s">
        <v>223</v>
      </c>
      <c r="P38" s="115" t="str">
        <f t="shared" si="5"/>
        <v>東側｢止まれ｣削除</v>
      </c>
    </row>
    <row r="39" spans="1:16" ht="26.4">
      <c r="A39" s="216">
        <f t="shared" ca="1" si="0"/>
        <v>17</v>
      </c>
      <c r="B39" s="128" t="str">
        <f t="shared" ca="1" si="1"/>
        <v>〃</v>
      </c>
      <c r="C39" s="122" t="str">
        <f t="shared" ca="1" si="2"/>
        <v>〃</v>
      </c>
      <c r="D39" s="122" t="str">
        <f t="shared" ca="1" si="3"/>
        <v>〃</v>
      </c>
      <c r="E39" s="122" t="str">
        <f t="shared" ca="1" si="4"/>
        <v>〃</v>
      </c>
      <c r="F39" s="122" t="s">
        <v>181</v>
      </c>
      <c r="G39" s="122">
        <v>1</v>
      </c>
      <c r="H39" s="122"/>
      <c r="I39" s="122"/>
      <c r="J39" s="122"/>
      <c r="K39" s="122">
        <v>12</v>
      </c>
      <c r="L39" s="129" t="s">
        <v>226</v>
      </c>
      <c r="M39" s="128" t="s">
        <v>225</v>
      </c>
      <c r="N39" s="122" t="s">
        <v>167</v>
      </c>
      <c r="O39" s="122" t="s">
        <v>223</v>
      </c>
      <c r="P39" s="115" t="str">
        <f t="shared" si="5"/>
        <v>東側 停止線削除</v>
      </c>
    </row>
    <row r="40" spans="1:16" ht="26.4">
      <c r="A40" s="216">
        <f t="shared" ca="1" si="0"/>
        <v>18</v>
      </c>
      <c r="B40" s="128" t="str">
        <f t="shared" ca="1" si="1"/>
        <v>261020057_x000D_
(第12-1-0549)</v>
      </c>
      <c r="C40" s="122" t="str">
        <f t="shared" ca="1" si="2"/>
        <v>新規</v>
      </c>
      <c r="D40" s="122" t="str">
        <f t="shared" ca="1" si="3"/>
        <v>〃</v>
      </c>
      <c r="E40" s="122" t="str">
        <f t="shared" ca="1" si="4"/>
        <v>広島市中区東千田町2丁目8番南東角先交差点</v>
      </c>
      <c r="F40" s="122" t="s">
        <v>192</v>
      </c>
      <c r="G40" s="122">
        <v>1</v>
      </c>
      <c r="H40" s="122"/>
      <c r="I40" s="122"/>
      <c r="J40" s="122"/>
      <c r="K40" s="122">
        <v>4</v>
      </c>
      <c r="L40" s="129" t="s">
        <v>194</v>
      </c>
      <c r="M40" s="128" t="s">
        <v>228</v>
      </c>
      <c r="N40" s="122" t="s">
        <v>167</v>
      </c>
      <c r="O40" s="122" t="s">
        <v>227</v>
      </c>
      <c r="P40" s="115" t="str">
        <f t="shared" si="5"/>
        <v>西側｢止まれ｣削除</v>
      </c>
    </row>
    <row r="41" spans="1:16" ht="26.4">
      <c r="A41" s="216">
        <f t="shared" ca="1" si="0"/>
        <v>18</v>
      </c>
      <c r="B41" s="128" t="str">
        <f t="shared" ca="1" si="1"/>
        <v>〃</v>
      </c>
      <c r="C41" s="122" t="str">
        <f t="shared" ca="1" si="2"/>
        <v>〃</v>
      </c>
      <c r="D41" s="122" t="str">
        <f t="shared" ca="1" si="3"/>
        <v>〃</v>
      </c>
      <c r="E41" s="122" t="str">
        <f t="shared" ca="1" si="4"/>
        <v>〃</v>
      </c>
      <c r="F41" s="122" t="s">
        <v>181</v>
      </c>
      <c r="G41" s="122">
        <v>1</v>
      </c>
      <c r="H41" s="122"/>
      <c r="I41" s="122"/>
      <c r="J41" s="122"/>
      <c r="K41" s="122">
        <v>4.5999999999999996</v>
      </c>
      <c r="L41" s="129" t="s">
        <v>196</v>
      </c>
      <c r="M41" s="128" t="s">
        <v>228</v>
      </c>
      <c r="N41" s="122" t="s">
        <v>167</v>
      </c>
      <c r="O41" s="122" t="s">
        <v>227</v>
      </c>
      <c r="P41" s="115" t="str">
        <f t="shared" si="5"/>
        <v>西側 停止線削除</v>
      </c>
    </row>
    <row r="42" spans="1:16" ht="26.4">
      <c r="A42" s="216">
        <f t="shared" ca="1" si="0"/>
        <v>19</v>
      </c>
      <c r="B42" s="128" t="str">
        <f t="shared" ca="1" si="1"/>
        <v>261020057_x000D_
(第12-1-3716)</v>
      </c>
      <c r="C42" s="122" t="str">
        <f t="shared" ca="1" si="2"/>
        <v>新規</v>
      </c>
      <c r="D42" s="122" t="str">
        <f t="shared" ca="1" si="3"/>
        <v>〃</v>
      </c>
      <c r="E42" s="122" t="str">
        <f t="shared" ca="1" si="4"/>
        <v>広島市中区南千田西町1番北西角先交差点</v>
      </c>
      <c r="F42" s="122" t="s">
        <v>192</v>
      </c>
      <c r="G42" s="122">
        <v>1</v>
      </c>
      <c r="H42" s="122"/>
      <c r="I42" s="122"/>
      <c r="J42" s="122"/>
      <c r="K42" s="122">
        <v>20</v>
      </c>
      <c r="L42" s="129" t="s">
        <v>208</v>
      </c>
      <c r="M42" s="128" t="s">
        <v>230</v>
      </c>
      <c r="N42" s="122" t="s">
        <v>167</v>
      </c>
      <c r="O42" s="122" t="s">
        <v>229</v>
      </c>
      <c r="P42" s="115" t="str">
        <f t="shared" si="5"/>
        <v>南側｢止まれ｣削除</v>
      </c>
    </row>
    <row r="43" spans="1:16" ht="26.4">
      <c r="A43" s="216">
        <f t="shared" ca="1" si="0"/>
        <v>19</v>
      </c>
      <c r="B43" s="128" t="str">
        <f t="shared" ca="1" si="1"/>
        <v>〃</v>
      </c>
      <c r="C43" s="122" t="str">
        <f t="shared" ca="1" si="2"/>
        <v>〃</v>
      </c>
      <c r="D43" s="122" t="str">
        <f t="shared" ca="1" si="3"/>
        <v>〃</v>
      </c>
      <c r="E43" s="122" t="str">
        <f t="shared" ca="1" si="4"/>
        <v>〃</v>
      </c>
      <c r="F43" s="122" t="s">
        <v>181</v>
      </c>
      <c r="G43" s="122">
        <v>1</v>
      </c>
      <c r="H43" s="122"/>
      <c r="I43" s="122"/>
      <c r="J43" s="122"/>
      <c r="K43" s="122">
        <v>7.5</v>
      </c>
      <c r="L43" s="129" t="s">
        <v>210</v>
      </c>
      <c r="M43" s="128" t="s">
        <v>230</v>
      </c>
      <c r="N43" s="122" t="s">
        <v>167</v>
      </c>
      <c r="O43" s="122" t="s">
        <v>229</v>
      </c>
      <c r="P43" s="115" t="str">
        <f t="shared" si="5"/>
        <v>南側 停止線削除</v>
      </c>
    </row>
    <row r="44" spans="1:16" ht="26.4">
      <c r="A44" s="216">
        <f t="shared" ca="1" si="0"/>
        <v>20</v>
      </c>
      <c r="B44" s="128" t="str">
        <f t="shared" ca="1" si="1"/>
        <v>261020057_x000D_
(第12-1-2067)</v>
      </c>
      <c r="C44" s="122" t="str">
        <f t="shared" ca="1" si="2"/>
        <v>新規</v>
      </c>
      <c r="D44" s="122" t="str">
        <f t="shared" ca="1" si="3"/>
        <v>〃</v>
      </c>
      <c r="E44" s="122" t="str">
        <f t="shared" ca="1" si="4"/>
        <v>広島市中区南千田西町8番北西角先交差点</v>
      </c>
      <c r="F44" s="122" t="s">
        <v>192</v>
      </c>
      <c r="G44" s="122">
        <v>1</v>
      </c>
      <c r="H44" s="122"/>
      <c r="I44" s="122"/>
      <c r="J44" s="122"/>
      <c r="K44" s="122">
        <v>2</v>
      </c>
      <c r="L44" s="129" t="s">
        <v>224</v>
      </c>
      <c r="M44" s="128" t="s">
        <v>232</v>
      </c>
      <c r="N44" s="122" t="s">
        <v>167</v>
      </c>
      <c r="O44" s="122" t="s">
        <v>231</v>
      </c>
      <c r="P44" s="115" t="str">
        <f t="shared" si="5"/>
        <v>東側｢止まれ｣削除</v>
      </c>
    </row>
    <row r="45" spans="1:16" ht="26.4">
      <c r="A45" s="216">
        <f t="shared" ca="1" si="0"/>
        <v>20</v>
      </c>
      <c r="B45" s="128" t="str">
        <f t="shared" ca="1" si="1"/>
        <v>〃</v>
      </c>
      <c r="C45" s="122" t="str">
        <f t="shared" ca="1" si="2"/>
        <v>〃</v>
      </c>
      <c r="D45" s="122" t="str">
        <f t="shared" ca="1" si="3"/>
        <v>〃</v>
      </c>
      <c r="E45" s="122" t="str">
        <f t="shared" ca="1" si="4"/>
        <v>〃</v>
      </c>
      <c r="F45" s="122" t="s">
        <v>181</v>
      </c>
      <c r="G45" s="122">
        <v>1</v>
      </c>
      <c r="H45" s="122"/>
      <c r="I45" s="122"/>
      <c r="J45" s="122"/>
      <c r="K45" s="122">
        <v>4.5999999999999996</v>
      </c>
      <c r="L45" s="129" t="s">
        <v>226</v>
      </c>
      <c r="M45" s="128" t="s">
        <v>232</v>
      </c>
      <c r="N45" s="122" t="s">
        <v>167</v>
      </c>
      <c r="O45" s="122" t="s">
        <v>231</v>
      </c>
      <c r="P45" s="115" t="str">
        <f t="shared" si="5"/>
        <v>東側 停止線削除</v>
      </c>
    </row>
    <row r="46" spans="1:16" ht="26.4">
      <c r="A46" s="216">
        <f t="shared" ca="1" si="0"/>
        <v>21</v>
      </c>
      <c r="B46" s="128" t="str">
        <f t="shared" ca="1" si="1"/>
        <v>261020057_x000D_
(第12-1-3717)</v>
      </c>
      <c r="C46" s="122" t="str">
        <f t="shared" ca="1" si="2"/>
        <v>新規</v>
      </c>
      <c r="D46" s="122" t="str">
        <f t="shared" ca="1" si="3"/>
        <v>〃</v>
      </c>
      <c r="E46" s="122" t="str">
        <f t="shared" ca="1" si="4"/>
        <v>広島市中区南千田東町3番南東角先交差点</v>
      </c>
      <c r="F46" s="122" t="s">
        <v>192</v>
      </c>
      <c r="G46" s="122">
        <v>1</v>
      </c>
      <c r="H46" s="122"/>
      <c r="I46" s="122"/>
      <c r="J46" s="122"/>
      <c r="K46" s="122">
        <v>5</v>
      </c>
      <c r="L46" s="129" t="s">
        <v>194</v>
      </c>
      <c r="M46" s="128" t="s">
        <v>234</v>
      </c>
      <c r="N46" s="122" t="s">
        <v>167</v>
      </c>
      <c r="O46" s="122" t="s">
        <v>233</v>
      </c>
      <c r="P46" s="115" t="str">
        <f t="shared" si="5"/>
        <v>西側｢止まれ｣削除</v>
      </c>
    </row>
    <row r="47" spans="1:16" ht="26.4">
      <c r="A47" s="216">
        <f t="shared" ca="1" si="0"/>
        <v>21</v>
      </c>
      <c r="B47" s="128" t="str">
        <f t="shared" ca="1" si="1"/>
        <v>〃</v>
      </c>
      <c r="C47" s="122" t="str">
        <f t="shared" ca="1" si="2"/>
        <v>〃</v>
      </c>
      <c r="D47" s="122" t="str">
        <f t="shared" ca="1" si="3"/>
        <v>〃</v>
      </c>
      <c r="E47" s="122" t="str">
        <f t="shared" ca="1" si="4"/>
        <v>〃</v>
      </c>
      <c r="F47" s="122" t="s">
        <v>181</v>
      </c>
      <c r="G47" s="122">
        <v>1</v>
      </c>
      <c r="H47" s="122"/>
      <c r="I47" s="122"/>
      <c r="J47" s="122"/>
      <c r="K47" s="122">
        <v>6.6</v>
      </c>
      <c r="L47" s="129" t="s">
        <v>196</v>
      </c>
      <c r="M47" s="128" t="s">
        <v>234</v>
      </c>
      <c r="N47" s="122" t="s">
        <v>167</v>
      </c>
      <c r="O47" s="122" t="s">
        <v>233</v>
      </c>
      <c r="P47" s="115" t="str">
        <f t="shared" si="5"/>
        <v>西側 停止線削除</v>
      </c>
    </row>
    <row r="48" spans="1:16" ht="26.4">
      <c r="A48" s="216">
        <f t="shared" ca="1" si="0"/>
        <v>22</v>
      </c>
      <c r="B48" s="128" t="str">
        <f t="shared" ca="1" si="1"/>
        <v>261020057_x000D_
(第12-1-1130)</v>
      </c>
      <c r="C48" s="122" t="str">
        <f t="shared" ca="1" si="2"/>
        <v>新規</v>
      </c>
      <c r="D48" s="122" t="str">
        <f t="shared" ca="1" si="3"/>
        <v>〃</v>
      </c>
      <c r="E48" s="122" t="str">
        <f t="shared" ca="1" si="4"/>
        <v>広島市中区南竹屋町10番北西角先</v>
      </c>
      <c r="F48" s="122" t="s">
        <v>192</v>
      </c>
      <c r="G48" s="122">
        <v>1</v>
      </c>
      <c r="H48" s="122"/>
      <c r="I48" s="122"/>
      <c r="J48" s="122"/>
      <c r="K48" s="122">
        <v>13</v>
      </c>
      <c r="L48" s="129" t="s">
        <v>224</v>
      </c>
      <c r="M48" s="128" t="s">
        <v>236</v>
      </c>
      <c r="N48" s="122" t="s">
        <v>167</v>
      </c>
      <c r="O48" s="122" t="s">
        <v>235</v>
      </c>
      <c r="P48" s="115" t="str">
        <f t="shared" si="5"/>
        <v>東側｢止まれ｣削除</v>
      </c>
    </row>
    <row r="49" spans="1:16" ht="26.4">
      <c r="A49" s="216">
        <f t="shared" ca="1" si="0"/>
        <v>22</v>
      </c>
      <c r="B49" s="128" t="str">
        <f t="shared" ca="1" si="1"/>
        <v>〃</v>
      </c>
      <c r="C49" s="122" t="str">
        <f t="shared" ca="1" si="2"/>
        <v>〃</v>
      </c>
      <c r="D49" s="122" t="str">
        <f t="shared" ca="1" si="3"/>
        <v>〃</v>
      </c>
      <c r="E49" s="122" t="str">
        <f t="shared" ca="1" si="4"/>
        <v>〃</v>
      </c>
      <c r="F49" s="122" t="s">
        <v>181</v>
      </c>
      <c r="G49" s="122">
        <v>1</v>
      </c>
      <c r="H49" s="122"/>
      <c r="I49" s="122"/>
      <c r="J49" s="122"/>
      <c r="K49" s="122">
        <v>5.6</v>
      </c>
      <c r="L49" s="129" t="s">
        <v>226</v>
      </c>
      <c r="M49" s="128" t="s">
        <v>236</v>
      </c>
      <c r="N49" s="122" t="s">
        <v>167</v>
      </c>
      <c r="O49" s="122" t="s">
        <v>235</v>
      </c>
      <c r="P49" s="115" t="str">
        <f t="shared" si="5"/>
        <v>東側 停止線削除</v>
      </c>
    </row>
    <row r="50" spans="1:16" ht="26.4">
      <c r="A50" s="216">
        <f t="shared" ca="1" si="0"/>
        <v>23</v>
      </c>
      <c r="B50" s="128" t="str">
        <f t="shared" ca="1" si="1"/>
        <v>261020057_x000D_
(第12-1-3910)</v>
      </c>
      <c r="C50" s="122" t="str">
        <f t="shared" ca="1" si="2"/>
        <v>新規</v>
      </c>
      <c r="D50" s="122" t="str">
        <f t="shared" ca="1" si="3"/>
        <v>〃</v>
      </c>
      <c r="E50" s="122" t="str">
        <f t="shared" ca="1" si="4"/>
        <v>広島市中区南竹屋町2番5号先交差点</v>
      </c>
      <c r="F50" s="122" t="s">
        <v>192</v>
      </c>
      <c r="G50" s="122">
        <v>1</v>
      </c>
      <c r="H50" s="122"/>
      <c r="I50" s="122"/>
      <c r="J50" s="122"/>
      <c r="K50" s="122">
        <v>14</v>
      </c>
      <c r="L50" s="129" t="s">
        <v>194</v>
      </c>
      <c r="M50" s="128" t="s">
        <v>238</v>
      </c>
      <c r="N50" s="122" t="s">
        <v>167</v>
      </c>
      <c r="O50" s="122" t="s">
        <v>237</v>
      </c>
      <c r="P50" s="115" t="str">
        <f t="shared" si="5"/>
        <v>西側｢止まれ｣削除</v>
      </c>
    </row>
    <row r="51" spans="1:16" ht="26.4">
      <c r="A51" s="216">
        <f t="shared" ca="1" si="0"/>
        <v>23</v>
      </c>
      <c r="B51" s="128" t="str">
        <f t="shared" ca="1" si="1"/>
        <v>〃</v>
      </c>
      <c r="C51" s="122" t="str">
        <f t="shared" ca="1" si="2"/>
        <v>〃</v>
      </c>
      <c r="D51" s="122" t="str">
        <f t="shared" ca="1" si="3"/>
        <v>〃</v>
      </c>
      <c r="E51" s="122" t="str">
        <f t="shared" ca="1" si="4"/>
        <v>〃</v>
      </c>
      <c r="F51" s="122" t="s">
        <v>181</v>
      </c>
      <c r="G51" s="122">
        <v>1</v>
      </c>
      <c r="H51" s="122"/>
      <c r="I51" s="122"/>
      <c r="J51" s="122"/>
      <c r="K51" s="122">
        <v>6.6</v>
      </c>
      <c r="L51" s="129" t="s">
        <v>196</v>
      </c>
      <c r="M51" s="128" t="s">
        <v>238</v>
      </c>
      <c r="N51" s="122" t="s">
        <v>167</v>
      </c>
      <c r="O51" s="122" t="s">
        <v>237</v>
      </c>
      <c r="P51" s="115" t="str">
        <f t="shared" si="5"/>
        <v>西側 停止線削除</v>
      </c>
    </row>
    <row r="52" spans="1:16" ht="26.4">
      <c r="A52" s="216">
        <f t="shared" ca="1" si="0"/>
        <v>24</v>
      </c>
      <c r="B52" s="128" t="str">
        <f t="shared" ca="1" si="1"/>
        <v>261020057_x000D_
(第12-1-1787)</v>
      </c>
      <c r="C52" s="122" t="str">
        <f t="shared" ca="1" si="2"/>
        <v>新規</v>
      </c>
      <c r="D52" s="122" t="str">
        <f t="shared" ca="1" si="3"/>
        <v>〃</v>
      </c>
      <c r="E52" s="122" t="str">
        <f t="shared" ca="1" si="4"/>
        <v>広島市中区南竹屋町5番22号先交差点</v>
      </c>
      <c r="F52" s="122" t="s">
        <v>192</v>
      </c>
      <c r="G52" s="122">
        <v>1</v>
      </c>
      <c r="H52" s="122"/>
      <c r="I52" s="122"/>
      <c r="J52" s="122"/>
      <c r="K52" s="122">
        <v>20</v>
      </c>
      <c r="L52" s="129" t="s">
        <v>208</v>
      </c>
      <c r="M52" s="128" t="s">
        <v>240</v>
      </c>
      <c r="N52" s="122" t="s">
        <v>167</v>
      </c>
      <c r="O52" s="122" t="s">
        <v>239</v>
      </c>
      <c r="P52" s="115" t="str">
        <f t="shared" si="5"/>
        <v>南側｢止まれ｣削除</v>
      </c>
    </row>
    <row r="53" spans="1:16" ht="26.4">
      <c r="A53" s="216">
        <f t="shared" ca="1" si="0"/>
        <v>24</v>
      </c>
      <c r="B53" s="128" t="str">
        <f t="shared" ca="1" si="1"/>
        <v>〃</v>
      </c>
      <c r="C53" s="122" t="str">
        <f t="shared" ca="1" si="2"/>
        <v>〃</v>
      </c>
      <c r="D53" s="122" t="str">
        <f t="shared" ca="1" si="3"/>
        <v>〃</v>
      </c>
      <c r="E53" s="122" t="str">
        <f t="shared" ca="1" si="4"/>
        <v>〃</v>
      </c>
      <c r="F53" s="122" t="s">
        <v>181</v>
      </c>
      <c r="G53" s="122">
        <v>1</v>
      </c>
      <c r="H53" s="122"/>
      <c r="I53" s="122"/>
      <c r="J53" s="122"/>
      <c r="K53" s="122">
        <v>6</v>
      </c>
      <c r="L53" s="129" t="s">
        <v>210</v>
      </c>
      <c r="M53" s="128" t="s">
        <v>240</v>
      </c>
      <c r="N53" s="122" t="s">
        <v>167</v>
      </c>
      <c r="O53" s="122" t="s">
        <v>239</v>
      </c>
      <c r="P53" s="115" t="str">
        <f t="shared" si="5"/>
        <v>南側 停止線削除</v>
      </c>
    </row>
    <row r="54" spans="1:16" ht="26.4">
      <c r="A54" s="216">
        <f t="shared" ca="1" si="0"/>
        <v>25</v>
      </c>
      <c r="B54" s="128" t="str">
        <f t="shared" ca="1" si="1"/>
        <v>261020057_x000D_
(第12-1-1789)</v>
      </c>
      <c r="C54" s="122" t="str">
        <f t="shared" ca="1" si="2"/>
        <v>新規</v>
      </c>
      <c r="D54" s="122" t="str">
        <f t="shared" ca="1" si="3"/>
        <v>〃</v>
      </c>
      <c r="E54" s="122" t="str">
        <f t="shared" ca="1" si="4"/>
        <v>広島市中区平野町10番16号北東角先交差点</v>
      </c>
      <c r="F54" s="122" t="s">
        <v>192</v>
      </c>
      <c r="G54" s="122">
        <v>1</v>
      </c>
      <c r="H54" s="122"/>
      <c r="I54" s="122"/>
      <c r="J54" s="122"/>
      <c r="K54" s="122">
        <v>13</v>
      </c>
      <c r="L54" s="129" t="s">
        <v>194</v>
      </c>
      <c r="M54" s="128" t="s">
        <v>242</v>
      </c>
      <c r="N54" s="122" t="s">
        <v>167</v>
      </c>
      <c r="O54" s="122" t="s">
        <v>241</v>
      </c>
      <c r="P54" s="115" t="str">
        <f t="shared" si="5"/>
        <v>西側｢止まれ｣削除</v>
      </c>
    </row>
    <row r="55" spans="1:16" ht="26.4">
      <c r="A55" s="216">
        <f t="shared" ca="1" si="0"/>
        <v>25</v>
      </c>
      <c r="B55" s="128" t="str">
        <f t="shared" ca="1" si="1"/>
        <v>〃</v>
      </c>
      <c r="C55" s="122" t="str">
        <f t="shared" ca="1" si="2"/>
        <v>〃</v>
      </c>
      <c r="D55" s="122" t="str">
        <f t="shared" ca="1" si="3"/>
        <v>〃</v>
      </c>
      <c r="E55" s="122" t="str">
        <f t="shared" ca="1" si="4"/>
        <v>〃</v>
      </c>
      <c r="F55" s="122" t="s">
        <v>181</v>
      </c>
      <c r="G55" s="122">
        <v>1</v>
      </c>
      <c r="H55" s="122"/>
      <c r="I55" s="122"/>
      <c r="J55" s="122"/>
      <c r="K55" s="122">
        <v>4.8</v>
      </c>
      <c r="L55" s="129" t="s">
        <v>196</v>
      </c>
      <c r="M55" s="128" t="s">
        <v>242</v>
      </c>
      <c r="N55" s="122" t="s">
        <v>167</v>
      </c>
      <c r="O55" s="122" t="s">
        <v>241</v>
      </c>
      <c r="P55" s="115" t="str">
        <f t="shared" si="5"/>
        <v>西側 停止線削除</v>
      </c>
    </row>
    <row r="56" spans="1:16" ht="26.4">
      <c r="A56" s="216">
        <f t="shared" ca="1" si="0"/>
        <v>26</v>
      </c>
      <c r="B56" s="128" t="str">
        <f t="shared" ca="1" si="1"/>
        <v>261020057_x000D_
(第12-1-1795)</v>
      </c>
      <c r="C56" s="122" t="str">
        <f t="shared" ca="1" si="2"/>
        <v>新規</v>
      </c>
      <c r="D56" s="122" t="str">
        <f t="shared" ca="1" si="3"/>
        <v>〃</v>
      </c>
      <c r="E56" s="122" t="str">
        <f t="shared" ca="1" si="4"/>
        <v>広島市中区平野町3番南東角先交差点</v>
      </c>
      <c r="F56" s="122" t="s">
        <v>192</v>
      </c>
      <c r="G56" s="122">
        <v>1</v>
      </c>
      <c r="H56" s="122"/>
      <c r="I56" s="122"/>
      <c r="J56" s="122"/>
      <c r="K56" s="122">
        <v>20</v>
      </c>
      <c r="L56" s="129" t="s">
        <v>194</v>
      </c>
      <c r="M56" s="128" t="s">
        <v>244</v>
      </c>
      <c r="N56" s="122" t="s">
        <v>167</v>
      </c>
      <c r="O56" s="122" t="s">
        <v>243</v>
      </c>
      <c r="P56" s="115" t="str">
        <f t="shared" si="5"/>
        <v>西側｢止まれ｣削除</v>
      </c>
    </row>
    <row r="57" spans="1:16" ht="26.4">
      <c r="A57" s="216">
        <f t="shared" ca="1" si="0"/>
        <v>26</v>
      </c>
      <c r="B57" s="128" t="str">
        <f t="shared" ca="1" si="1"/>
        <v>〃</v>
      </c>
      <c r="C57" s="122" t="str">
        <f t="shared" ca="1" si="2"/>
        <v>〃</v>
      </c>
      <c r="D57" s="122" t="str">
        <f t="shared" ca="1" si="3"/>
        <v>〃</v>
      </c>
      <c r="E57" s="122" t="str">
        <f t="shared" ca="1" si="4"/>
        <v>〃</v>
      </c>
      <c r="F57" s="122" t="s">
        <v>181</v>
      </c>
      <c r="G57" s="122">
        <v>1</v>
      </c>
      <c r="H57" s="122"/>
      <c r="I57" s="122"/>
      <c r="J57" s="122"/>
      <c r="K57" s="122">
        <v>4</v>
      </c>
      <c r="L57" s="129" t="s">
        <v>196</v>
      </c>
      <c r="M57" s="128" t="s">
        <v>244</v>
      </c>
      <c r="N57" s="122" t="s">
        <v>167</v>
      </c>
      <c r="O57" s="122" t="s">
        <v>243</v>
      </c>
      <c r="P57" s="115" t="str">
        <f t="shared" si="5"/>
        <v>西側 停止線削除</v>
      </c>
    </row>
    <row r="58" spans="1:16" ht="26.4">
      <c r="A58" s="216">
        <f t="shared" ca="1" si="0"/>
        <v>27</v>
      </c>
      <c r="B58" s="128" t="str">
        <f t="shared" ca="1" si="1"/>
        <v>261020057_x000D_
(第12-1-1793)</v>
      </c>
      <c r="C58" s="122" t="str">
        <f t="shared" ca="1" si="2"/>
        <v>新規</v>
      </c>
      <c r="D58" s="122" t="str">
        <f t="shared" ca="1" si="3"/>
        <v>〃</v>
      </c>
      <c r="E58" s="122" t="str">
        <f t="shared" ca="1" si="4"/>
        <v>広島市中区平野町4番北西角先交差点</v>
      </c>
      <c r="F58" s="122" t="s">
        <v>192</v>
      </c>
      <c r="G58" s="122">
        <v>1</v>
      </c>
      <c r="H58" s="122"/>
      <c r="I58" s="122"/>
      <c r="J58" s="122"/>
      <c r="K58" s="122">
        <v>13</v>
      </c>
      <c r="L58" s="129" t="s">
        <v>224</v>
      </c>
      <c r="M58" s="128" t="s">
        <v>246</v>
      </c>
      <c r="N58" s="122" t="s">
        <v>167</v>
      </c>
      <c r="O58" s="122" t="s">
        <v>245</v>
      </c>
      <c r="P58" s="115" t="str">
        <f t="shared" si="5"/>
        <v>東側｢止まれ｣削除</v>
      </c>
    </row>
    <row r="59" spans="1:16" ht="26.4">
      <c r="A59" s="216">
        <f t="shared" ca="1" si="0"/>
        <v>27</v>
      </c>
      <c r="B59" s="128" t="str">
        <f t="shared" ca="1" si="1"/>
        <v>〃</v>
      </c>
      <c r="C59" s="122" t="str">
        <f t="shared" ca="1" si="2"/>
        <v>〃</v>
      </c>
      <c r="D59" s="122" t="str">
        <f t="shared" ca="1" si="3"/>
        <v>〃</v>
      </c>
      <c r="E59" s="122" t="str">
        <f t="shared" ca="1" si="4"/>
        <v>〃</v>
      </c>
      <c r="F59" s="122" t="s">
        <v>181</v>
      </c>
      <c r="G59" s="122">
        <v>1</v>
      </c>
      <c r="H59" s="122"/>
      <c r="I59" s="122"/>
      <c r="J59" s="122"/>
      <c r="K59" s="122">
        <v>8</v>
      </c>
      <c r="L59" s="129" t="s">
        <v>226</v>
      </c>
      <c r="M59" s="128" t="s">
        <v>246</v>
      </c>
      <c r="N59" s="122" t="s">
        <v>167</v>
      </c>
      <c r="O59" s="122" t="s">
        <v>245</v>
      </c>
      <c r="P59" s="115" t="str">
        <f t="shared" si="5"/>
        <v>東側 停止線削除</v>
      </c>
    </row>
    <row r="60" spans="1:16" ht="26.4">
      <c r="A60" s="216">
        <f t="shared" ca="1" si="0"/>
        <v>28</v>
      </c>
      <c r="B60" s="128" t="str">
        <f t="shared" ca="1" si="1"/>
        <v>261020057_x000D_
(第12-1-3911)</v>
      </c>
      <c r="C60" s="122" t="str">
        <f t="shared" ca="1" si="2"/>
        <v>新規</v>
      </c>
      <c r="D60" s="122" t="str">
        <f t="shared" ca="1" si="3"/>
        <v>〃</v>
      </c>
      <c r="E60" s="122" t="str">
        <f t="shared" ca="1" si="4"/>
        <v>広島市中区平野町7番北角先交差点</v>
      </c>
      <c r="F60" s="122" t="s">
        <v>192</v>
      </c>
      <c r="G60" s="122">
        <v>1</v>
      </c>
      <c r="H60" s="122"/>
      <c r="I60" s="122"/>
      <c r="J60" s="122"/>
      <c r="K60" s="122">
        <v>6</v>
      </c>
      <c r="L60" s="129" t="s">
        <v>248</v>
      </c>
      <c r="M60" s="128" t="s">
        <v>249</v>
      </c>
      <c r="N60" s="122" t="s">
        <v>167</v>
      </c>
      <c r="O60" s="122" t="s">
        <v>247</v>
      </c>
      <c r="P60" s="115" t="str">
        <f t="shared" si="5"/>
        <v>東側｢止ﾏﾚ｣削除</v>
      </c>
    </row>
    <row r="61" spans="1:16" ht="27" thickBot="1">
      <c r="A61" s="216">
        <f t="shared" ca="1" si="0"/>
        <v>28</v>
      </c>
      <c r="B61" s="182" t="str">
        <f ca="1">IF(OFFSET(M61,-1,)=M61,"〃",M61)</f>
        <v>〃</v>
      </c>
      <c r="C61" s="181" t="str">
        <f ca="1">IF(B61="〃","〃","新規")</f>
        <v>〃</v>
      </c>
      <c r="D61" s="181" t="str">
        <f ca="1">IF(OFFSET(N61,-1,)=N61,"〃",N61)</f>
        <v>〃</v>
      </c>
      <c r="E61" s="181" t="str">
        <f ca="1">IF(OFFSET(O61,-1,)=O61,"〃",O61)</f>
        <v>〃</v>
      </c>
      <c r="F61" s="181" t="s">
        <v>181</v>
      </c>
      <c r="G61" s="181">
        <v>1</v>
      </c>
      <c r="H61" s="181"/>
      <c r="I61" s="181"/>
      <c r="J61" s="181"/>
      <c r="K61" s="181">
        <v>10.8</v>
      </c>
      <c r="L61" s="183" t="s">
        <v>226</v>
      </c>
      <c r="M61" s="128" t="s">
        <v>249</v>
      </c>
      <c r="N61" s="122" t="s">
        <v>167</v>
      </c>
      <c r="O61" s="122" t="s">
        <v>247</v>
      </c>
      <c r="P61" s="115" t="str">
        <f>ASC(L61)</f>
        <v>東側 停止線削除</v>
      </c>
    </row>
    <row r="62" spans="1:16" ht="17.25" customHeight="1">
      <c r="B62" s="295" t="str">
        <f>警察署名</f>
        <v>広島中央</v>
      </c>
      <c r="C62" s="296"/>
      <c r="D62" s="296"/>
      <c r="E62" s="299" t="s">
        <v>73</v>
      </c>
      <c r="F62" s="149">
        <v>28</v>
      </c>
      <c r="G62" s="150"/>
      <c r="H62" s="151">
        <f>IF(ISERROR(FIND("図示", H3)), IF(ISERROR(FIND("削除", H3)), SUMPRODUCT((ISNUMBER(FIND("横断歩道　実線",$F5:$F61)))*(H5:H61&lt;&gt;""), $G5:$G61), 0), SUMIF(H5:H61,"&gt;0",$G5:$G61))</f>
        <v>1</v>
      </c>
      <c r="I62" s="151">
        <f>IF(ISERROR(FIND("図示", I3)), IF(ISERROR(FIND("削除", I3)), SUMPRODUCT((ISNUMBER(FIND("横断歩道　実線",$F5:$F61)))*(I5:I61&lt;&gt;""), $G5:$G61), 0), SUMIF(I5:I61,"&gt;0",$G5:$G61))</f>
        <v>0</v>
      </c>
      <c r="J62" s="151">
        <f>IF(ISERROR(FIND("図示", J3)), IF(ISERROR(FIND("削除", J3)), SUMPRODUCT((ISNUMBER(FIND("横断歩道　実線",$F5:$F61)))*(J5:J61&lt;&gt;""), $G5:$G61), 0), SUMIF(J5:J61,"&gt;0",$G5:$G61))</f>
        <v>2</v>
      </c>
      <c r="K62" s="151">
        <f>IF(ISERROR(FIND("図示", K3)), IF(ISERROR(FIND("削除", K3)), SUMPRODUCT((ISNUMBER(FIND("横断歩道　実線",$F5:$F61)))*(K5:K61&lt;&gt;""), $G5:$G61), 0), SUMIF(K5:K61,"&gt;0",$G5:$G61))</f>
        <v>0</v>
      </c>
      <c r="L62" s="131"/>
    </row>
    <row r="63" spans="1:16" ht="18" customHeight="1" thickBot="1">
      <c r="B63" s="297"/>
      <c r="C63" s="298"/>
      <c r="D63" s="298"/>
      <c r="E63" s="300"/>
      <c r="F63" s="152"/>
      <c r="G63" s="153"/>
      <c r="H63" s="154">
        <f>SUM(H5:H61)</f>
        <v>27</v>
      </c>
      <c r="I63" s="154">
        <f>SUM(I5:I61)</f>
        <v>6.8</v>
      </c>
      <c r="J63" s="154">
        <f>SUM(J5:J61)</f>
        <v>26</v>
      </c>
      <c r="K63" s="154">
        <f>SUM(K5:K61)</f>
        <v>758.19999999999993</v>
      </c>
      <c r="L63" s="132"/>
    </row>
  </sheetData>
  <mergeCells count="14">
    <mergeCell ref="G3:G4"/>
    <mergeCell ref="L3:L4"/>
    <mergeCell ref="B62:D63"/>
    <mergeCell ref="E62:E63"/>
    <mergeCell ref="M1:O1"/>
    <mergeCell ref="B2:B4"/>
    <mergeCell ref="C2:C4"/>
    <mergeCell ref="D2:D4"/>
    <mergeCell ref="E2:E4"/>
    <mergeCell ref="H2:L2"/>
    <mergeCell ref="M2:M4"/>
    <mergeCell ref="N2:N4"/>
    <mergeCell ref="O2:O4"/>
    <mergeCell ref="F3:F4"/>
  </mergeCells>
  <phoneticPr fontId="2"/>
  <conditionalFormatting sqref="A5:A61">
    <cfRule type="expression" dxfId="6" priority="1">
      <formula>(A5=OFFSET(A5,-1,0))</formula>
    </cfRule>
  </conditionalFormatting>
  <pageMargins left="0.75" right="0.75" top="1" bottom="1" header="0.51200000000000001" footer="0.51200000000000001"/>
  <pageSetup paperSize="9" scale="5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93"/>
  <sheetViews>
    <sheetView showZeros="0" view="pageBreakPreview" zoomScaleNormal="100" workbookViewId="0">
      <selection activeCell="C33" sqref="C33:G34"/>
    </sheetView>
  </sheetViews>
  <sheetFormatPr defaultColWidth="9" defaultRowHeight="13.2"/>
  <cols>
    <col min="1" max="1" width="9" style="115"/>
    <col min="2" max="2" width="22.33203125" style="115" customWidth="1"/>
    <col min="3" max="3" width="9" style="115"/>
    <col min="4" max="4" width="25.6640625" style="116" customWidth="1"/>
    <col min="5" max="5" width="13.44140625" style="115" customWidth="1"/>
    <col min="6" max="6" width="3.44140625" style="115" bestFit="1" customWidth="1"/>
    <col min="7" max="13" width="10.6640625" style="115" customWidth="1"/>
    <col min="14" max="14" width="22.44140625" style="116" customWidth="1"/>
    <col min="15" max="16" width="37.33203125" style="115" customWidth="1"/>
    <col min="17" max="17" width="100.6640625" style="116" customWidth="1"/>
    <col min="18" max="16384" width="9" style="115"/>
  </cols>
  <sheetData>
    <row r="1" spans="1:18" ht="19.8" thickBot="1">
      <c r="B1" s="114" t="s">
        <v>74</v>
      </c>
      <c r="C1" s="115" t="str">
        <f>"("&amp;表紙等_署用!H1&amp;")"</f>
        <v>(№ 8-4)</v>
      </c>
      <c r="N1" s="117" t="s">
        <v>107</v>
      </c>
      <c r="O1" s="301" t="s">
        <v>141</v>
      </c>
      <c r="P1" s="301"/>
      <c r="Q1" s="301"/>
    </row>
    <row r="2" spans="1:18">
      <c r="B2" s="318" t="s">
        <v>75</v>
      </c>
      <c r="C2" s="308" t="s">
        <v>67</v>
      </c>
      <c r="D2" s="311" t="s">
        <v>68</v>
      </c>
      <c r="E2" s="120" t="s">
        <v>69</v>
      </c>
      <c r="F2" s="121"/>
      <c r="G2" s="308" t="s">
        <v>39</v>
      </c>
      <c r="H2" s="308"/>
      <c r="I2" s="308"/>
      <c r="J2" s="308"/>
      <c r="K2" s="308"/>
      <c r="L2" s="308"/>
      <c r="M2" s="308"/>
      <c r="N2" s="314"/>
      <c r="O2" s="318" t="s">
        <v>75</v>
      </c>
      <c r="P2" s="308" t="s">
        <v>67</v>
      </c>
      <c r="Q2" s="311" t="s">
        <v>68</v>
      </c>
    </row>
    <row r="3" spans="1:18" ht="39.6">
      <c r="B3" s="319"/>
      <c r="C3" s="309"/>
      <c r="D3" s="312"/>
      <c r="E3" s="312" t="s">
        <v>70</v>
      </c>
      <c r="F3" s="291" t="s">
        <v>71</v>
      </c>
      <c r="G3" s="123" t="s">
        <v>153</v>
      </c>
      <c r="H3" s="124" t="s">
        <v>156</v>
      </c>
      <c r="I3" s="124" t="s">
        <v>157</v>
      </c>
      <c r="J3" s="124" t="s">
        <v>159</v>
      </c>
      <c r="K3" s="124" t="s">
        <v>160</v>
      </c>
      <c r="L3" s="124" t="s">
        <v>162</v>
      </c>
      <c r="M3" s="123" t="s">
        <v>164</v>
      </c>
      <c r="N3" s="293" t="s">
        <v>72</v>
      </c>
      <c r="O3" s="319"/>
      <c r="P3" s="309"/>
      <c r="Q3" s="312"/>
    </row>
    <row r="4" spans="1:18" ht="13.8" thickBot="1">
      <c r="B4" s="320"/>
      <c r="C4" s="310"/>
      <c r="D4" s="313"/>
      <c r="E4" s="313"/>
      <c r="F4" s="292"/>
      <c r="G4" s="125" t="s">
        <v>155</v>
      </c>
      <c r="H4" s="126" t="s">
        <v>155</v>
      </c>
      <c r="I4" s="126" t="s">
        <v>155</v>
      </c>
      <c r="J4" s="126" t="s">
        <v>155</v>
      </c>
      <c r="K4" s="126" t="s">
        <v>161</v>
      </c>
      <c r="L4" s="126" t="s">
        <v>155</v>
      </c>
      <c r="M4" s="125" t="s">
        <v>155</v>
      </c>
      <c r="N4" s="294"/>
      <c r="O4" s="320"/>
      <c r="P4" s="310"/>
      <c r="Q4" s="313"/>
    </row>
    <row r="5" spans="1:18" ht="79.2">
      <c r="A5" s="216">
        <v>1</v>
      </c>
      <c r="B5" s="118" t="str">
        <f>O5</f>
        <v>第25-1-0982</v>
      </c>
      <c r="C5" s="119" t="str">
        <f>P5</f>
        <v>市道</v>
      </c>
      <c r="D5" s="119" t="str">
        <f>Q5</f>
        <v>（起点）広島市中区羽衣町9番北東角先（羽衣町9番交差点）南西方30メートル地点
（終点）広島市中区羽衣町9番北東角先（羽衣町9番交差点）</v>
      </c>
      <c r="E5" s="119" t="s">
        <v>251</v>
      </c>
      <c r="F5" s="119">
        <v>1</v>
      </c>
      <c r="G5" s="119"/>
      <c r="H5" s="119"/>
      <c r="I5" s="119"/>
      <c r="J5" s="119">
        <v>5</v>
      </c>
      <c r="K5" s="119"/>
      <c r="L5" s="119"/>
      <c r="M5" s="119"/>
      <c r="N5" s="127" t="s">
        <v>252</v>
      </c>
      <c r="O5" s="118" t="s">
        <v>250</v>
      </c>
      <c r="P5" s="119" t="s">
        <v>167</v>
      </c>
      <c r="Q5" s="119" t="s">
        <v>150</v>
      </c>
      <c r="R5" s="115" t="str">
        <f>ASC(N5)</f>
        <v>第2通行帯 中間点※新設</v>
      </c>
    </row>
    <row r="6" spans="1:18" ht="52.8">
      <c r="A6" s="216">
        <f ca="1">IF(D5="","",IF(D6="〃",A5,A5+1))</f>
        <v>1</v>
      </c>
      <c r="B6" s="128" t="str">
        <f t="shared" ref="B6:D189" ca="1" si="0">IF(OFFSET(O6,-1,)=O6,"〃",O6)</f>
        <v>〃</v>
      </c>
      <c r="C6" s="122" t="str">
        <f t="shared" ca="1" si="0"/>
        <v>〃</v>
      </c>
      <c r="D6" s="122" t="str">
        <f t="shared" ca="1" si="0"/>
        <v>〃</v>
      </c>
      <c r="E6" s="122" t="s">
        <v>253</v>
      </c>
      <c r="F6" s="122">
        <v>1</v>
      </c>
      <c r="G6" s="122"/>
      <c r="H6" s="122"/>
      <c r="I6" s="122">
        <v>30</v>
      </c>
      <c r="J6" s="122"/>
      <c r="K6" s="122"/>
      <c r="L6" s="122"/>
      <c r="M6" s="122"/>
      <c r="N6" s="129" t="s">
        <v>254</v>
      </c>
      <c r="O6" s="128" t="s">
        <v>250</v>
      </c>
      <c r="P6" s="122" t="s">
        <v>167</v>
      </c>
      <c r="Q6" s="122" t="s">
        <v>150</v>
      </c>
      <c r="R6" s="115" t="str">
        <f>ASC(N6)</f>
        <v>第1通行帯と第2通行帯の区分線※白線が浮き出ているため､削除後に再塗装</v>
      </c>
    </row>
    <row r="7" spans="1:18" ht="39.6">
      <c r="A7" s="216">
        <f t="shared" ref="A7:A70" ca="1" si="1">IF(D6="","",IF(D7="〃",A6,A6+1))</f>
        <v>1</v>
      </c>
      <c r="B7" s="128" t="str">
        <f t="shared" ref="B7:B70" ca="1" si="2">IF(OFFSET(O7,-1,)=O7,"〃",O7)</f>
        <v>〃</v>
      </c>
      <c r="C7" s="122" t="str">
        <f t="shared" ref="C7:C70" ca="1" si="3">IF(OFFSET(P7,-1,)=P7,"〃",P7)</f>
        <v>〃</v>
      </c>
      <c r="D7" s="122" t="str">
        <f t="shared" ref="D7:D70" ca="1" si="4">IF(OFFSET(Q7,-1,)=Q7,"〃",Q7)</f>
        <v>〃</v>
      </c>
      <c r="E7" s="122" t="s">
        <v>255</v>
      </c>
      <c r="F7" s="122">
        <v>1</v>
      </c>
      <c r="G7" s="122"/>
      <c r="H7" s="122"/>
      <c r="I7" s="122"/>
      <c r="J7" s="122"/>
      <c r="K7" s="122"/>
      <c r="L7" s="122"/>
      <c r="M7" s="122">
        <v>30</v>
      </c>
      <c r="N7" s="129"/>
      <c r="O7" s="128" t="s">
        <v>250</v>
      </c>
      <c r="P7" s="122" t="s">
        <v>167</v>
      </c>
      <c r="Q7" s="122" t="s">
        <v>150</v>
      </c>
      <c r="R7" s="115" t="str">
        <f t="shared" ref="R7:R70" si="5">ASC(N7)</f>
        <v/>
      </c>
    </row>
    <row r="8" spans="1:18" ht="66">
      <c r="A8" s="216">
        <f t="shared" ca="1" si="1"/>
        <v>1</v>
      </c>
      <c r="B8" s="128">
        <f t="shared" ca="1" si="2"/>
        <v>0</v>
      </c>
      <c r="C8" s="122" t="str">
        <f t="shared" ca="1" si="3"/>
        <v>〃</v>
      </c>
      <c r="D8" s="122" t="str">
        <f t="shared" ca="1" si="4"/>
        <v>〃</v>
      </c>
      <c r="E8" s="122" t="s">
        <v>172</v>
      </c>
      <c r="F8" s="122">
        <v>2</v>
      </c>
      <c r="G8" s="122"/>
      <c r="H8" s="122"/>
      <c r="I8" s="122">
        <v>16</v>
      </c>
      <c r="J8" s="122"/>
      <c r="K8" s="122"/>
      <c r="L8" s="122"/>
      <c r="M8" s="122"/>
      <c r="N8" s="129" t="s">
        <v>256</v>
      </c>
      <c r="O8" s="128"/>
      <c r="P8" s="122" t="s">
        <v>167</v>
      </c>
      <c r="Q8" s="122" t="s">
        <v>150</v>
      </c>
      <c r="R8" s="115" t="str">
        <f t="shared" si="5"/>
        <v>第1通行帯 進行方向別(右左折)(短)起点_x000D_
第1通行帯 進行方向別(右左折)(短)中間点※新設</v>
      </c>
    </row>
    <row r="9" spans="1:18" ht="39.6">
      <c r="A9" s="216">
        <f t="shared" ca="1" si="1"/>
        <v>2</v>
      </c>
      <c r="B9" s="128" t="str">
        <f t="shared" ca="1" si="2"/>
        <v>第20-1-4713</v>
      </c>
      <c r="C9" s="122" t="str">
        <f t="shared" ca="1" si="3"/>
        <v>〃</v>
      </c>
      <c r="D9" s="122" t="str">
        <f t="shared" ca="1" si="4"/>
        <v>広島市中区羽衣町16番南東角先交差点</v>
      </c>
      <c r="E9" s="122" t="s">
        <v>183</v>
      </c>
      <c r="F9" s="122">
        <v>1</v>
      </c>
      <c r="G9" s="122">
        <v>21</v>
      </c>
      <c r="H9" s="122"/>
      <c r="I9" s="122"/>
      <c r="J9" s="122"/>
      <c r="K9" s="122"/>
      <c r="L9" s="122"/>
      <c r="M9" s="122"/>
      <c r="N9" s="129" t="s">
        <v>259</v>
      </c>
      <c r="O9" s="128" t="s">
        <v>257</v>
      </c>
      <c r="P9" s="122" t="s">
        <v>167</v>
      </c>
      <c r="Q9" s="122" t="s">
        <v>258</v>
      </c>
      <c r="R9" s="115" t="str">
        <f t="shared" si="5"/>
        <v>北側3m7縞※各縞南端1m削除し､3m幅基準とする</v>
      </c>
    </row>
    <row r="10" spans="1:18" ht="26.4">
      <c r="A10" s="216">
        <f t="shared" ca="1" si="1"/>
        <v>2</v>
      </c>
      <c r="B10" s="128" t="str">
        <f t="shared" ca="1" si="2"/>
        <v>〃</v>
      </c>
      <c r="C10" s="122" t="str">
        <f t="shared" ca="1" si="3"/>
        <v>〃</v>
      </c>
      <c r="D10" s="122" t="str">
        <f t="shared" ca="1" si="4"/>
        <v>〃</v>
      </c>
      <c r="E10" s="122" t="s">
        <v>260</v>
      </c>
      <c r="F10" s="122">
        <v>2</v>
      </c>
      <c r="G10" s="122"/>
      <c r="H10" s="122"/>
      <c r="I10" s="122"/>
      <c r="J10" s="122">
        <v>18</v>
      </c>
      <c r="K10" s="122"/>
      <c r="L10" s="122"/>
      <c r="M10" s="122"/>
      <c r="N10" s="129" t="s">
        <v>261</v>
      </c>
      <c r="O10" s="128" t="s">
        <v>257</v>
      </c>
      <c r="P10" s="122" t="s">
        <v>167</v>
      </c>
      <c r="Q10" s="122" t="s">
        <v>258</v>
      </c>
      <c r="R10" s="115" t="str">
        <f t="shared" si="5"/>
        <v>北側 近位_x000D_
北側 遠位</v>
      </c>
    </row>
    <row r="11" spans="1:18" ht="39.6">
      <c r="A11" s="216">
        <f t="shared" ca="1" si="1"/>
        <v>2</v>
      </c>
      <c r="B11" s="128" t="str">
        <f t="shared" ca="1" si="2"/>
        <v>〃</v>
      </c>
      <c r="C11" s="122" t="str">
        <f t="shared" ca="1" si="3"/>
        <v>〃</v>
      </c>
      <c r="D11" s="122" t="str">
        <f t="shared" ca="1" si="4"/>
        <v>〃</v>
      </c>
      <c r="E11" s="122" t="s">
        <v>188</v>
      </c>
      <c r="F11" s="122">
        <v>2</v>
      </c>
      <c r="G11" s="122">
        <v>6.6</v>
      </c>
      <c r="H11" s="122"/>
      <c r="I11" s="122"/>
      <c r="J11" s="122"/>
      <c r="K11" s="122"/>
      <c r="L11" s="122"/>
      <c r="M11" s="122"/>
      <c r="N11" s="129" t="s">
        <v>262</v>
      </c>
      <c r="O11" s="128" t="s">
        <v>257</v>
      </c>
      <c r="P11" s="122" t="s">
        <v>167</v>
      </c>
      <c r="Q11" s="122" t="s">
        <v>258</v>
      </c>
      <c r="R11" s="115" t="str">
        <f t="shared" si="5"/>
        <v>北側2.9m_x000D_
南側3.7m※外側線の内側も施工</v>
      </c>
    </row>
    <row r="12" spans="1:18" ht="26.4">
      <c r="A12" s="216">
        <f t="shared" ca="1" si="1"/>
        <v>2</v>
      </c>
      <c r="B12" s="128" t="str">
        <f t="shared" ca="1" si="2"/>
        <v>〃</v>
      </c>
      <c r="C12" s="122" t="str">
        <f t="shared" ca="1" si="3"/>
        <v>〃</v>
      </c>
      <c r="D12" s="122" t="str">
        <f t="shared" ca="1" si="4"/>
        <v>〃</v>
      </c>
      <c r="E12" s="122" t="s">
        <v>177</v>
      </c>
      <c r="F12" s="122">
        <v>1</v>
      </c>
      <c r="G12" s="122"/>
      <c r="H12" s="122"/>
      <c r="I12" s="122"/>
      <c r="J12" s="122"/>
      <c r="K12" s="122"/>
      <c r="L12" s="122"/>
      <c r="M12" s="122">
        <v>21</v>
      </c>
      <c r="N12" s="129"/>
      <c r="O12" s="128" t="s">
        <v>257</v>
      </c>
      <c r="P12" s="122" t="s">
        <v>167</v>
      </c>
      <c r="Q12" s="122" t="s">
        <v>258</v>
      </c>
      <c r="R12" s="115" t="str">
        <f t="shared" si="5"/>
        <v/>
      </c>
    </row>
    <row r="13" spans="1:18" ht="39.6">
      <c r="A13" s="216">
        <f t="shared" ca="1" si="1"/>
        <v>2</v>
      </c>
      <c r="B13" s="128">
        <f t="shared" ca="1" si="2"/>
        <v>0</v>
      </c>
      <c r="C13" s="122" t="str">
        <f t="shared" ca="1" si="3"/>
        <v>〃</v>
      </c>
      <c r="D13" s="122" t="str">
        <f t="shared" ca="1" si="4"/>
        <v>〃</v>
      </c>
      <c r="E13" s="122" t="s">
        <v>172</v>
      </c>
      <c r="F13" s="122">
        <v>1</v>
      </c>
      <c r="G13" s="122"/>
      <c r="H13" s="122"/>
      <c r="I13" s="122">
        <v>1</v>
      </c>
      <c r="J13" s="122"/>
      <c r="K13" s="122"/>
      <c r="L13" s="122"/>
      <c r="M13" s="122"/>
      <c r="N13" s="129" t="s">
        <v>263</v>
      </c>
      <c r="O13" s="128"/>
      <c r="P13" s="122" t="s">
        <v>167</v>
      </c>
      <c r="Q13" s="122" t="s">
        <v>258</v>
      </c>
      <c r="R13" s="115" t="str">
        <f t="shared" si="5"/>
        <v>交差点内北西側 外側線(白線)1m延長※横断歩道削除部分</v>
      </c>
    </row>
    <row r="14" spans="1:18" ht="52.8">
      <c r="A14" s="216">
        <f t="shared" ca="1" si="1"/>
        <v>3</v>
      </c>
      <c r="B14" s="128" t="str">
        <f t="shared" ca="1" si="2"/>
        <v>第20-1-4712</v>
      </c>
      <c r="C14" s="122" t="str">
        <f t="shared" ca="1" si="3"/>
        <v>〃</v>
      </c>
      <c r="D14" s="122" t="str">
        <f t="shared" ca="1" si="4"/>
        <v>広島市中区羽衣町19番南東角先交差点</v>
      </c>
      <c r="E14" s="122" t="s">
        <v>183</v>
      </c>
      <c r="F14" s="122">
        <v>1</v>
      </c>
      <c r="G14" s="122">
        <v>26.2</v>
      </c>
      <c r="H14" s="122"/>
      <c r="I14" s="122"/>
      <c r="J14" s="122"/>
      <c r="K14" s="122"/>
      <c r="L14" s="122"/>
      <c r="M14" s="122"/>
      <c r="N14" s="129" t="s">
        <v>266</v>
      </c>
      <c r="O14" s="128" t="s">
        <v>264</v>
      </c>
      <c r="P14" s="122" t="s">
        <v>167</v>
      </c>
      <c r="Q14" s="122" t="s">
        <v>265</v>
      </c>
      <c r="R14" s="115" t="str">
        <f t="shared" si="5"/>
        <v>北側2.2m1縞(西から1縞)3m8縞(他8縞)※各縞北端0.8m南端0.2m削除し､3m幅基準</v>
      </c>
    </row>
    <row r="15" spans="1:18" ht="26.4">
      <c r="A15" s="216">
        <f t="shared" ca="1" si="1"/>
        <v>3</v>
      </c>
      <c r="B15" s="128" t="str">
        <f t="shared" ca="1" si="2"/>
        <v>〃</v>
      </c>
      <c r="C15" s="122" t="str">
        <f t="shared" ca="1" si="3"/>
        <v>〃</v>
      </c>
      <c r="D15" s="122" t="str">
        <f t="shared" ca="1" si="4"/>
        <v>〃</v>
      </c>
      <c r="E15" s="122" t="s">
        <v>260</v>
      </c>
      <c r="F15" s="122">
        <v>2</v>
      </c>
      <c r="G15" s="122"/>
      <c r="H15" s="122"/>
      <c r="I15" s="122"/>
      <c r="J15" s="122">
        <v>18</v>
      </c>
      <c r="K15" s="122"/>
      <c r="L15" s="122"/>
      <c r="M15" s="122"/>
      <c r="N15" s="129" t="s">
        <v>267</v>
      </c>
      <c r="O15" s="128" t="s">
        <v>264</v>
      </c>
      <c r="P15" s="122" t="s">
        <v>167</v>
      </c>
      <c r="Q15" s="122" t="s">
        <v>265</v>
      </c>
      <c r="R15" s="115" t="str">
        <f t="shared" si="5"/>
        <v>南側 近位_x000D_
南側 遠位</v>
      </c>
    </row>
    <row r="16" spans="1:18" ht="26.4">
      <c r="A16" s="216">
        <f t="shared" ca="1" si="1"/>
        <v>3</v>
      </c>
      <c r="B16" s="128" t="str">
        <f t="shared" ca="1" si="2"/>
        <v>〃</v>
      </c>
      <c r="C16" s="122" t="str">
        <f t="shared" ca="1" si="3"/>
        <v>〃</v>
      </c>
      <c r="D16" s="122" t="str">
        <f t="shared" ca="1" si="4"/>
        <v>〃</v>
      </c>
      <c r="E16" s="122" t="s">
        <v>188</v>
      </c>
      <c r="F16" s="122">
        <v>2</v>
      </c>
      <c r="G16" s="122">
        <v>5.8</v>
      </c>
      <c r="H16" s="122"/>
      <c r="I16" s="122"/>
      <c r="J16" s="122"/>
      <c r="K16" s="122"/>
      <c r="L16" s="122"/>
      <c r="M16" s="122"/>
      <c r="N16" s="129" t="s">
        <v>268</v>
      </c>
      <c r="O16" s="128" t="s">
        <v>264</v>
      </c>
      <c r="P16" s="122" t="s">
        <v>167</v>
      </c>
      <c r="Q16" s="122" t="s">
        <v>265</v>
      </c>
      <c r="R16" s="115" t="str">
        <f t="shared" si="5"/>
        <v>北側2.9m_x000D_
南側2.9m</v>
      </c>
    </row>
    <row r="17" spans="1:18" ht="26.4">
      <c r="A17" s="216">
        <f t="shared" ca="1" si="1"/>
        <v>3</v>
      </c>
      <c r="B17" s="128" t="str">
        <f t="shared" ca="1" si="2"/>
        <v>〃</v>
      </c>
      <c r="C17" s="122" t="str">
        <f t="shared" ca="1" si="3"/>
        <v>〃</v>
      </c>
      <c r="D17" s="122" t="str">
        <f t="shared" ca="1" si="4"/>
        <v>〃</v>
      </c>
      <c r="E17" s="122" t="s">
        <v>177</v>
      </c>
      <c r="F17" s="122">
        <v>1</v>
      </c>
      <c r="G17" s="122"/>
      <c r="H17" s="122"/>
      <c r="I17" s="122"/>
      <c r="J17" s="122"/>
      <c r="K17" s="122"/>
      <c r="L17" s="122"/>
      <c r="M17" s="122">
        <v>24.6</v>
      </c>
      <c r="N17" s="129"/>
      <c r="O17" s="128" t="s">
        <v>264</v>
      </c>
      <c r="P17" s="122" t="s">
        <v>167</v>
      </c>
      <c r="Q17" s="122" t="s">
        <v>265</v>
      </c>
      <c r="R17" s="115" t="str">
        <f t="shared" si="5"/>
        <v/>
      </c>
    </row>
    <row r="18" spans="1:18" ht="79.2">
      <c r="A18" s="216">
        <f t="shared" ca="1" si="1"/>
        <v>3</v>
      </c>
      <c r="B18" s="128">
        <f t="shared" ca="1" si="2"/>
        <v>0</v>
      </c>
      <c r="C18" s="122" t="str">
        <f t="shared" ca="1" si="3"/>
        <v>〃</v>
      </c>
      <c r="D18" s="122" t="str">
        <f t="shared" ca="1" si="4"/>
        <v>〃</v>
      </c>
      <c r="E18" s="122" t="s">
        <v>172</v>
      </c>
      <c r="F18" s="122">
        <v>2</v>
      </c>
      <c r="G18" s="122"/>
      <c r="H18" s="122"/>
      <c r="I18" s="122">
        <v>1.6</v>
      </c>
      <c r="J18" s="122"/>
      <c r="K18" s="122"/>
      <c r="L18" s="122"/>
      <c r="M18" s="122"/>
      <c r="N18" s="129" t="s">
        <v>269</v>
      </c>
      <c r="O18" s="128"/>
      <c r="P18" s="122" t="s">
        <v>167</v>
      </c>
      <c r="Q18" s="122" t="s">
        <v>265</v>
      </c>
      <c r="R18" s="115" t="str">
        <f t="shared" si="5"/>
        <v>北側 中央線(白線)0.8m延長※横断歩道削除部分_x000D_
北側 外側線(白線)0.8m延長※横断歩道削除部分</v>
      </c>
    </row>
    <row r="19" spans="1:18" ht="26.4">
      <c r="A19" s="216">
        <f t="shared" ca="1" si="1"/>
        <v>4</v>
      </c>
      <c r="B19" s="128" t="str">
        <f t="shared" ca="1" si="2"/>
        <v>第12-1-0953</v>
      </c>
      <c r="C19" s="122" t="str">
        <f t="shared" ca="1" si="3"/>
        <v>〃</v>
      </c>
      <c r="D19" s="122" t="str">
        <f t="shared" ca="1" si="4"/>
        <v>広島市中区羽衣町4番12号先交差点</v>
      </c>
      <c r="E19" s="122" t="s">
        <v>272</v>
      </c>
      <c r="F19" s="122">
        <v>1</v>
      </c>
      <c r="G19" s="122"/>
      <c r="H19" s="122"/>
      <c r="I19" s="122"/>
      <c r="J19" s="122">
        <v>13</v>
      </c>
      <c r="K19" s="122"/>
      <c r="L19" s="122"/>
      <c r="M19" s="122"/>
      <c r="N19" s="129" t="s">
        <v>273</v>
      </c>
      <c r="O19" s="128" t="s">
        <v>270</v>
      </c>
      <c r="P19" s="122" t="s">
        <v>167</v>
      </c>
      <c r="Q19" s="122" t="s">
        <v>271</v>
      </c>
      <c r="R19" s="115" t="str">
        <f t="shared" si="5"/>
        <v>東側 既存削除後縮小施工</v>
      </c>
    </row>
    <row r="20" spans="1:18" ht="26.4">
      <c r="A20" s="216">
        <f t="shared" ca="1" si="1"/>
        <v>4</v>
      </c>
      <c r="B20" s="128" t="str">
        <f t="shared" ca="1" si="2"/>
        <v>〃</v>
      </c>
      <c r="C20" s="122" t="str">
        <f t="shared" ca="1" si="3"/>
        <v>〃</v>
      </c>
      <c r="D20" s="122" t="str">
        <f t="shared" ca="1" si="4"/>
        <v>〃</v>
      </c>
      <c r="E20" s="122" t="s">
        <v>192</v>
      </c>
      <c r="F20" s="122">
        <v>1</v>
      </c>
      <c r="G20" s="122"/>
      <c r="H20" s="122"/>
      <c r="I20" s="122"/>
      <c r="J20" s="122"/>
      <c r="K20" s="122"/>
      <c r="L20" s="122"/>
      <c r="M20" s="122">
        <v>15</v>
      </c>
      <c r="N20" s="129"/>
      <c r="O20" s="128" t="s">
        <v>270</v>
      </c>
      <c r="P20" s="122" t="s">
        <v>167</v>
      </c>
      <c r="Q20" s="122" t="s">
        <v>271</v>
      </c>
      <c r="R20" s="115" t="str">
        <f t="shared" si="5"/>
        <v/>
      </c>
    </row>
    <row r="21" spans="1:18" ht="145.19999999999999">
      <c r="A21" s="216">
        <f t="shared" ca="1" si="1"/>
        <v>5</v>
      </c>
      <c r="B21" s="128" t="str">
        <f t="shared" ca="1" si="2"/>
        <v>第20-1-0422</v>
      </c>
      <c r="C21" s="122" t="str">
        <f t="shared" ca="1" si="3"/>
        <v>〃</v>
      </c>
      <c r="D21" s="122" t="str">
        <f t="shared" ca="1" si="4"/>
        <v>広島市中区羽衣町7番南東角先（南大橋西詰交差点）</v>
      </c>
      <c r="E21" s="122" t="s">
        <v>183</v>
      </c>
      <c r="F21" s="122">
        <v>3</v>
      </c>
      <c r="G21" s="122">
        <v>129.79999999999998</v>
      </c>
      <c r="H21" s="122"/>
      <c r="I21" s="122"/>
      <c r="J21" s="122"/>
      <c r="K21" s="122"/>
      <c r="L21" s="122"/>
      <c r="M21" s="122"/>
      <c r="N21" s="129" t="s">
        <v>276</v>
      </c>
      <c r="O21" s="128" t="s">
        <v>274</v>
      </c>
      <c r="P21" s="122" t="s">
        <v>167</v>
      </c>
      <c r="Q21" s="122" t="s">
        <v>275</v>
      </c>
      <c r="R21" s="115" t="str">
        <f t="shared" si="5"/>
        <v>西側1.8m1縞(南から1縞※薄い部分のみ)4m14縞(他14縞)_x000D_
北側1.9m1縞(東から1縞)3m11縞(他11縞)※各縞両端0.5mずつ削除し､3m幅基準とする_x000D_
東側2.2m1縞(南から1縞)1.9m1縞(北から1縞)3m11縞(他11縞)※各縞両端0.5m削除</v>
      </c>
    </row>
    <row r="22" spans="1:18" ht="39.6">
      <c r="A22" s="216">
        <f t="shared" ca="1" si="1"/>
        <v>5</v>
      </c>
      <c r="B22" s="128" t="str">
        <f t="shared" ca="1" si="2"/>
        <v>〃</v>
      </c>
      <c r="C22" s="122" t="str">
        <f t="shared" ca="1" si="3"/>
        <v>〃</v>
      </c>
      <c r="D22" s="122" t="str">
        <f t="shared" ca="1" si="4"/>
        <v>〃</v>
      </c>
      <c r="E22" s="122" t="s">
        <v>188</v>
      </c>
      <c r="F22" s="122">
        <v>3</v>
      </c>
      <c r="G22" s="122">
        <v>17.3</v>
      </c>
      <c r="H22" s="122"/>
      <c r="I22" s="122"/>
      <c r="J22" s="122"/>
      <c r="K22" s="122"/>
      <c r="L22" s="122"/>
      <c r="M22" s="122"/>
      <c r="N22" s="129" t="s">
        <v>277</v>
      </c>
      <c r="O22" s="128" t="s">
        <v>274</v>
      </c>
      <c r="P22" s="122" t="s">
        <v>167</v>
      </c>
      <c r="Q22" s="122" t="s">
        <v>275</v>
      </c>
      <c r="R22" s="115" t="str">
        <f t="shared" si="5"/>
        <v>西側7m_x000D_
北側5.2m_x000D_
東側5.1m</v>
      </c>
    </row>
    <row r="23" spans="1:18" ht="26.4">
      <c r="A23" s="216">
        <f t="shared" ca="1" si="1"/>
        <v>5</v>
      </c>
      <c r="B23" s="128" t="str">
        <f t="shared" ca="1" si="2"/>
        <v>〃</v>
      </c>
      <c r="C23" s="122" t="str">
        <f t="shared" ca="1" si="3"/>
        <v>〃</v>
      </c>
      <c r="D23" s="122" t="str">
        <f t="shared" ca="1" si="4"/>
        <v>〃</v>
      </c>
      <c r="E23" s="122" t="s">
        <v>177</v>
      </c>
      <c r="F23" s="122">
        <v>2</v>
      </c>
      <c r="G23" s="122"/>
      <c r="H23" s="122"/>
      <c r="I23" s="122"/>
      <c r="J23" s="122"/>
      <c r="K23" s="122"/>
      <c r="L23" s="122"/>
      <c r="M23" s="122">
        <v>53</v>
      </c>
      <c r="N23" s="129"/>
      <c r="O23" s="128" t="s">
        <v>274</v>
      </c>
      <c r="P23" s="122" t="s">
        <v>167</v>
      </c>
      <c r="Q23" s="122" t="s">
        <v>275</v>
      </c>
      <c r="R23" s="115" t="str">
        <f t="shared" si="5"/>
        <v/>
      </c>
    </row>
    <row r="24" spans="1:18" ht="39.6">
      <c r="A24" s="216">
        <f t="shared" ca="1" si="1"/>
        <v>5</v>
      </c>
      <c r="B24" s="128">
        <f t="shared" ca="1" si="2"/>
        <v>0</v>
      </c>
      <c r="C24" s="122" t="str">
        <f t="shared" ca="1" si="3"/>
        <v>〃</v>
      </c>
      <c r="D24" s="122" t="str">
        <f t="shared" ca="1" si="4"/>
        <v>〃</v>
      </c>
      <c r="E24" s="122" t="s">
        <v>172</v>
      </c>
      <c r="F24" s="122">
        <v>1</v>
      </c>
      <c r="G24" s="122"/>
      <c r="H24" s="122"/>
      <c r="I24" s="122">
        <v>0.5</v>
      </c>
      <c r="J24" s="122"/>
      <c r="K24" s="122"/>
      <c r="L24" s="122"/>
      <c r="M24" s="122"/>
      <c r="N24" s="129" t="s">
        <v>278</v>
      </c>
      <c r="O24" s="128"/>
      <c r="P24" s="122" t="s">
        <v>167</v>
      </c>
      <c r="Q24" s="122" t="s">
        <v>275</v>
      </c>
      <c r="R24" s="115" t="str">
        <f t="shared" si="5"/>
        <v>東側 中央線(白線)0.5m延長※横断歩道削除部分</v>
      </c>
    </row>
    <row r="25" spans="1:18" ht="39.6">
      <c r="A25" s="216">
        <f t="shared" ca="1" si="1"/>
        <v>6</v>
      </c>
      <c r="B25" s="128" t="str">
        <f t="shared" ca="1" si="2"/>
        <v>第20-1-2094</v>
      </c>
      <c r="C25" s="122" t="str">
        <f t="shared" ca="1" si="3"/>
        <v>〃</v>
      </c>
      <c r="D25" s="122" t="str">
        <f t="shared" ca="1" si="4"/>
        <v>広島市中区加古町10番8号先（中島小学校北東角先交差点）</v>
      </c>
      <c r="E25" s="122" t="s">
        <v>183</v>
      </c>
      <c r="F25" s="122">
        <v>1</v>
      </c>
      <c r="G25" s="122">
        <v>15</v>
      </c>
      <c r="H25" s="122"/>
      <c r="I25" s="122"/>
      <c r="J25" s="122"/>
      <c r="K25" s="122"/>
      <c r="L25" s="122"/>
      <c r="M25" s="122"/>
      <c r="N25" s="129" t="s">
        <v>281</v>
      </c>
      <c r="O25" s="128" t="s">
        <v>279</v>
      </c>
      <c r="P25" s="122" t="s">
        <v>167</v>
      </c>
      <c r="Q25" s="122" t="s">
        <v>280</v>
      </c>
      <c r="R25" s="115" t="str">
        <f t="shared" si="5"/>
        <v>西側3m5縞(全更新)</v>
      </c>
    </row>
    <row r="26" spans="1:18" ht="26.4">
      <c r="A26" s="216">
        <f t="shared" ca="1" si="1"/>
        <v>6</v>
      </c>
      <c r="B26" s="128" t="str">
        <f t="shared" ca="1" si="2"/>
        <v>〃</v>
      </c>
      <c r="C26" s="122" t="str">
        <f t="shared" ca="1" si="3"/>
        <v>〃</v>
      </c>
      <c r="D26" s="122" t="str">
        <f t="shared" ca="1" si="4"/>
        <v>〃</v>
      </c>
      <c r="E26" s="122" t="s">
        <v>260</v>
      </c>
      <c r="F26" s="122">
        <v>2</v>
      </c>
      <c r="G26" s="122"/>
      <c r="H26" s="122"/>
      <c r="I26" s="122"/>
      <c r="J26" s="122">
        <v>18</v>
      </c>
      <c r="K26" s="122"/>
      <c r="L26" s="122"/>
      <c r="M26" s="122"/>
      <c r="N26" s="129" t="s">
        <v>282</v>
      </c>
      <c r="O26" s="128" t="s">
        <v>279</v>
      </c>
      <c r="P26" s="122" t="s">
        <v>167</v>
      </c>
      <c r="Q26" s="122" t="s">
        <v>280</v>
      </c>
      <c r="R26" s="115" t="str">
        <f t="shared" si="5"/>
        <v>西側 近位_x000D_
西側 遠位</v>
      </c>
    </row>
    <row r="27" spans="1:18" ht="26.4">
      <c r="A27" s="216">
        <f t="shared" ca="1" si="1"/>
        <v>7</v>
      </c>
      <c r="B27" s="128" t="str">
        <f t="shared" ca="1" si="2"/>
        <v>第7-10-0875</v>
      </c>
      <c r="C27" s="122" t="str">
        <f t="shared" ca="1" si="3"/>
        <v>〃</v>
      </c>
      <c r="D27" s="122" t="str">
        <f t="shared" ca="1" si="4"/>
        <v>広島市中区加古町12番6号先　南行</v>
      </c>
      <c r="E27" s="122" t="s">
        <v>285</v>
      </c>
      <c r="F27" s="122">
        <v>1</v>
      </c>
      <c r="G27" s="122"/>
      <c r="H27" s="122"/>
      <c r="I27" s="122"/>
      <c r="J27" s="122">
        <v>19</v>
      </c>
      <c r="K27" s="122"/>
      <c r="L27" s="122"/>
      <c r="M27" s="122"/>
      <c r="N27" s="129" t="s">
        <v>286</v>
      </c>
      <c r="O27" s="128" t="s">
        <v>283</v>
      </c>
      <c r="P27" s="122" t="s">
        <v>167</v>
      </c>
      <c r="Q27" s="122" t="s">
        <v>284</v>
      </c>
      <c r="R27" s="115" t="str">
        <f t="shared" si="5"/>
        <v>｢40｣新設※既存の規制標識の位置へ施工</v>
      </c>
    </row>
    <row r="28" spans="1:18" ht="26.4">
      <c r="A28" s="216">
        <f t="shared" ca="1" si="1"/>
        <v>8</v>
      </c>
      <c r="B28" s="128" t="str">
        <f t="shared" ca="1" si="2"/>
        <v>第12-1-0375</v>
      </c>
      <c r="C28" s="122" t="str">
        <f t="shared" ca="1" si="3"/>
        <v>〃</v>
      </c>
      <c r="D28" s="122" t="str">
        <f t="shared" ca="1" si="4"/>
        <v>広島市中区加古町13番南東角先交差点</v>
      </c>
      <c r="E28" s="122" t="s">
        <v>272</v>
      </c>
      <c r="F28" s="122">
        <v>1</v>
      </c>
      <c r="G28" s="122"/>
      <c r="H28" s="122"/>
      <c r="I28" s="122"/>
      <c r="J28" s="122">
        <v>13</v>
      </c>
      <c r="K28" s="122"/>
      <c r="L28" s="122"/>
      <c r="M28" s="122"/>
      <c r="N28" s="129" t="s">
        <v>289</v>
      </c>
      <c r="O28" s="128" t="s">
        <v>287</v>
      </c>
      <c r="P28" s="122" t="s">
        <v>167</v>
      </c>
      <c r="Q28" s="122" t="s">
        <v>288</v>
      </c>
      <c r="R28" s="115" t="str">
        <f t="shared" si="5"/>
        <v>北側 縮小施工</v>
      </c>
    </row>
    <row r="29" spans="1:18" ht="26.4">
      <c r="A29" s="216">
        <f t="shared" ca="1" si="1"/>
        <v>8</v>
      </c>
      <c r="B29" s="128" t="str">
        <f t="shared" ca="1" si="2"/>
        <v>〃</v>
      </c>
      <c r="C29" s="122" t="str">
        <f t="shared" ca="1" si="3"/>
        <v>〃</v>
      </c>
      <c r="D29" s="122" t="str">
        <f t="shared" ca="1" si="4"/>
        <v>〃</v>
      </c>
      <c r="E29" s="122" t="s">
        <v>188</v>
      </c>
      <c r="F29" s="122">
        <v>1</v>
      </c>
      <c r="G29" s="122"/>
      <c r="H29" s="122">
        <v>3.5</v>
      </c>
      <c r="I29" s="122"/>
      <c r="J29" s="122"/>
      <c r="K29" s="122"/>
      <c r="L29" s="122"/>
      <c r="M29" s="122"/>
      <c r="N29" s="129" t="s">
        <v>290</v>
      </c>
      <c r="O29" s="128" t="s">
        <v>287</v>
      </c>
      <c r="P29" s="122" t="s">
        <v>167</v>
      </c>
      <c r="Q29" s="122" t="s">
        <v>288</v>
      </c>
      <c r="R29" s="115" t="str">
        <f t="shared" si="5"/>
        <v>北側3.3m</v>
      </c>
    </row>
    <row r="30" spans="1:18" ht="26.4">
      <c r="A30" s="216">
        <f t="shared" ca="1" si="1"/>
        <v>9</v>
      </c>
      <c r="B30" s="128" t="str">
        <f t="shared" ca="1" si="2"/>
        <v>第7-10-0875</v>
      </c>
      <c r="C30" s="122" t="str">
        <f t="shared" ca="1" si="3"/>
        <v>〃</v>
      </c>
      <c r="D30" s="122" t="str">
        <f t="shared" ca="1" si="4"/>
        <v>広島市中区加古町2番5号先　北行</v>
      </c>
      <c r="E30" s="122" t="s">
        <v>285</v>
      </c>
      <c r="F30" s="122">
        <v>1</v>
      </c>
      <c r="G30" s="122"/>
      <c r="H30" s="122"/>
      <c r="I30" s="122"/>
      <c r="J30" s="122">
        <v>19</v>
      </c>
      <c r="K30" s="122"/>
      <c r="L30" s="122"/>
      <c r="M30" s="122"/>
      <c r="N30" s="129" t="s">
        <v>292</v>
      </c>
      <c r="O30" s="128" t="s">
        <v>283</v>
      </c>
      <c r="P30" s="122" t="s">
        <v>167</v>
      </c>
      <c r="Q30" s="122" t="s">
        <v>291</v>
      </c>
      <c r="R30" s="115" t="str">
        <f t="shared" si="5"/>
        <v>｢40｣新設※加古町2番画の中心へ施工</v>
      </c>
    </row>
    <row r="31" spans="1:18" ht="26.4">
      <c r="A31" s="216">
        <f t="shared" ca="1" si="1"/>
        <v>10</v>
      </c>
      <c r="B31" s="128" t="str">
        <f t="shared" ca="1" si="2"/>
        <v>第12-1-0907</v>
      </c>
      <c r="C31" s="122" t="str">
        <f t="shared" ca="1" si="3"/>
        <v>〃</v>
      </c>
      <c r="D31" s="122" t="str">
        <f t="shared" ca="1" si="4"/>
        <v>広島市中区吉島新町1丁目25番北西角先交差点</v>
      </c>
      <c r="E31" s="122" t="s">
        <v>272</v>
      </c>
      <c r="F31" s="122">
        <v>1</v>
      </c>
      <c r="G31" s="122"/>
      <c r="H31" s="122"/>
      <c r="I31" s="122"/>
      <c r="J31" s="122">
        <v>13</v>
      </c>
      <c r="K31" s="122"/>
      <c r="L31" s="122"/>
      <c r="M31" s="122"/>
      <c r="N31" s="129" t="s">
        <v>295</v>
      </c>
      <c r="O31" s="128" t="s">
        <v>293</v>
      </c>
      <c r="P31" s="122" t="s">
        <v>167</v>
      </c>
      <c r="Q31" s="122" t="s">
        <v>294</v>
      </c>
      <c r="R31" s="115" t="str">
        <f t="shared" si="5"/>
        <v>東側 縮小施工</v>
      </c>
    </row>
    <row r="32" spans="1:18" ht="26.4">
      <c r="A32" s="216">
        <f t="shared" ca="1" si="1"/>
        <v>10</v>
      </c>
      <c r="B32" s="128" t="str">
        <f t="shared" ca="1" si="2"/>
        <v>〃</v>
      </c>
      <c r="C32" s="122" t="str">
        <f t="shared" ca="1" si="3"/>
        <v>〃</v>
      </c>
      <c r="D32" s="122" t="str">
        <f t="shared" ca="1" si="4"/>
        <v>〃</v>
      </c>
      <c r="E32" s="122" t="s">
        <v>188</v>
      </c>
      <c r="F32" s="122">
        <v>1</v>
      </c>
      <c r="G32" s="122"/>
      <c r="H32" s="122">
        <v>2.2000000000000002</v>
      </c>
      <c r="I32" s="122"/>
      <c r="J32" s="122"/>
      <c r="K32" s="122"/>
      <c r="L32" s="122"/>
      <c r="M32" s="122"/>
      <c r="N32" s="129" t="s">
        <v>296</v>
      </c>
      <c r="O32" s="128" t="s">
        <v>293</v>
      </c>
      <c r="P32" s="122" t="s">
        <v>167</v>
      </c>
      <c r="Q32" s="122" t="s">
        <v>294</v>
      </c>
      <c r="R32" s="115" t="str">
        <f t="shared" si="5"/>
        <v>東側2.2m※東端15㎝削除し､30㎝幅で更新</v>
      </c>
    </row>
    <row r="33" spans="1:18" ht="26.4">
      <c r="A33" s="216">
        <f t="shared" ca="1" si="1"/>
        <v>10</v>
      </c>
      <c r="B33" s="128" t="str">
        <f t="shared" ca="1" si="2"/>
        <v>〃</v>
      </c>
      <c r="C33" s="122" t="str">
        <f t="shared" ca="1" si="3"/>
        <v>〃</v>
      </c>
      <c r="D33" s="122" t="str">
        <f t="shared" ca="1" si="4"/>
        <v>〃</v>
      </c>
      <c r="E33" s="122" t="s">
        <v>181</v>
      </c>
      <c r="F33" s="122">
        <v>1</v>
      </c>
      <c r="G33" s="122"/>
      <c r="H33" s="122"/>
      <c r="I33" s="122"/>
      <c r="J33" s="122"/>
      <c r="K33" s="122"/>
      <c r="L33" s="122"/>
      <c r="M33" s="122">
        <v>1.8</v>
      </c>
      <c r="N33" s="129"/>
      <c r="O33" s="128" t="s">
        <v>293</v>
      </c>
      <c r="P33" s="122" t="s">
        <v>167</v>
      </c>
      <c r="Q33" s="122" t="s">
        <v>294</v>
      </c>
      <c r="R33" s="115" t="str">
        <f t="shared" si="5"/>
        <v/>
      </c>
    </row>
    <row r="34" spans="1:18" ht="52.8">
      <c r="A34" s="216">
        <f t="shared" ca="1" si="1"/>
        <v>11</v>
      </c>
      <c r="B34" s="128" t="str">
        <f t="shared" ca="1" si="2"/>
        <v>第12-1-0912</v>
      </c>
      <c r="C34" s="122" t="str">
        <f t="shared" ca="1" si="3"/>
        <v>〃</v>
      </c>
      <c r="D34" s="122" t="str">
        <f t="shared" ca="1" si="4"/>
        <v>広島市中区吉島新町2丁目27番北西角先交差点</v>
      </c>
      <c r="E34" s="122" t="s">
        <v>272</v>
      </c>
      <c r="F34" s="122">
        <v>2</v>
      </c>
      <c r="G34" s="122"/>
      <c r="H34" s="122"/>
      <c r="I34" s="122"/>
      <c r="J34" s="122">
        <v>26</v>
      </c>
      <c r="K34" s="122"/>
      <c r="L34" s="122"/>
      <c r="M34" s="122"/>
      <c r="N34" s="129" t="s">
        <v>299</v>
      </c>
      <c r="O34" s="128" t="s">
        <v>297</v>
      </c>
      <c r="P34" s="122" t="s">
        <v>167</v>
      </c>
      <c r="Q34" s="122" t="s">
        <v>298</v>
      </c>
      <c r="R34" s="115" t="str">
        <f t="shared" si="5"/>
        <v>西側 既存削除後縮小施工_x000D_
東側 既存削除後縮小施工</v>
      </c>
    </row>
    <row r="35" spans="1:18" ht="79.2">
      <c r="A35" s="216">
        <f t="shared" ca="1" si="1"/>
        <v>11</v>
      </c>
      <c r="B35" s="128" t="str">
        <f t="shared" ca="1" si="2"/>
        <v>〃</v>
      </c>
      <c r="C35" s="122" t="str">
        <f t="shared" ca="1" si="3"/>
        <v>〃</v>
      </c>
      <c r="D35" s="122" t="str">
        <f t="shared" ca="1" si="4"/>
        <v>〃</v>
      </c>
      <c r="E35" s="122" t="s">
        <v>188</v>
      </c>
      <c r="F35" s="122">
        <v>2</v>
      </c>
      <c r="G35" s="122"/>
      <c r="H35" s="122">
        <v>5</v>
      </c>
      <c r="I35" s="122"/>
      <c r="J35" s="122"/>
      <c r="K35" s="122"/>
      <c r="L35" s="122"/>
      <c r="M35" s="122"/>
      <c r="N35" s="129" t="s">
        <v>300</v>
      </c>
      <c r="O35" s="128" t="s">
        <v>297</v>
      </c>
      <c r="P35" s="122" t="s">
        <v>167</v>
      </c>
      <c r="Q35" s="122" t="s">
        <v>298</v>
      </c>
      <c r="R35" s="115" t="str">
        <f t="shared" si="5"/>
        <v>西側2.5m※北端を基準に30㎝幅で施工(余りは削除)_x000D_
東側2.5m※南端を基準に30㎝幅で施工(余りは削除)</v>
      </c>
    </row>
    <row r="36" spans="1:18" ht="26.4">
      <c r="A36" s="216">
        <f t="shared" ca="1" si="1"/>
        <v>11</v>
      </c>
      <c r="B36" s="128" t="str">
        <f t="shared" ca="1" si="2"/>
        <v>〃</v>
      </c>
      <c r="C36" s="122" t="str">
        <f t="shared" ca="1" si="3"/>
        <v>〃</v>
      </c>
      <c r="D36" s="122" t="str">
        <f t="shared" ca="1" si="4"/>
        <v>〃</v>
      </c>
      <c r="E36" s="122" t="s">
        <v>192</v>
      </c>
      <c r="F36" s="122">
        <v>4</v>
      </c>
      <c r="G36" s="122"/>
      <c r="H36" s="122"/>
      <c r="I36" s="122"/>
      <c r="J36" s="122"/>
      <c r="K36" s="122"/>
      <c r="L36" s="122"/>
      <c r="M36" s="122">
        <v>71</v>
      </c>
      <c r="N36" s="129" t="s">
        <v>301</v>
      </c>
      <c r="O36" s="128" t="s">
        <v>297</v>
      </c>
      <c r="P36" s="122" t="s">
        <v>167</v>
      </c>
      <c r="Q36" s="122" t="s">
        <v>298</v>
      </c>
      <c r="R36" s="115" t="str">
        <f t="shared" si="5"/>
        <v>止まれ削除_x000D_
止まれ削除</v>
      </c>
    </row>
    <row r="37" spans="1:18" ht="26.4">
      <c r="A37" s="216">
        <f t="shared" ca="1" si="1"/>
        <v>11</v>
      </c>
      <c r="B37" s="128" t="str">
        <f t="shared" ca="1" si="2"/>
        <v>〃</v>
      </c>
      <c r="C37" s="122" t="str">
        <f t="shared" ca="1" si="3"/>
        <v>〃</v>
      </c>
      <c r="D37" s="122" t="str">
        <f t="shared" ca="1" si="4"/>
        <v>〃</v>
      </c>
      <c r="E37" s="122" t="s">
        <v>181</v>
      </c>
      <c r="F37" s="122">
        <v>2</v>
      </c>
      <c r="G37" s="122"/>
      <c r="H37" s="122"/>
      <c r="I37" s="122"/>
      <c r="J37" s="122"/>
      <c r="K37" s="122"/>
      <c r="L37" s="122"/>
      <c r="M37" s="122">
        <v>4.4000000000000004</v>
      </c>
      <c r="N37" s="129"/>
      <c r="O37" s="128" t="s">
        <v>297</v>
      </c>
      <c r="P37" s="122" t="s">
        <v>167</v>
      </c>
      <c r="Q37" s="122" t="s">
        <v>298</v>
      </c>
      <c r="R37" s="115" t="str">
        <f t="shared" si="5"/>
        <v/>
      </c>
    </row>
    <row r="38" spans="1:18" ht="52.8">
      <c r="A38" s="216">
        <f t="shared" ca="1" si="1"/>
        <v>12</v>
      </c>
      <c r="B38" s="128" t="str">
        <f t="shared" ca="1" si="2"/>
        <v>第20-1-5214</v>
      </c>
      <c r="C38" s="122" t="str">
        <f t="shared" ca="1" si="3"/>
        <v>臨港道路</v>
      </c>
      <c r="D38" s="122" t="str">
        <f t="shared" ca="1" si="4"/>
        <v>広島市中区吉島新町2丁目33番南東角先交差点</v>
      </c>
      <c r="E38" s="122" t="s">
        <v>183</v>
      </c>
      <c r="F38" s="122">
        <v>1</v>
      </c>
      <c r="G38" s="122">
        <v>39</v>
      </c>
      <c r="H38" s="122"/>
      <c r="I38" s="122"/>
      <c r="J38" s="122"/>
      <c r="K38" s="122"/>
      <c r="L38" s="122"/>
      <c r="M38" s="122"/>
      <c r="N38" s="129" t="s">
        <v>305</v>
      </c>
      <c r="O38" s="128" t="s">
        <v>302</v>
      </c>
      <c r="P38" s="122" t="s">
        <v>303</v>
      </c>
      <c r="Q38" s="122" t="s">
        <v>304</v>
      </c>
      <c r="R38" s="115" t="str">
        <f t="shared" si="5"/>
        <v>北側3m13縞(西から3〜15縞)※西から1､2縞､東から1縞､他各縞両端0.6m削除し､3m幅基準</v>
      </c>
    </row>
    <row r="39" spans="1:18" ht="39.6">
      <c r="A39" s="216">
        <f t="shared" ca="1" si="1"/>
        <v>12</v>
      </c>
      <c r="B39" s="128" t="str">
        <f t="shared" ca="1" si="2"/>
        <v>〃</v>
      </c>
      <c r="C39" s="122" t="str">
        <f t="shared" ca="1" si="3"/>
        <v>〃</v>
      </c>
      <c r="D39" s="122" t="str">
        <f t="shared" ca="1" si="4"/>
        <v>〃</v>
      </c>
      <c r="E39" s="122" t="s">
        <v>260</v>
      </c>
      <c r="F39" s="122">
        <v>3</v>
      </c>
      <c r="G39" s="122"/>
      <c r="H39" s="122"/>
      <c r="I39" s="122"/>
      <c r="J39" s="122">
        <v>27</v>
      </c>
      <c r="K39" s="122"/>
      <c r="L39" s="122"/>
      <c r="M39" s="122"/>
      <c r="N39" s="129" t="s">
        <v>306</v>
      </c>
      <c r="O39" s="128" t="s">
        <v>302</v>
      </c>
      <c r="P39" s="122" t="s">
        <v>303</v>
      </c>
      <c r="Q39" s="122" t="s">
        <v>304</v>
      </c>
      <c r="R39" s="115" t="str">
        <f t="shared" si="5"/>
        <v>西側 近位_x000D_
北側 近位_x000D_
北側 遠位</v>
      </c>
    </row>
    <row r="40" spans="1:18" ht="26.4">
      <c r="A40" s="216">
        <f t="shared" ca="1" si="1"/>
        <v>12</v>
      </c>
      <c r="B40" s="128" t="str">
        <f t="shared" ca="1" si="2"/>
        <v>〃</v>
      </c>
      <c r="C40" s="122" t="str">
        <f t="shared" ca="1" si="3"/>
        <v>〃</v>
      </c>
      <c r="D40" s="122" t="str">
        <f t="shared" ca="1" si="4"/>
        <v>〃</v>
      </c>
      <c r="E40" s="122" t="s">
        <v>188</v>
      </c>
      <c r="F40" s="122">
        <v>2</v>
      </c>
      <c r="G40" s="122">
        <v>7.9</v>
      </c>
      <c r="H40" s="122"/>
      <c r="I40" s="122"/>
      <c r="J40" s="122"/>
      <c r="K40" s="122"/>
      <c r="L40" s="122"/>
      <c r="M40" s="122"/>
      <c r="N40" s="129" t="s">
        <v>307</v>
      </c>
      <c r="O40" s="128" t="s">
        <v>302</v>
      </c>
      <c r="P40" s="122" t="s">
        <v>303</v>
      </c>
      <c r="Q40" s="122" t="s">
        <v>304</v>
      </c>
      <c r="R40" s="115" t="str">
        <f t="shared" si="5"/>
        <v>西側2.9m_x000D_
北側5m</v>
      </c>
    </row>
    <row r="41" spans="1:18" ht="26.4">
      <c r="A41" s="216">
        <f t="shared" ca="1" si="1"/>
        <v>12</v>
      </c>
      <c r="B41" s="128" t="str">
        <f t="shared" ca="1" si="2"/>
        <v>〃</v>
      </c>
      <c r="C41" s="122" t="str">
        <f t="shared" ca="1" si="3"/>
        <v>〃</v>
      </c>
      <c r="D41" s="122" t="str">
        <f t="shared" ca="1" si="4"/>
        <v>〃</v>
      </c>
      <c r="E41" s="122" t="s">
        <v>177</v>
      </c>
      <c r="F41" s="122">
        <v>1</v>
      </c>
      <c r="G41" s="122"/>
      <c r="H41" s="122"/>
      <c r="I41" s="122"/>
      <c r="J41" s="122"/>
      <c r="K41" s="122"/>
      <c r="L41" s="122"/>
      <c r="M41" s="122">
        <v>32</v>
      </c>
      <c r="N41" s="129"/>
      <c r="O41" s="128" t="s">
        <v>302</v>
      </c>
      <c r="P41" s="122" t="s">
        <v>303</v>
      </c>
      <c r="Q41" s="122" t="s">
        <v>304</v>
      </c>
      <c r="R41" s="115" t="str">
        <f t="shared" si="5"/>
        <v/>
      </c>
    </row>
    <row r="42" spans="1:18" ht="79.2">
      <c r="A42" s="216">
        <f t="shared" ca="1" si="1"/>
        <v>12</v>
      </c>
      <c r="B42" s="128">
        <f t="shared" ca="1" si="2"/>
        <v>0</v>
      </c>
      <c r="C42" s="122" t="str">
        <f t="shared" ca="1" si="3"/>
        <v>〃</v>
      </c>
      <c r="D42" s="122" t="str">
        <f t="shared" ca="1" si="4"/>
        <v>〃</v>
      </c>
      <c r="E42" s="122" t="s">
        <v>172</v>
      </c>
      <c r="F42" s="122">
        <v>2</v>
      </c>
      <c r="G42" s="122"/>
      <c r="H42" s="122"/>
      <c r="I42" s="122">
        <v>1.7999999999999998</v>
      </c>
      <c r="J42" s="122"/>
      <c r="K42" s="122"/>
      <c r="L42" s="122"/>
      <c r="M42" s="122"/>
      <c r="N42" s="129" t="s">
        <v>308</v>
      </c>
      <c r="O42" s="128"/>
      <c r="P42" s="122" t="s">
        <v>303</v>
      </c>
      <c r="Q42" s="122" t="s">
        <v>304</v>
      </c>
      <c r="R42" s="115" t="str">
        <f t="shared" si="5"/>
        <v>北側 中央線(白線)0.6m(2本)延長※横断歩道削除部分_x000D_
北側 南行外側線(白線)0.6m延長※横断歩道削除部分</v>
      </c>
    </row>
    <row r="43" spans="1:18" ht="52.8">
      <c r="A43" s="216">
        <f t="shared" ca="1" si="1"/>
        <v>13</v>
      </c>
      <c r="B43" s="128" t="str">
        <f t="shared" ca="1" si="2"/>
        <v>第20-1-3087</v>
      </c>
      <c r="C43" s="122" t="str">
        <f t="shared" ca="1" si="3"/>
        <v>市道</v>
      </c>
      <c r="D43" s="122" t="str">
        <f t="shared" ca="1" si="4"/>
        <v>広島市中区吉島西1丁目31番西角先交差点</v>
      </c>
      <c r="E43" s="122" t="s">
        <v>260</v>
      </c>
      <c r="F43" s="122">
        <v>2</v>
      </c>
      <c r="G43" s="122"/>
      <c r="H43" s="122"/>
      <c r="I43" s="122"/>
      <c r="J43" s="122">
        <v>18</v>
      </c>
      <c r="K43" s="122"/>
      <c r="L43" s="122"/>
      <c r="M43" s="122"/>
      <c r="N43" s="129" t="s">
        <v>311</v>
      </c>
      <c r="O43" s="128" t="s">
        <v>309</v>
      </c>
      <c r="P43" s="122" t="s">
        <v>167</v>
      </c>
      <c r="Q43" s="122" t="s">
        <v>310</v>
      </c>
      <c r="R43" s="115" t="str">
        <f t="shared" si="5"/>
        <v>北側 近位_x000D_
北側 遠位※既存の位置が交差点内(要削除)のため､少し北側に施工</v>
      </c>
    </row>
    <row r="44" spans="1:18" ht="39.6">
      <c r="A44" s="216">
        <f t="shared" ca="1" si="1"/>
        <v>13</v>
      </c>
      <c r="B44" s="128" t="str">
        <f t="shared" ca="1" si="2"/>
        <v>〃</v>
      </c>
      <c r="C44" s="122" t="str">
        <f t="shared" ca="1" si="3"/>
        <v>〃</v>
      </c>
      <c r="D44" s="122" t="str">
        <f t="shared" ca="1" si="4"/>
        <v>〃</v>
      </c>
      <c r="E44" s="122" t="s">
        <v>312</v>
      </c>
      <c r="F44" s="122">
        <v>1</v>
      </c>
      <c r="G44" s="122"/>
      <c r="H44" s="122"/>
      <c r="I44" s="122"/>
      <c r="J44" s="122"/>
      <c r="K44" s="122"/>
      <c r="L44" s="122"/>
      <c r="M44" s="122">
        <v>4</v>
      </c>
      <c r="N44" s="129"/>
      <c r="O44" s="128" t="s">
        <v>309</v>
      </c>
      <c r="P44" s="122" t="s">
        <v>167</v>
      </c>
      <c r="Q44" s="122" t="s">
        <v>310</v>
      </c>
      <c r="R44" s="115" t="str">
        <f t="shared" si="5"/>
        <v/>
      </c>
    </row>
    <row r="45" spans="1:18" ht="79.2">
      <c r="A45" s="216">
        <f t="shared" ca="1" si="1"/>
        <v>14</v>
      </c>
      <c r="B45" s="128" t="str">
        <f t="shared" ca="1" si="2"/>
        <v>第20-1-3086</v>
      </c>
      <c r="C45" s="122" t="str">
        <f t="shared" ca="1" si="3"/>
        <v>〃</v>
      </c>
      <c r="D45" s="122" t="str">
        <f t="shared" ca="1" si="4"/>
        <v>広島市中区吉島西2丁目17番18号先交差点</v>
      </c>
      <c r="E45" s="122" t="s">
        <v>260</v>
      </c>
      <c r="F45" s="122">
        <v>2</v>
      </c>
      <c r="G45" s="122"/>
      <c r="H45" s="122"/>
      <c r="I45" s="122"/>
      <c r="J45" s="122">
        <v>18</v>
      </c>
      <c r="K45" s="122"/>
      <c r="L45" s="122"/>
      <c r="M45" s="122"/>
      <c r="N45" s="129" t="s">
        <v>315</v>
      </c>
      <c r="O45" s="128" t="s">
        <v>313</v>
      </c>
      <c r="P45" s="122" t="s">
        <v>167</v>
      </c>
      <c r="Q45" s="122" t="s">
        <v>314</v>
      </c>
      <c r="R45" s="115" t="str">
        <f t="shared" si="5"/>
        <v>北側 近位※既存の30m位置が交差点内(削除不要)のため､20m位置へ施工_x000D_
北側 遠位※既存の位置へ復旧</v>
      </c>
    </row>
    <row r="46" spans="1:18" ht="39.6">
      <c r="A46" s="216">
        <f t="shared" ca="1" si="1"/>
        <v>15</v>
      </c>
      <c r="B46" s="128" t="str">
        <f t="shared" ca="1" si="2"/>
        <v>第20-1-2708</v>
      </c>
      <c r="C46" s="122" t="str">
        <f t="shared" ca="1" si="3"/>
        <v>〃</v>
      </c>
      <c r="D46" s="122" t="str">
        <f t="shared" ca="1" si="4"/>
        <v>広島市中区吉島西2丁目2番北西角先交差点</v>
      </c>
      <c r="E46" s="122" t="s">
        <v>183</v>
      </c>
      <c r="F46" s="122">
        <v>1</v>
      </c>
      <c r="G46" s="122">
        <v>14</v>
      </c>
      <c r="H46" s="122"/>
      <c r="I46" s="122"/>
      <c r="J46" s="122"/>
      <c r="K46" s="122"/>
      <c r="L46" s="122"/>
      <c r="M46" s="122"/>
      <c r="N46" s="129" t="s">
        <v>318</v>
      </c>
      <c r="O46" s="128" t="s">
        <v>316</v>
      </c>
      <c r="P46" s="122" t="s">
        <v>167</v>
      </c>
      <c r="Q46" s="122" t="s">
        <v>317</v>
      </c>
      <c r="R46" s="115" t="str">
        <f t="shared" si="5"/>
        <v>南側2.8m5縞(西から1〜5縞)※東から1縞は更新不要</v>
      </c>
    </row>
    <row r="47" spans="1:18" ht="39.6">
      <c r="A47" s="216">
        <f t="shared" ca="1" si="1"/>
        <v>15</v>
      </c>
      <c r="B47" s="128" t="str">
        <f t="shared" ca="1" si="2"/>
        <v>〃</v>
      </c>
      <c r="C47" s="122" t="str">
        <f t="shared" ca="1" si="3"/>
        <v>〃</v>
      </c>
      <c r="D47" s="122" t="str">
        <f t="shared" ca="1" si="4"/>
        <v>〃</v>
      </c>
      <c r="E47" s="122" t="s">
        <v>260</v>
      </c>
      <c r="F47" s="122">
        <v>3</v>
      </c>
      <c r="G47" s="122"/>
      <c r="H47" s="122"/>
      <c r="I47" s="122"/>
      <c r="J47" s="122">
        <v>27</v>
      </c>
      <c r="K47" s="122"/>
      <c r="L47" s="122"/>
      <c r="M47" s="122"/>
      <c r="N47" s="129" t="s">
        <v>319</v>
      </c>
      <c r="O47" s="128" t="s">
        <v>316</v>
      </c>
      <c r="P47" s="122" t="s">
        <v>167</v>
      </c>
      <c r="Q47" s="122" t="s">
        <v>317</v>
      </c>
      <c r="R47" s="115" t="str">
        <f t="shared" si="5"/>
        <v>南側 近位_x000D_
南側 遠位_x000D_
北側 近位</v>
      </c>
    </row>
    <row r="48" spans="1:18" ht="26.4">
      <c r="A48" s="216">
        <f t="shared" ca="1" si="1"/>
        <v>15</v>
      </c>
      <c r="B48" s="128" t="str">
        <f t="shared" ca="1" si="2"/>
        <v>〃</v>
      </c>
      <c r="C48" s="122" t="str">
        <f t="shared" ca="1" si="3"/>
        <v>〃</v>
      </c>
      <c r="D48" s="122" t="str">
        <f t="shared" ca="1" si="4"/>
        <v>〃</v>
      </c>
      <c r="E48" s="122" t="s">
        <v>188</v>
      </c>
      <c r="F48" s="122">
        <v>2</v>
      </c>
      <c r="G48" s="122">
        <v>5.6</v>
      </c>
      <c r="H48" s="122"/>
      <c r="I48" s="122"/>
      <c r="J48" s="122"/>
      <c r="K48" s="122"/>
      <c r="L48" s="122"/>
      <c r="M48" s="122"/>
      <c r="N48" s="129" t="s">
        <v>320</v>
      </c>
      <c r="O48" s="128" t="s">
        <v>316</v>
      </c>
      <c r="P48" s="122" t="s">
        <v>167</v>
      </c>
      <c r="Q48" s="122" t="s">
        <v>317</v>
      </c>
      <c r="R48" s="115" t="str">
        <f t="shared" si="5"/>
        <v>南側2.8m_x000D_
北側2.8m</v>
      </c>
    </row>
    <row r="49" spans="1:18" ht="132">
      <c r="A49" s="216">
        <f t="shared" ca="1" si="1"/>
        <v>16</v>
      </c>
      <c r="B49" s="128" t="str">
        <f t="shared" ca="1" si="2"/>
        <v>第20-1-0648</v>
      </c>
      <c r="C49" s="122" t="str">
        <f t="shared" ca="1" si="3"/>
        <v>〃</v>
      </c>
      <c r="D49" s="122" t="str">
        <f t="shared" ca="1" si="4"/>
        <v>広島市中区吉島西3丁目4番南西角先（吉島小学校南西角先交差点）</v>
      </c>
      <c r="E49" s="122" t="s">
        <v>183</v>
      </c>
      <c r="F49" s="122">
        <v>3</v>
      </c>
      <c r="G49" s="122">
        <v>52.1</v>
      </c>
      <c r="H49" s="122"/>
      <c r="I49" s="122"/>
      <c r="J49" s="122"/>
      <c r="K49" s="122"/>
      <c r="L49" s="122"/>
      <c r="M49" s="122"/>
      <c r="N49" s="129" t="s">
        <v>323</v>
      </c>
      <c r="O49" s="128" t="s">
        <v>321</v>
      </c>
      <c r="P49" s="122" t="s">
        <v>167</v>
      </c>
      <c r="Q49" s="122" t="s">
        <v>322</v>
      </c>
      <c r="R49" s="115" t="str">
        <f t="shared" si="5"/>
        <v>北側3m9縞※既存の4m幅の横断歩道を点字ﾌﾞﾛｯｸに合わせて削除し､3m幅で更新(詳細指示)_x000D_
西側2.5m1縞(南から1縞)3m2縞(北から1､2縞)_x000D_
東側1.9m1縞(北から1縞)2.3m1縞(北から4縞)3.1m4縞(他4縞)※各縞東端1m削3.1</v>
      </c>
    </row>
    <row r="50" spans="1:18" ht="105.6">
      <c r="A50" s="216">
        <f t="shared" ca="1" si="1"/>
        <v>16</v>
      </c>
      <c r="B50" s="128" t="str">
        <f t="shared" ca="1" si="2"/>
        <v>〃</v>
      </c>
      <c r="C50" s="122" t="str">
        <f t="shared" ca="1" si="3"/>
        <v>〃</v>
      </c>
      <c r="D50" s="122" t="str">
        <f t="shared" ca="1" si="4"/>
        <v>〃</v>
      </c>
      <c r="E50" s="122" t="s">
        <v>188</v>
      </c>
      <c r="F50" s="122">
        <v>4</v>
      </c>
      <c r="G50" s="122">
        <v>11.4</v>
      </c>
      <c r="H50" s="122"/>
      <c r="I50" s="122"/>
      <c r="J50" s="122"/>
      <c r="K50" s="122"/>
      <c r="L50" s="122"/>
      <c r="M50" s="122"/>
      <c r="N50" s="129" t="s">
        <v>324</v>
      </c>
      <c r="O50" s="128" t="s">
        <v>321</v>
      </c>
      <c r="P50" s="122" t="s">
        <v>167</v>
      </c>
      <c r="Q50" s="122" t="s">
        <v>322</v>
      </c>
      <c r="R50" s="115" t="str">
        <f t="shared" si="5"/>
        <v>北側3.7m※外側線の内側も施工_x000D_
南側3.7m※外側線の内側も施工_x000D_
西側1.8m_x000D_
東側2.2m※横断歩道は削除更新するが､隅切りの関係で前出ししない</v>
      </c>
    </row>
    <row r="51" spans="1:18" ht="26.4">
      <c r="A51" s="216">
        <f t="shared" ca="1" si="1"/>
        <v>16</v>
      </c>
      <c r="B51" s="128" t="str">
        <f t="shared" ca="1" si="2"/>
        <v>〃</v>
      </c>
      <c r="C51" s="122" t="str">
        <f t="shared" ca="1" si="3"/>
        <v>〃</v>
      </c>
      <c r="D51" s="122" t="str">
        <f t="shared" ca="1" si="4"/>
        <v>〃</v>
      </c>
      <c r="E51" s="122" t="s">
        <v>177</v>
      </c>
      <c r="F51" s="122">
        <v>2</v>
      </c>
      <c r="G51" s="122"/>
      <c r="H51" s="122"/>
      <c r="I51" s="122"/>
      <c r="J51" s="122"/>
      <c r="K51" s="122"/>
      <c r="L51" s="122"/>
      <c r="M51" s="122">
        <v>25</v>
      </c>
      <c r="N51" s="129"/>
      <c r="O51" s="128" t="s">
        <v>321</v>
      </c>
      <c r="P51" s="122" t="s">
        <v>167</v>
      </c>
      <c r="Q51" s="122" t="s">
        <v>322</v>
      </c>
      <c r="R51" s="115" t="str">
        <f t="shared" si="5"/>
        <v/>
      </c>
    </row>
    <row r="52" spans="1:18" ht="118.8">
      <c r="A52" s="216">
        <f t="shared" ca="1" si="1"/>
        <v>16</v>
      </c>
      <c r="B52" s="128">
        <f t="shared" ca="1" si="2"/>
        <v>0</v>
      </c>
      <c r="C52" s="122" t="str">
        <f t="shared" ca="1" si="3"/>
        <v>〃</v>
      </c>
      <c r="D52" s="122" t="str">
        <f t="shared" ca="1" si="4"/>
        <v>〃</v>
      </c>
      <c r="E52" s="122" t="s">
        <v>172</v>
      </c>
      <c r="F52" s="122">
        <v>3</v>
      </c>
      <c r="G52" s="122"/>
      <c r="H52" s="122"/>
      <c r="I52" s="122">
        <v>1.3</v>
      </c>
      <c r="J52" s="122"/>
      <c r="K52" s="122"/>
      <c r="L52" s="122"/>
      <c r="M52" s="122"/>
      <c r="N52" s="129" t="s">
        <v>325</v>
      </c>
      <c r="O52" s="128"/>
      <c r="P52" s="122" t="s">
        <v>167</v>
      </c>
      <c r="Q52" s="122" t="s">
        <v>322</v>
      </c>
      <c r="R52" s="115" t="str">
        <f t="shared" si="5"/>
        <v>北側 中央線(白線)0.3m延長※横断歩道削除部分_x000D_
北側 北行(横断歩道北側)外側線(白線)0.5m延長※横断歩道削除部分_x000D_
北側 北行(横断歩道南側)外側線(白線)0.5m延長※横断歩道削除部分</v>
      </c>
    </row>
    <row r="53" spans="1:18" ht="52.8">
      <c r="A53" s="216">
        <f t="shared" ca="1" si="1"/>
        <v>17</v>
      </c>
      <c r="B53" s="128" t="str">
        <f t="shared" ca="1" si="2"/>
        <v>第12-1-0896</v>
      </c>
      <c r="C53" s="122" t="str">
        <f t="shared" ca="1" si="3"/>
        <v>〃</v>
      </c>
      <c r="D53" s="122" t="str">
        <f t="shared" ca="1" si="4"/>
        <v>広島市中区吉島東1丁目19番1号先交差点</v>
      </c>
      <c r="E53" s="122" t="s">
        <v>188</v>
      </c>
      <c r="F53" s="122">
        <v>2</v>
      </c>
      <c r="G53" s="122"/>
      <c r="H53" s="122">
        <v>4</v>
      </c>
      <c r="I53" s="122"/>
      <c r="J53" s="122"/>
      <c r="K53" s="122"/>
      <c r="L53" s="122"/>
      <c r="M53" s="122"/>
      <c r="N53" s="129" t="s">
        <v>328</v>
      </c>
      <c r="O53" s="128" t="s">
        <v>326</v>
      </c>
      <c r="P53" s="122" t="s">
        <v>167</v>
      </c>
      <c r="Q53" s="122" t="s">
        <v>327</v>
      </c>
      <c r="R53" s="115" t="str">
        <f t="shared" si="5"/>
        <v>西側2m※西端15㎝削除し､30㎝幅で更新_x000D_
東側2m※東端15㎝削除し､30㎝幅で更新</v>
      </c>
    </row>
    <row r="54" spans="1:18" ht="26.4">
      <c r="A54" s="216">
        <f t="shared" ca="1" si="1"/>
        <v>17</v>
      </c>
      <c r="B54" s="128" t="str">
        <f t="shared" ca="1" si="2"/>
        <v>〃</v>
      </c>
      <c r="C54" s="122" t="str">
        <f t="shared" ca="1" si="3"/>
        <v>〃</v>
      </c>
      <c r="D54" s="122" t="str">
        <f t="shared" ca="1" si="4"/>
        <v>〃</v>
      </c>
      <c r="E54" s="122" t="s">
        <v>181</v>
      </c>
      <c r="F54" s="122">
        <v>2</v>
      </c>
      <c r="G54" s="122"/>
      <c r="H54" s="122"/>
      <c r="I54" s="122"/>
      <c r="J54" s="122"/>
      <c r="K54" s="122"/>
      <c r="L54" s="122"/>
      <c r="M54" s="122">
        <v>2.6</v>
      </c>
      <c r="N54" s="129"/>
      <c r="O54" s="128" t="s">
        <v>326</v>
      </c>
      <c r="P54" s="122" t="s">
        <v>167</v>
      </c>
      <c r="Q54" s="122" t="s">
        <v>327</v>
      </c>
      <c r="R54" s="115" t="str">
        <f t="shared" si="5"/>
        <v/>
      </c>
    </row>
    <row r="55" spans="1:18" ht="39.6">
      <c r="A55" s="216">
        <f t="shared" ca="1" si="1"/>
        <v>18</v>
      </c>
      <c r="B55" s="128" t="str">
        <f t="shared" ca="1" si="2"/>
        <v>第12-1-0898</v>
      </c>
      <c r="C55" s="122" t="str">
        <f t="shared" ca="1" si="3"/>
        <v>〃</v>
      </c>
      <c r="D55" s="122" t="str">
        <f t="shared" ca="1" si="4"/>
        <v>広島市中区吉島東2丁目10番33号北東角先交差点</v>
      </c>
      <c r="E55" s="122" t="s">
        <v>188</v>
      </c>
      <c r="F55" s="122">
        <v>2</v>
      </c>
      <c r="G55" s="122"/>
      <c r="H55" s="122">
        <v>3.7</v>
      </c>
      <c r="I55" s="122"/>
      <c r="J55" s="122"/>
      <c r="K55" s="122"/>
      <c r="L55" s="122"/>
      <c r="M55" s="122"/>
      <c r="N55" s="129" t="s">
        <v>331</v>
      </c>
      <c r="O55" s="128" t="s">
        <v>329</v>
      </c>
      <c r="P55" s="122" t="s">
        <v>167</v>
      </c>
      <c r="Q55" s="122" t="s">
        <v>330</v>
      </c>
      <c r="R55" s="115" t="str">
        <f t="shared" si="5"/>
        <v>西側2m_x000D_
東側1.7m※東端15㎝削除し､30㎝幅で更新</v>
      </c>
    </row>
    <row r="56" spans="1:18" ht="26.4">
      <c r="A56" s="216">
        <f t="shared" ca="1" si="1"/>
        <v>18</v>
      </c>
      <c r="B56" s="128" t="str">
        <f t="shared" ca="1" si="2"/>
        <v>〃</v>
      </c>
      <c r="C56" s="122" t="str">
        <f t="shared" ca="1" si="3"/>
        <v>〃</v>
      </c>
      <c r="D56" s="122" t="str">
        <f t="shared" ca="1" si="4"/>
        <v>〃</v>
      </c>
      <c r="E56" s="122" t="s">
        <v>181</v>
      </c>
      <c r="F56" s="122">
        <v>1</v>
      </c>
      <c r="G56" s="122"/>
      <c r="H56" s="122"/>
      <c r="I56" s="122"/>
      <c r="J56" s="122"/>
      <c r="K56" s="122"/>
      <c r="L56" s="122"/>
      <c r="M56" s="122">
        <v>1.7</v>
      </c>
      <c r="N56" s="129"/>
      <c r="O56" s="128" t="s">
        <v>329</v>
      </c>
      <c r="P56" s="122" t="s">
        <v>167</v>
      </c>
      <c r="Q56" s="122" t="s">
        <v>330</v>
      </c>
      <c r="R56" s="115" t="str">
        <f t="shared" si="5"/>
        <v/>
      </c>
    </row>
    <row r="57" spans="1:18" ht="26.4">
      <c r="A57" s="216">
        <f t="shared" ca="1" si="1"/>
        <v>19</v>
      </c>
      <c r="B57" s="128" t="str">
        <f t="shared" ca="1" si="2"/>
        <v>第12-1-0919</v>
      </c>
      <c r="C57" s="122" t="str">
        <f t="shared" ca="1" si="3"/>
        <v>〃</v>
      </c>
      <c r="D57" s="122" t="str">
        <f t="shared" ca="1" si="4"/>
        <v>広島市中区光南1丁目11番1号先交差点</v>
      </c>
      <c r="E57" s="122" t="s">
        <v>272</v>
      </c>
      <c r="F57" s="122">
        <v>1</v>
      </c>
      <c r="G57" s="122"/>
      <c r="H57" s="122"/>
      <c r="I57" s="122"/>
      <c r="J57" s="122">
        <v>13</v>
      </c>
      <c r="K57" s="122"/>
      <c r="L57" s="122"/>
      <c r="M57" s="122"/>
      <c r="N57" s="129" t="s">
        <v>334</v>
      </c>
      <c r="O57" s="128" t="s">
        <v>332</v>
      </c>
      <c r="P57" s="122" t="s">
        <v>167</v>
      </c>
      <c r="Q57" s="122" t="s">
        <v>333</v>
      </c>
      <c r="R57" s="115" t="str">
        <f t="shared" si="5"/>
        <v>南側 既存削除後縮小施工</v>
      </c>
    </row>
    <row r="58" spans="1:18" ht="39.6">
      <c r="A58" s="216">
        <f t="shared" ca="1" si="1"/>
        <v>19</v>
      </c>
      <c r="B58" s="128" t="str">
        <f t="shared" ca="1" si="2"/>
        <v>〃</v>
      </c>
      <c r="C58" s="122" t="str">
        <f t="shared" ca="1" si="3"/>
        <v>〃</v>
      </c>
      <c r="D58" s="122" t="str">
        <f t="shared" ca="1" si="4"/>
        <v>〃</v>
      </c>
      <c r="E58" s="122" t="s">
        <v>188</v>
      </c>
      <c r="F58" s="122">
        <v>1</v>
      </c>
      <c r="G58" s="122"/>
      <c r="H58" s="122">
        <v>2.5</v>
      </c>
      <c r="I58" s="122"/>
      <c r="J58" s="122"/>
      <c r="K58" s="122"/>
      <c r="L58" s="122"/>
      <c r="M58" s="122"/>
      <c r="N58" s="129" t="s">
        <v>335</v>
      </c>
      <c r="O58" s="128" t="s">
        <v>332</v>
      </c>
      <c r="P58" s="122" t="s">
        <v>167</v>
      </c>
      <c r="Q58" s="122" t="s">
        <v>333</v>
      </c>
      <c r="R58" s="115" t="str">
        <f t="shared" si="5"/>
        <v>南側2.5m※西端を基準に30㎝幅で施工(東端余りを削除)</v>
      </c>
    </row>
    <row r="59" spans="1:18" ht="26.4">
      <c r="A59" s="216">
        <f t="shared" ca="1" si="1"/>
        <v>19</v>
      </c>
      <c r="B59" s="128" t="str">
        <f t="shared" ca="1" si="2"/>
        <v>〃</v>
      </c>
      <c r="C59" s="122" t="str">
        <f t="shared" ca="1" si="3"/>
        <v>〃</v>
      </c>
      <c r="D59" s="122" t="str">
        <f t="shared" ca="1" si="4"/>
        <v>〃</v>
      </c>
      <c r="E59" s="122" t="s">
        <v>192</v>
      </c>
      <c r="F59" s="122">
        <v>1</v>
      </c>
      <c r="G59" s="122"/>
      <c r="H59" s="122"/>
      <c r="I59" s="122"/>
      <c r="J59" s="122"/>
      <c r="K59" s="122"/>
      <c r="L59" s="122"/>
      <c r="M59" s="122">
        <v>10</v>
      </c>
      <c r="N59" s="129"/>
      <c r="O59" s="128" t="s">
        <v>332</v>
      </c>
      <c r="P59" s="122" t="s">
        <v>167</v>
      </c>
      <c r="Q59" s="122" t="s">
        <v>333</v>
      </c>
      <c r="R59" s="115" t="str">
        <f t="shared" si="5"/>
        <v/>
      </c>
    </row>
    <row r="60" spans="1:18" ht="26.4">
      <c r="A60" s="216">
        <f t="shared" ca="1" si="1"/>
        <v>19</v>
      </c>
      <c r="B60" s="128" t="str">
        <f t="shared" ca="1" si="2"/>
        <v>〃</v>
      </c>
      <c r="C60" s="122" t="str">
        <f t="shared" ca="1" si="3"/>
        <v>〃</v>
      </c>
      <c r="D60" s="122" t="str">
        <f t="shared" ca="1" si="4"/>
        <v>〃</v>
      </c>
      <c r="E60" s="122" t="s">
        <v>181</v>
      </c>
      <c r="F60" s="122">
        <v>1</v>
      </c>
      <c r="G60" s="122"/>
      <c r="H60" s="122"/>
      <c r="I60" s="122"/>
      <c r="J60" s="122"/>
      <c r="K60" s="122"/>
      <c r="L60" s="122"/>
      <c r="M60" s="122">
        <v>1.4</v>
      </c>
      <c r="N60" s="129"/>
      <c r="O60" s="128" t="s">
        <v>332</v>
      </c>
      <c r="P60" s="122" t="s">
        <v>167</v>
      </c>
      <c r="Q60" s="122" t="s">
        <v>333</v>
      </c>
      <c r="R60" s="115" t="str">
        <f t="shared" si="5"/>
        <v/>
      </c>
    </row>
    <row r="61" spans="1:18" ht="26.4">
      <c r="A61" s="216">
        <f t="shared" ca="1" si="1"/>
        <v>20</v>
      </c>
      <c r="B61" s="128" t="str">
        <f t="shared" ca="1" si="2"/>
        <v>第12-1-0921</v>
      </c>
      <c r="C61" s="122" t="str">
        <f t="shared" ca="1" si="3"/>
        <v>〃</v>
      </c>
      <c r="D61" s="122" t="str">
        <f t="shared" ca="1" si="4"/>
        <v>広島市中区光南1丁目14番22号先交差点</v>
      </c>
      <c r="E61" s="122" t="s">
        <v>272</v>
      </c>
      <c r="F61" s="122">
        <v>1</v>
      </c>
      <c r="G61" s="122"/>
      <c r="H61" s="122"/>
      <c r="I61" s="122"/>
      <c r="J61" s="122">
        <v>13</v>
      </c>
      <c r="K61" s="122"/>
      <c r="L61" s="122"/>
      <c r="M61" s="122"/>
      <c r="N61" s="129" t="s">
        <v>334</v>
      </c>
      <c r="O61" s="128" t="s">
        <v>336</v>
      </c>
      <c r="P61" s="122" t="s">
        <v>167</v>
      </c>
      <c r="Q61" s="122" t="s">
        <v>337</v>
      </c>
      <c r="R61" s="115" t="str">
        <f t="shared" si="5"/>
        <v>南側 既存削除後縮小施工</v>
      </c>
    </row>
    <row r="62" spans="1:18" ht="39.6">
      <c r="A62" s="216">
        <f t="shared" ca="1" si="1"/>
        <v>20</v>
      </c>
      <c r="B62" s="128" t="str">
        <f t="shared" ca="1" si="2"/>
        <v>〃</v>
      </c>
      <c r="C62" s="122" t="str">
        <f t="shared" ca="1" si="3"/>
        <v>〃</v>
      </c>
      <c r="D62" s="122" t="str">
        <f t="shared" ca="1" si="4"/>
        <v>〃</v>
      </c>
      <c r="E62" s="122" t="s">
        <v>188</v>
      </c>
      <c r="F62" s="122">
        <v>1</v>
      </c>
      <c r="G62" s="122">
        <v>2.5</v>
      </c>
      <c r="H62" s="122"/>
      <c r="I62" s="122"/>
      <c r="J62" s="122"/>
      <c r="K62" s="122"/>
      <c r="L62" s="122"/>
      <c r="M62" s="122"/>
      <c r="N62" s="129" t="s">
        <v>338</v>
      </c>
      <c r="O62" s="128" t="s">
        <v>336</v>
      </c>
      <c r="P62" s="122" t="s">
        <v>167</v>
      </c>
      <c r="Q62" s="122" t="s">
        <v>337</v>
      </c>
      <c r="R62" s="115" t="str">
        <f t="shared" si="5"/>
        <v>南側2.5m※隅切りを基準に30㎝幅で更新(余りは削除)</v>
      </c>
    </row>
    <row r="63" spans="1:18" ht="26.4">
      <c r="A63" s="216">
        <f t="shared" ca="1" si="1"/>
        <v>20</v>
      </c>
      <c r="B63" s="128" t="str">
        <f t="shared" ca="1" si="2"/>
        <v>〃</v>
      </c>
      <c r="C63" s="122" t="str">
        <f t="shared" ca="1" si="3"/>
        <v>〃</v>
      </c>
      <c r="D63" s="122" t="str">
        <f t="shared" ca="1" si="4"/>
        <v>〃</v>
      </c>
      <c r="E63" s="122" t="s">
        <v>192</v>
      </c>
      <c r="F63" s="122">
        <v>1</v>
      </c>
      <c r="G63" s="122"/>
      <c r="H63" s="122"/>
      <c r="I63" s="122"/>
      <c r="J63" s="122"/>
      <c r="K63" s="122"/>
      <c r="L63" s="122"/>
      <c r="M63" s="122">
        <v>12</v>
      </c>
      <c r="N63" s="129"/>
      <c r="O63" s="128" t="s">
        <v>336</v>
      </c>
      <c r="P63" s="122" t="s">
        <v>167</v>
      </c>
      <c r="Q63" s="122" t="s">
        <v>337</v>
      </c>
      <c r="R63" s="115" t="str">
        <f t="shared" si="5"/>
        <v/>
      </c>
    </row>
    <row r="64" spans="1:18" ht="26.4">
      <c r="A64" s="216">
        <f t="shared" ca="1" si="1"/>
        <v>20</v>
      </c>
      <c r="B64" s="128" t="str">
        <f t="shared" ca="1" si="2"/>
        <v>〃</v>
      </c>
      <c r="C64" s="122" t="str">
        <f t="shared" ca="1" si="3"/>
        <v>〃</v>
      </c>
      <c r="D64" s="122" t="str">
        <f t="shared" ca="1" si="4"/>
        <v>〃</v>
      </c>
      <c r="E64" s="122" t="s">
        <v>181</v>
      </c>
      <c r="F64" s="122">
        <v>1</v>
      </c>
      <c r="G64" s="122"/>
      <c r="H64" s="122"/>
      <c r="I64" s="122"/>
      <c r="J64" s="122"/>
      <c r="K64" s="122"/>
      <c r="L64" s="122"/>
      <c r="M64" s="122">
        <v>1</v>
      </c>
      <c r="N64" s="129"/>
      <c r="O64" s="128" t="s">
        <v>336</v>
      </c>
      <c r="P64" s="122" t="s">
        <v>167</v>
      </c>
      <c r="Q64" s="122" t="s">
        <v>337</v>
      </c>
      <c r="R64" s="115" t="str">
        <f t="shared" si="5"/>
        <v/>
      </c>
    </row>
    <row r="65" spans="1:18" ht="52.8">
      <c r="A65" s="216">
        <f t="shared" ca="1" si="1"/>
        <v>21</v>
      </c>
      <c r="B65" s="128" t="str">
        <f t="shared" ca="1" si="2"/>
        <v>第20-1-1141</v>
      </c>
      <c r="C65" s="122" t="str">
        <f t="shared" ca="1" si="3"/>
        <v>〃</v>
      </c>
      <c r="D65" s="122" t="str">
        <f t="shared" ca="1" si="4"/>
        <v>広島市中区光南1丁目2番13号先交差点</v>
      </c>
      <c r="E65" s="122" t="s">
        <v>183</v>
      </c>
      <c r="F65" s="122">
        <v>1</v>
      </c>
      <c r="G65" s="122">
        <v>18</v>
      </c>
      <c r="H65" s="122"/>
      <c r="I65" s="122"/>
      <c r="J65" s="122"/>
      <c r="K65" s="122"/>
      <c r="L65" s="122"/>
      <c r="M65" s="122"/>
      <c r="N65" s="129" t="s">
        <v>341</v>
      </c>
      <c r="O65" s="128" t="s">
        <v>339</v>
      </c>
      <c r="P65" s="122" t="s">
        <v>167</v>
      </c>
      <c r="Q65" s="122" t="s">
        <v>340</v>
      </c>
      <c r="R65" s="115" t="str">
        <f t="shared" si="5"/>
        <v>北側3m6縞※既存の横断歩道を削除し､車道幅員に合わせて3m幅6縞で更新(詳細指示)</v>
      </c>
    </row>
    <row r="66" spans="1:18" ht="26.4">
      <c r="A66" s="216">
        <f t="shared" ca="1" si="1"/>
        <v>21</v>
      </c>
      <c r="B66" s="128" t="str">
        <f t="shared" ca="1" si="2"/>
        <v>〃</v>
      </c>
      <c r="C66" s="122" t="str">
        <f t="shared" ca="1" si="3"/>
        <v>〃</v>
      </c>
      <c r="D66" s="122" t="str">
        <f t="shared" ca="1" si="4"/>
        <v>〃</v>
      </c>
      <c r="E66" s="122" t="s">
        <v>260</v>
      </c>
      <c r="F66" s="122">
        <v>1</v>
      </c>
      <c r="G66" s="122"/>
      <c r="H66" s="122"/>
      <c r="I66" s="122"/>
      <c r="J66" s="122">
        <v>9</v>
      </c>
      <c r="K66" s="122"/>
      <c r="L66" s="122"/>
      <c r="M66" s="122"/>
      <c r="N66" s="129" t="s">
        <v>342</v>
      </c>
      <c r="O66" s="128" t="s">
        <v>339</v>
      </c>
      <c r="P66" s="122" t="s">
        <v>167</v>
      </c>
      <c r="Q66" s="122" t="s">
        <v>340</v>
      </c>
      <c r="R66" s="115" t="str">
        <f t="shared" si="5"/>
        <v>南側 近位※30m位置に新設</v>
      </c>
    </row>
    <row r="67" spans="1:18" ht="39.6">
      <c r="A67" s="216">
        <f t="shared" ca="1" si="1"/>
        <v>21</v>
      </c>
      <c r="B67" s="128" t="str">
        <f t="shared" ca="1" si="2"/>
        <v>〃</v>
      </c>
      <c r="C67" s="122" t="str">
        <f t="shared" ca="1" si="3"/>
        <v>〃</v>
      </c>
      <c r="D67" s="122" t="str">
        <f t="shared" ca="1" si="4"/>
        <v>〃</v>
      </c>
      <c r="E67" s="122" t="s">
        <v>188</v>
      </c>
      <c r="F67" s="122">
        <v>1</v>
      </c>
      <c r="G67" s="122">
        <v>2.7</v>
      </c>
      <c r="H67" s="122"/>
      <c r="I67" s="122"/>
      <c r="J67" s="122"/>
      <c r="K67" s="122"/>
      <c r="L67" s="122"/>
      <c r="M67" s="122"/>
      <c r="N67" s="129" t="s">
        <v>343</v>
      </c>
      <c r="O67" s="128" t="s">
        <v>339</v>
      </c>
      <c r="P67" s="122" t="s">
        <v>167</v>
      </c>
      <c r="Q67" s="122" t="s">
        <v>340</v>
      </c>
      <c r="R67" s="115" t="str">
        <f t="shared" si="5"/>
        <v>北側2.7m※既存の停止線を削除し､1m南側へ移設</v>
      </c>
    </row>
    <row r="68" spans="1:18" ht="26.4">
      <c r="A68" s="216">
        <f t="shared" ca="1" si="1"/>
        <v>21</v>
      </c>
      <c r="B68" s="128" t="str">
        <f t="shared" ca="1" si="2"/>
        <v>〃</v>
      </c>
      <c r="C68" s="122" t="str">
        <f t="shared" ca="1" si="3"/>
        <v>〃</v>
      </c>
      <c r="D68" s="122" t="str">
        <f t="shared" ca="1" si="4"/>
        <v>〃</v>
      </c>
      <c r="E68" s="122" t="s">
        <v>177</v>
      </c>
      <c r="F68" s="122">
        <v>1</v>
      </c>
      <c r="G68" s="122"/>
      <c r="H68" s="122"/>
      <c r="I68" s="122"/>
      <c r="J68" s="122"/>
      <c r="K68" s="122"/>
      <c r="L68" s="122"/>
      <c r="M68" s="122">
        <v>70</v>
      </c>
      <c r="N68" s="129"/>
      <c r="O68" s="128" t="s">
        <v>339</v>
      </c>
      <c r="P68" s="122" t="s">
        <v>167</v>
      </c>
      <c r="Q68" s="122" t="s">
        <v>340</v>
      </c>
      <c r="R68" s="115" t="str">
        <f t="shared" si="5"/>
        <v/>
      </c>
    </row>
    <row r="69" spans="1:18" ht="26.4">
      <c r="A69" s="216">
        <f t="shared" ca="1" si="1"/>
        <v>21</v>
      </c>
      <c r="B69" s="128" t="str">
        <f t="shared" ca="1" si="2"/>
        <v>〃</v>
      </c>
      <c r="C69" s="122" t="str">
        <f t="shared" ca="1" si="3"/>
        <v>〃</v>
      </c>
      <c r="D69" s="122" t="str">
        <f t="shared" ca="1" si="4"/>
        <v>〃</v>
      </c>
      <c r="E69" s="122" t="s">
        <v>181</v>
      </c>
      <c r="F69" s="122">
        <v>1</v>
      </c>
      <c r="G69" s="122"/>
      <c r="H69" s="122"/>
      <c r="I69" s="122"/>
      <c r="J69" s="122"/>
      <c r="K69" s="122"/>
      <c r="L69" s="122"/>
      <c r="M69" s="122">
        <v>2.7</v>
      </c>
      <c r="N69" s="129"/>
      <c r="O69" s="128" t="s">
        <v>339</v>
      </c>
      <c r="P69" s="122" t="s">
        <v>167</v>
      </c>
      <c r="Q69" s="122" t="s">
        <v>340</v>
      </c>
      <c r="R69" s="115" t="str">
        <f t="shared" si="5"/>
        <v/>
      </c>
    </row>
    <row r="70" spans="1:18" ht="118.8">
      <c r="A70" s="216">
        <f t="shared" ca="1" si="1"/>
        <v>21</v>
      </c>
      <c r="B70" s="128">
        <f t="shared" ca="1" si="2"/>
        <v>0</v>
      </c>
      <c r="C70" s="122" t="str">
        <f t="shared" ca="1" si="3"/>
        <v>〃</v>
      </c>
      <c r="D70" s="122" t="str">
        <f t="shared" ca="1" si="4"/>
        <v>〃</v>
      </c>
      <c r="E70" s="122" t="s">
        <v>172</v>
      </c>
      <c r="F70" s="122">
        <v>3</v>
      </c>
      <c r="G70" s="122"/>
      <c r="H70" s="122"/>
      <c r="I70" s="122">
        <v>6</v>
      </c>
      <c r="J70" s="122"/>
      <c r="K70" s="122"/>
      <c r="L70" s="122"/>
      <c r="M70" s="122"/>
      <c r="N70" s="129" t="s">
        <v>344</v>
      </c>
      <c r="O70" s="128"/>
      <c r="P70" s="122" t="s">
        <v>167</v>
      </c>
      <c r="Q70" s="122" t="s">
        <v>340</v>
      </c>
      <c r="R70" s="115" t="str">
        <f t="shared" si="5"/>
        <v>北側 北行路側線(白線)4m延長※横断歩道削除部分_x000D_
北側 南行路側線(白線)1m延長※横断歩道削除部分_x000D_
北側 中央線(白線)1m延長※横断歩道削除部分</v>
      </c>
    </row>
    <row r="71" spans="1:18" ht="26.4">
      <c r="A71" s="216">
        <f t="shared" ref="A71:A134" ca="1" si="6">IF(D70="","",IF(D71="〃",A70,A70+1))</f>
        <v>22</v>
      </c>
      <c r="B71" s="128" t="str">
        <f t="shared" ref="B71:B134" ca="1" si="7">IF(OFFSET(O71,-1,)=O71,"〃",O71)</f>
        <v>第12-1-0917</v>
      </c>
      <c r="C71" s="122" t="str">
        <f t="shared" ref="C71:C134" ca="1" si="8">IF(OFFSET(P71,-1,)=P71,"〃",P71)</f>
        <v>〃</v>
      </c>
      <c r="D71" s="122" t="str">
        <f t="shared" ref="D71:D134" ca="1" si="9">IF(OFFSET(Q71,-1,)=Q71,"〃",Q71)</f>
        <v>広島市中区光南1丁目7番13号先交差点</v>
      </c>
      <c r="E71" s="122" t="s">
        <v>272</v>
      </c>
      <c r="F71" s="122">
        <v>1</v>
      </c>
      <c r="G71" s="122"/>
      <c r="H71" s="122"/>
      <c r="I71" s="122"/>
      <c r="J71" s="122">
        <v>13</v>
      </c>
      <c r="K71" s="122"/>
      <c r="L71" s="122"/>
      <c r="M71" s="122"/>
      <c r="N71" s="129" t="s">
        <v>347</v>
      </c>
      <c r="O71" s="128" t="s">
        <v>345</v>
      </c>
      <c r="P71" s="122" t="s">
        <v>167</v>
      </c>
      <c r="Q71" s="122" t="s">
        <v>346</v>
      </c>
      <c r="R71" s="115" t="str">
        <f t="shared" ref="R71:R134" si="10">ASC(N71)</f>
        <v>北側 既存削除後縮小施工</v>
      </c>
    </row>
    <row r="72" spans="1:18" ht="26.4">
      <c r="A72" s="216">
        <f t="shared" ca="1" si="6"/>
        <v>22</v>
      </c>
      <c r="B72" s="128" t="str">
        <f t="shared" ca="1" si="7"/>
        <v>〃</v>
      </c>
      <c r="C72" s="122" t="str">
        <f t="shared" ca="1" si="8"/>
        <v>〃</v>
      </c>
      <c r="D72" s="122" t="str">
        <f t="shared" ca="1" si="9"/>
        <v>〃</v>
      </c>
      <c r="E72" s="122" t="s">
        <v>188</v>
      </c>
      <c r="F72" s="122">
        <v>1</v>
      </c>
      <c r="G72" s="122"/>
      <c r="H72" s="122">
        <v>4.4000000000000004</v>
      </c>
      <c r="I72" s="122"/>
      <c r="J72" s="122"/>
      <c r="K72" s="122"/>
      <c r="L72" s="122"/>
      <c r="M72" s="122"/>
      <c r="N72" s="129" t="s">
        <v>348</v>
      </c>
      <c r="O72" s="128" t="s">
        <v>345</v>
      </c>
      <c r="P72" s="122" t="s">
        <v>167</v>
      </c>
      <c r="Q72" s="122" t="s">
        <v>346</v>
      </c>
      <c r="R72" s="115" t="str">
        <f t="shared" si="10"/>
        <v>北側4.4m</v>
      </c>
    </row>
    <row r="73" spans="1:18" ht="26.4">
      <c r="A73" s="216">
        <f t="shared" ca="1" si="6"/>
        <v>22</v>
      </c>
      <c r="B73" s="128" t="str">
        <f t="shared" ca="1" si="7"/>
        <v>〃</v>
      </c>
      <c r="C73" s="122" t="str">
        <f t="shared" ca="1" si="8"/>
        <v>〃</v>
      </c>
      <c r="D73" s="122" t="str">
        <f t="shared" ca="1" si="9"/>
        <v>〃</v>
      </c>
      <c r="E73" s="122" t="s">
        <v>192</v>
      </c>
      <c r="F73" s="122">
        <v>1</v>
      </c>
      <c r="G73" s="122"/>
      <c r="H73" s="122"/>
      <c r="I73" s="122"/>
      <c r="J73" s="122"/>
      <c r="K73" s="122"/>
      <c r="L73" s="122"/>
      <c r="M73" s="122">
        <v>19</v>
      </c>
      <c r="N73" s="129"/>
      <c r="O73" s="128" t="s">
        <v>345</v>
      </c>
      <c r="P73" s="122" t="s">
        <v>167</v>
      </c>
      <c r="Q73" s="122" t="s">
        <v>346</v>
      </c>
      <c r="R73" s="115" t="str">
        <f t="shared" si="10"/>
        <v/>
      </c>
    </row>
    <row r="74" spans="1:18" ht="26.4">
      <c r="A74" s="216">
        <f t="shared" ca="1" si="6"/>
        <v>23</v>
      </c>
      <c r="B74" s="128" t="str">
        <f t="shared" ca="1" si="7"/>
        <v>第12-1-0924</v>
      </c>
      <c r="C74" s="122" t="str">
        <f t="shared" ca="1" si="8"/>
        <v>〃</v>
      </c>
      <c r="D74" s="122" t="str">
        <f t="shared" ca="1" si="9"/>
        <v>広島市中区光南2丁目11番南東角先交差点</v>
      </c>
      <c r="E74" s="122" t="s">
        <v>272</v>
      </c>
      <c r="F74" s="122">
        <v>1</v>
      </c>
      <c r="G74" s="122"/>
      <c r="H74" s="122"/>
      <c r="I74" s="122"/>
      <c r="J74" s="122">
        <v>13</v>
      </c>
      <c r="K74" s="122"/>
      <c r="L74" s="122"/>
      <c r="M74" s="122"/>
      <c r="N74" s="129" t="s">
        <v>347</v>
      </c>
      <c r="O74" s="128" t="s">
        <v>349</v>
      </c>
      <c r="P74" s="122" t="s">
        <v>167</v>
      </c>
      <c r="Q74" s="122" t="s">
        <v>350</v>
      </c>
      <c r="R74" s="115" t="str">
        <f t="shared" si="10"/>
        <v>北側 既存削除後縮小施工</v>
      </c>
    </row>
    <row r="75" spans="1:18" ht="39.6">
      <c r="A75" s="216">
        <f t="shared" ca="1" si="6"/>
        <v>23</v>
      </c>
      <c r="B75" s="128" t="str">
        <f t="shared" ca="1" si="7"/>
        <v>〃</v>
      </c>
      <c r="C75" s="122" t="str">
        <f t="shared" ca="1" si="8"/>
        <v>〃</v>
      </c>
      <c r="D75" s="122" t="str">
        <f t="shared" ca="1" si="9"/>
        <v>〃</v>
      </c>
      <c r="E75" s="122" t="s">
        <v>188</v>
      </c>
      <c r="F75" s="122">
        <v>1</v>
      </c>
      <c r="G75" s="122"/>
      <c r="H75" s="122">
        <v>2</v>
      </c>
      <c r="I75" s="122"/>
      <c r="J75" s="122"/>
      <c r="K75" s="122"/>
      <c r="L75" s="122"/>
      <c r="M75" s="122"/>
      <c r="N75" s="129" t="s">
        <v>351</v>
      </c>
      <c r="O75" s="128" t="s">
        <v>349</v>
      </c>
      <c r="P75" s="122" t="s">
        <v>167</v>
      </c>
      <c r="Q75" s="122" t="s">
        <v>350</v>
      </c>
      <c r="R75" s="115" t="str">
        <f t="shared" si="10"/>
        <v>北側2m※西端を基準に30㎝幅で更新(不要部分は削除)</v>
      </c>
    </row>
    <row r="76" spans="1:18" ht="26.4">
      <c r="A76" s="216">
        <f t="shared" ca="1" si="6"/>
        <v>23</v>
      </c>
      <c r="B76" s="128" t="str">
        <f t="shared" ca="1" si="7"/>
        <v>〃</v>
      </c>
      <c r="C76" s="122" t="str">
        <f t="shared" ca="1" si="8"/>
        <v>〃</v>
      </c>
      <c r="D76" s="122" t="str">
        <f t="shared" ca="1" si="9"/>
        <v>〃</v>
      </c>
      <c r="E76" s="122" t="s">
        <v>192</v>
      </c>
      <c r="F76" s="122">
        <v>1</v>
      </c>
      <c r="G76" s="122"/>
      <c r="H76" s="122"/>
      <c r="I76" s="122"/>
      <c r="J76" s="122"/>
      <c r="K76" s="122"/>
      <c r="L76" s="122"/>
      <c r="M76" s="122">
        <v>15</v>
      </c>
      <c r="N76" s="129"/>
      <c r="O76" s="128" t="s">
        <v>349</v>
      </c>
      <c r="P76" s="122" t="s">
        <v>167</v>
      </c>
      <c r="Q76" s="122" t="s">
        <v>350</v>
      </c>
      <c r="R76" s="115" t="str">
        <f t="shared" si="10"/>
        <v/>
      </c>
    </row>
    <row r="77" spans="1:18" ht="26.4">
      <c r="A77" s="216">
        <f t="shared" ca="1" si="6"/>
        <v>23</v>
      </c>
      <c r="B77" s="128" t="str">
        <f t="shared" ca="1" si="7"/>
        <v>〃</v>
      </c>
      <c r="C77" s="122" t="str">
        <f t="shared" ca="1" si="8"/>
        <v>〃</v>
      </c>
      <c r="D77" s="122" t="str">
        <f t="shared" ca="1" si="9"/>
        <v>〃</v>
      </c>
      <c r="E77" s="122" t="s">
        <v>181</v>
      </c>
      <c r="F77" s="122">
        <v>1</v>
      </c>
      <c r="G77" s="122"/>
      <c r="H77" s="122"/>
      <c r="I77" s="122"/>
      <c r="J77" s="122"/>
      <c r="K77" s="122"/>
      <c r="L77" s="122"/>
      <c r="M77" s="122">
        <v>3</v>
      </c>
      <c r="N77" s="129"/>
      <c r="O77" s="128" t="s">
        <v>349</v>
      </c>
      <c r="P77" s="122" t="s">
        <v>167</v>
      </c>
      <c r="Q77" s="122" t="s">
        <v>350</v>
      </c>
      <c r="R77" s="115" t="str">
        <f t="shared" si="10"/>
        <v/>
      </c>
    </row>
    <row r="78" spans="1:18" ht="52.8">
      <c r="A78" s="216">
        <f t="shared" ca="1" si="6"/>
        <v>24</v>
      </c>
      <c r="B78" s="128" t="str">
        <f t="shared" ca="1" si="7"/>
        <v>第12-1-5288</v>
      </c>
      <c r="C78" s="122" t="str">
        <f t="shared" ca="1" si="8"/>
        <v>〃</v>
      </c>
      <c r="D78" s="122" t="str">
        <f t="shared" ca="1" si="9"/>
        <v>広島市中区光南2丁目13番南東角先交差点</v>
      </c>
      <c r="E78" s="122" t="s">
        <v>272</v>
      </c>
      <c r="F78" s="122">
        <v>2</v>
      </c>
      <c r="G78" s="122"/>
      <c r="H78" s="122"/>
      <c r="I78" s="122"/>
      <c r="J78" s="122">
        <v>26</v>
      </c>
      <c r="K78" s="122"/>
      <c r="L78" s="122"/>
      <c r="M78" s="122"/>
      <c r="N78" s="129" t="s">
        <v>299</v>
      </c>
      <c r="O78" s="128" t="s">
        <v>352</v>
      </c>
      <c r="P78" s="122" t="s">
        <v>167</v>
      </c>
      <c r="Q78" s="122" t="s">
        <v>353</v>
      </c>
      <c r="R78" s="115" t="str">
        <f t="shared" si="10"/>
        <v>西側 既存削除後縮小施工_x000D_
東側 既存削除後縮小施工</v>
      </c>
    </row>
    <row r="79" spans="1:18" ht="79.2">
      <c r="A79" s="216">
        <f t="shared" ca="1" si="6"/>
        <v>24</v>
      </c>
      <c r="B79" s="128" t="str">
        <f t="shared" ca="1" si="7"/>
        <v>〃</v>
      </c>
      <c r="C79" s="122" t="str">
        <f t="shared" ca="1" si="8"/>
        <v>〃</v>
      </c>
      <c r="D79" s="122" t="str">
        <f t="shared" ca="1" si="9"/>
        <v>〃</v>
      </c>
      <c r="E79" s="122" t="s">
        <v>188</v>
      </c>
      <c r="F79" s="122">
        <v>2</v>
      </c>
      <c r="G79" s="122"/>
      <c r="H79" s="122">
        <v>4</v>
      </c>
      <c r="I79" s="122"/>
      <c r="J79" s="122"/>
      <c r="K79" s="122"/>
      <c r="L79" s="122"/>
      <c r="M79" s="122"/>
      <c r="N79" s="129" t="s">
        <v>354</v>
      </c>
      <c r="O79" s="128" t="s">
        <v>352</v>
      </c>
      <c r="P79" s="122" t="s">
        <v>167</v>
      </c>
      <c r="Q79" s="122" t="s">
        <v>353</v>
      </c>
      <c r="R79" s="115" t="str">
        <f t="shared" si="10"/>
        <v>西側2m※南端を基準に30㎝幅で更新(北端0.3m分削除)_x000D_
東側2m※北端を基準に30㎝幅で更新(南端1m分削除)</v>
      </c>
    </row>
    <row r="80" spans="1:18" ht="26.4">
      <c r="A80" s="216">
        <f t="shared" ca="1" si="6"/>
        <v>24</v>
      </c>
      <c r="B80" s="128" t="str">
        <f t="shared" ca="1" si="7"/>
        <v>〃</v>
      </c>
      <c r="C80" s="122" t="str">
        <f t="shared" ca="1" si="8"/>
        <v>〃</v>
      </c>
      <c r="D80" s="122" t="str">
        <f t="shared" ca="1" si="9"/>
        <v>〃</v>
      </c>
      <c r="E80" s="122" t="s">
        <v>192</v>
      </c>
      <c r="F80" s="122">
        <v>2</v>
      </c>
      <c r="G80" s="122"/>
      <c r="H80" s="122"/>
      <c r="I80" s="122"/>
      <c r="J80" s="122"/>
      <c r="K80" s="122"/>
      <c r="L80" s="122"/>
      <c r="M80" s="122">
        <v>27</v>
      </c>
      <c r="N80" s="129"/>
      <c r="O80" s="128" t="s">
        <v>352</v>
      </c>
      <c r="P80" s="122" t="s">
        <v>167</v>
      </c>
      <c r="Q80" s="122" t="s">
        <v>353</v>
      </c>
      <c r="R80" s="115" t="str">
        <f t="shared" si="10"/>
        <v/>
      </c>
    </row>
    <row r="81" spans="1:18" ht="26.4">
      <c r="A81" s="216">
        <f t="shared" ca="1" si="6"/>
        <v>24</v>
      </c>
      <c r="B81" s="128" t="str">
        <f t="shared" ca="1" si="7"/>
        <v>〃</v>
      </c>
      <c r="C81" s="122" t="str">
        <f t="shared" ca="1" si="8"/>
        <v>〃</v>
      </c>
      <c r="D81" s="122" t="str">
        <f t="shared" ca="1" si="9"/>
        <v>〃</v>
      </c>
      <c r="E81" s="122" t="s">
        <v>181</v>
      </c>
      <c r="F81" s="122">
        <v>2</v>
      </c>
      <c r="G81" s="122"/>
      <c r="H81" s="122"/>
      <c r="I81" s="122"/>
      <c r="J81" s="122"/>
      <c r="K81" s="122"/>
      <c r="L81" s="122"/>
      <c r="M81" s="122">
        <v>4.8</v>
      </c>
      <c r="N81" s="129"/>
      <c r="O81" s="128" t="s">
        <v>352</v>
      </c>
      <c r="P81" s="122" t="s">
        <v>167</v>
      </c>
      <c r="Q81" s="122" t="s">
        <v>353</v>
      </c>
      <c r="R81" s="115" t="str">
        <f t="shared" si="10"/>
        <v/>
      </c>
    </row>
    <row r="82" spans="1:18" ht="79.2">
      <c r="A82" s="216">
        <f t="shared" ca="1" si="6"/>
        <v>25</v>
      </c>
      <c r="B82" s="128" t="str">
        <f t="shared" ca="1" si="7"/>
        <v>第20-1-1535</v>
      </c>
      <c r="C82" s="122" t="str">
        <f t="shared" ca="1" si="8"/>
        <v>〃</v>
      </c>
      <c r="D82" s="122" t="str">
        <f t="shared" ca="1" si="9"/>
        <v>広島市中区光南2丁目4番1号先交差点</v>
      </c>
      <c r="E82" s="122" t="s">
        <v>183</v>
      </c>
      <c r="F82" s="122">
        <v>2</v>
      </c>
      <c r="G82" s="122">
        <v>56.2</v>
      </c>
      <c r="H82" s="122"/>
      <c r="I82" s="122"/>
      <c r="J82" s="122"/>
      <c r="K82" s="122"/>
      <c r="L82" s="122"/>
      <c r="M82" s="122"/>
      <c r="N82" s="129" t="s">
        <v>357</v>
      </c>
      <c r="O82" s="128" t="s">
        <v>355</v>
      </c>
      <c r="P82" s="122" t="s">
        <v>167</v>
      </c>
      <c r="Q82" s="122" t="s">
        <v>356</v>
      </c>
      <c r="R82" s="115" t="str">
        <f t="shared" si="10"/>
        <v>南側4m9縞※両端1縞ずつ追加_x000D_
東側2.7m1縞(南から1縞)2.5m1縞(南から2縞)3m5縞(他5縞)各縞両端0.5m削除､3m</v>
      </c>
    </row>
    <row r="83" spans="1:18" ht="79.2">
      <c r="A83" s="216">
        <f t="shared" ca="1" si="6"/>
        <v>25</v>
      </c>
      <c r="B83" s="128" t="str">
        <f t="shared" ca="1" si="7"/>
        <v>〃</v>
      </c>
      <c r="C83" s="122" t="str">
        <f t="shared" ca="1" si="8"/>
        <v>〃</v>
      </c>
      <c r="D83" s="122" t="str">
        <f t="shared" ca="1" si="9"/>
        <v>〃</v>
      </c>
      <c r="E83" s="122" t="s">
        <v>188</v>
      </c>
      <c r="F83" s="122">
        <v>3</v>
      </c>
      <c r="G83" s="122">
        <v>9.1000000000000014</v>
      </c>
      <c r="H83" s="122"/>
      <c r="I83" s="122"/>
      <c r="J83" s="122"/>
      <c r="K83" s="122"/>
      <c r="L83" s="122"/>
      <c r="M83" s="122"/>
      <c r="N83" s="129" t="s">
        <v>358</v>
      </c>
      <c r="O83" s="128" t="s">
        <v>355</v>
      </c>
      <c r="P83" s="122" t="s">
        <v>167</v>
      </c>
      <c r="Q83" s="122" t="s">
        <v>356</v>
      </c>
      <c r="R83" s="115" t="str">
        <f t="shared" si="10"/>
        <v>南側3.8m※外側線の内側も施工_x000D_
東側1.6m※薄くなっている北端から1.6m分補修_x000D_
北側3.7m※外側線の内側も施工</v>
      </c>
    </row>
    <row r="84" spans="1:18" ht="26.4">
      <c r="A84" s="216">
        <f t="shared" ca="1" si="6"/>
        <v>25</v>
      </c>
      <c r="B84" s="128" t="str">
        <f t="shared" ca="1" si="7"/>
        <v>〃</v>
      </c>
      <c r="C84" s="122" t="str">
        <f t="shared" ca="1" si="8"/>
        <v>〃</v>
      </c>
      <c r="D84" s="122" t="str">
        <f t="shared" ca="1" si="9"/>
        <v>〃</v>
      </c>
      <c r="E84" s="122" t="s">
        <v>177</v>
      </c>
      <c r="F84" s="122">
        <v>1</v>
      </c>
      <c r="G84" s="122"/>
      <c r="H84" s="122"/>
      <c r="I84" s="122"/>
      <c r="J84" s="122"/>
      <c r="K84" s="122"/>
      <c r="L84" s="122"/>
      <c r="M84" s="122">
        <v>15</v>
      </c>
      <c r="N84" s="129"/>
      <c r="O84" s="128" t="s">
        <v>355</v>
      </c>
      <c r="P84" s="122" t="s">
        <v>167</v>
      </c>
      <c r="Q84" s="122" t="s">
        <v>356</v>
      </c>
      <c r="R84" s="115" t="str">
        <f t="shared" si="10"/>
        <v/>
      </c>
    </row>
    <row r="85" spans="1:18" ht="79.2">
      <c r="A85" s="216">
        <f t="shared" ca="1" si="6"/>
        <v>25</v>
      </c>
      <c r="B85" s="128">
        <f t="shared" ca="1" si="7"/>
        <v>0</v>
      </c>
      <c r="C85" s="122" t="str">
        <f t="shared" ca="1" si="8"/>
        <v>〃</v>
      </c>
      <c r="D85" s="122" t="str">
        <f t="shared" ca="1" si="9"/>
        <v>〃</v>
      </c>
      <c r="E85" s="122" t="s">
        <v>172</v>
      </c>
      <c r="F85" s="122">
        <v>2</v>
      </c>
      <c r="G85" s="122"/>
      <c r="H85" s="122"/>
      <c r="I85" s="122">
        <v>1</v>
      </c>
      <c r="J85" s="122"/>
      <c r="K85" s="122"/>
      <c r="L85" s="122"/>
      <c r="M85" s="122"/>
      <c r="N85" s="129" t="s">
        <v>359</v>
      </c>
      <c r="O85" s="128"/>
      <c r="P85" s="122" t="s">
        <v>167</v>
      </c>
      <c r="Q85" s="122" t="s">
        <v>356</v>
      </c>
      <c r="R85" s="115" t="str">
        <f t="shared" si="10"/>
        <v>東側 中央線(白線)0.5m延長※横断歩道削除部分_x000D_
東側 南側外側線(白線)0.5m延長※横断歩道削除部分(交差点側)</v>
      </c>
    </row>
    <row r="86" spans="1:18" ht="26.4">
      <c r="A86" s="216">
        <f t="shared" ca="1" si="6"/>
        <v>26</v>
      </c>
      <c r="B86" s="128" t="str">
        <f t="shared" ca="1" si="7"/>
        <v>第20-1-1138</v>
      </c>
      <c r="C86" s="122" t="str">
        <f t="shared" ca="1" si="8"/>
        <v>〃</v>
      </c>
      <c r="D86" s="122" t="str">
        <f t="shared" ca="1" si="9"/>
        <v>広島市中区光南2丁目8番南西角先交差点</v>
      </c>
      <c r="E86" s="122" t="s">
        <v>183</v>
      </c>
      <c r="F86" s="122">
        <v>1</v>
      </c>
      <c r="G86" s="122">
        <v>6</v>
      </c>
      <c r="H86" s="122"/>
      <c r="I86" s="122"/>
      <c r="J86" s="122"/>
      <c r="K86" s="122"/>
      <c r="L86" s="122"/>
      <c r="M86" s="122"/>
      <c r="N86" s="129" t="s">
        <v>362</v>
      </c>
      <c r="O86" s="128" t="s">
        <v>360</v>
      </c>
      <c r="P86" s="122" t="s">
        <v>167</v>
      </c>
      <c r="Q86" s="122" t="s">
        <v>361</v>
      </c>
      <c r="R86" s="115" t="str">
        <f t="shared" si="10"/>
        <v>西側3m2縞(南から1､2縞)</v>
      </c>
    </row>
    <row r="87" spans="1:18" ht="118.8">
      <c r="A87" s="216">
        <f t="shared" ca="1" si="6"/>
        <v>26</v>
      </c>
      <c r="B87" s="128" t="str">
        <f t="shared" ca="1" si="7"/>
        <v>〃</v>
      </c>
      <c r="C87" s="122" t="str">
        <f t="shared" ca="1" si="8"/>
        <v>〃</v>
      </c>
      <c r="D87" s="122" t="str">
        <f t="shared" ca="1" si="9"/>
        <v>〃</v>
      </c>
      <c r="E87" s="122" t="s">
        <v>260</v>
      </c>
      <c r="F87" s="122">
        <v>8</v>
      </c>
      <c r="G87" s="122"/>
      <c r="H87" s="122"/>
      <c r="I87" s="122"/>
      <c r="J87" s="122">
        <v>68</v>
      </c>
      <c r="K87" s="122"/>
      <c r="L87" s="122"/>
      <c r="M87" s="122"/>
      <c r="N87" s="129" t="s">
        <v>363</v>
      </c>
      <c r="O87" s="128" t="s">
        <v>360</v>
      </c>
      <c r="P87" s="122" t="s">
        <v>167</v>
      </c>
      <c r="Q87" s="122" t="s">
        <v>361</v>
      </c>
      <c r="R87" s="115" t="str">
        <f t="shared" si="10"/>
        <v>東側 近位_x000D_
東側 遠位_x000D_
西側 遠位_x000D_
西側 遠位_x000D_
北側 近位_x000D_
北側 遠位_x000D_
南側 近位※部分補修あり_x000D_
南側 遠位</v>
      </c>
    </row>
    <row r="88" spans="1:18" ht="52.8">
      <c r="A88" s="216">
        <f t="shared" ca="1" si="6"/>
        <v>27</v>
      </c>
      <c r="B88" s="128" t="str">
        <f t="shared" ca="1" si="7"/>
        <v>第20-1-2015</v>
      </c>
      <c r="C88" s="122" t="str">
        <f t="shared" ca="1" si="8"/>
        <v>〃</v>
      </c>
      <c r="D88" s="122" t="str">
        <f t="shared" ca="1" si="9"/>
        <v>広島市中区光南4丁目2番南西角先交差点</v>
      </c>
      <c r="E88" s="122" t="s">
        <v>183</v>
      </c>
      <c r="F88" s="122">
        <v>1</v>
      </c>
      <c r="G88" s="122">
        <v>21</v>
      </c>
      <c r="H88" s="122"/>
      <c r="I88" s="122"/>
      <c r="J88" s="122"/>
      <c r="K88" s="122"/>
      <c r="L88" s="122"/>
      <c r="M88" s="122"/>
      <c r="N88" s="129" t="s">
        <v>366</v>
      </c>
      <c r="O88" s="128" t="s">
        <v>364</v>
      </c>
      <c r="P88" s="122" t="s">
        <v>167</v>
      </c>
      <c r="Q88" s="122" t="s">
        <v>365</v>
      </c>
      <c r="R88" s="115" t="str">
        <f t="shared" si="10"/>
        <v>西側3m7縞※既存の横断歩道を削除し､白黒反転して3m幅で更新(詳細指示)</v>
      </c>
    </row>
    <row r="89" spans="1:18" ht="26.4">
      <c r="A89" s="216">
        <f t="shared" ca="1" si="6"/>
        <v>27</v>
      </c>
      <c r="B89" s="128" t="str">
        <f t="shared" ca="1" si="7"/>
        <v>〃</v>
      </c>
      <c r="C89" s="122" t="str">
        <f t="shared" ca="1" si="8"/>
        <v>〃</v>
      </c>
      <c r="D89" s="122" t="str">
        <f t="shared" ca="1" si="9"/>
        <v>〃</v>
      </c>
      <c r="E89" s="122" t="s">
        <v>260</v>
      </c>
      <c r="F89" s="122">
        <v>2</v>
      </c>
      <c r="G89" s="122"/>
      <c r="H89" s="122"/>
      <c r="I89" s="122"/>
      <c r="J89" s="122">
        <v>18</v>
      </c>
      <c r="K89" s="122"/>
      <c r="L89" s="122"/>
      <c r="M89" s="122"/>
      <c r="N89" s="129" t="s">
        <v>367</v>
      </c>
      <c r="O89" s="128" t="s">
        <v>364</v>
      </c>
      <c r="P89" s="122" t="s">
        <v>167</v>
      </c>
      <c r="Q89" s="122" t="s">
        <v>365</v>
      </c>
      <c r="R89" s="115" t="str">
        <f t="shared" si="10"/>
        <v>東側 近位_x000D_
東側 遠位</v>
      </c>
    </row>
    <row r="90" spans="1:18" ht="52.8">
      <c r="A90" s="216">
        <f t="shared" ca="1" si="6"/>
        <v>27</v>
      </c>
      <c r="B90" s="128" t="str">
        <f t="shared" ca="1" si="7"/>
        <v>〃</v>
      </c>
      <c r="C90" s="122" t="str">
        <f t="shared" ca="1" si="8"/>
        <v>〃</v>
      </c>
      <c r="D90" s="122" t="str">
        <f t="shared" ca="1" si="9"/>
        <v>〃</v>
      </c>
      <c r="E90" s="122" t="s">
        <v>188</v>
      </c>
      <c r="F90" s="122">
        <v>2</v>
      </c>
      <c r="G90" s="122">
        <v>5.7</v>
      </c>
      <c r="H90" s="122"/>
      <c r="I90" s="122"/>
      <c r="J90" s="122"/>
      <c r="K90" s="122"/>
      <c r="L90" s="122"/>
      <c r="M90" s="122"/>
      <c r="N90" s="129" t="s">
        <v>368</v>
      </c>
      <c r="O90" s="128" t="s">
        <v>364</v>
      </c>
      <c r="P90" s="122" t="s">
        <v>167</v>
      </c>
      <c r="Q90" s="122" t="s">
        <v>365</v>
      </c>
      <c r="R90" s="115" t="str">
        <f t="shared" si="10"/>
        <v>西側2.7m※既存の停止線を削除し､1m東側へ移設_x000D_
東側3m</v>
      </c>
    </row>
    <row r="91" spans="1:18" ht="26.4">
      <c r="A91" s="216">
        <f t="shared" ca="1" si="6"/>
        <v>27</v>
      </c>
      <c r="B91" s="128" t="str">
        <f t="shared" ca="1" si="7"/>
        <v>〃</v>
      </c>
      <c r="C91" s="122" t="str">
        <f t="shared" ca="1" si="8"/>
        <v>〃</v>
      </c>
      <c r="D91" s="122" t="str">
        <f t="shared" ca="1" si="9"/>
        <v>〃</v>
      </c>
      <c r="E91" s="122" t="s">
        <v>177</v>
      </c>
      <c r="F91" s="122">
        <v>1</v>
      </c>
      <c r="G91" s="122"/>
      <c r="H91" s="122"/>
      <c r="I91" s="122"/>
      <c r="J91" s="122"/>
      <c r="K91" s="122"/>
      <c r="L91" s="122"/>
      <c r="M91" s="122">
        <v>40</v>
      </c>
      <c r="N91" s="129"/>
      <c r="O91" s="128" t="s">
        <v>364</v>
      </c>
      <c r="P91" s="122" t="s">
        <v>167</v>
      </c>
      <c r="Q91" s="122" t="s">
        <v>365</v>
      </c>
      <c r="R91" s="115" t="str">
        <f t="shared" si="10"/>
        <v/>
      </c>
    </row>
    <row r="92" spans="1:18" ht="26.4">
      <c r="A92" s="216">
        <f t="shared" ca="1" si="6"/>
        <v>27</v>
      </c>
      <c r="B92" s="128" t="str">
        <f t="shared" ca="1" si="7"/>
        <v>〃</v>
      </c>
      <c r="C92" s="122" t="str">
        <f t="shared" ca="1" si="8"/>
        <v>〃</v>
      </c>
      <c r="D92" s="122" t="str">
        <f t="shared" ca="1" si="9"/>
        <v>〃</v>
      </c>
      <c r="E92" s="122" t="s">
        <v>181</v>
      </c>
      <c r="F92" s="122">
        <v>1</v>
      </c>
      <c r="G92" s="122"/>
      <c r="H92" s="122"/>
      <c r="I92" s="122"/>
      <c r="J92" s="122"/>
      <c r="K92" s="122"/>
      <c r="L92" s="122"/>
      <c r="M92" s="122">
        <v>2.7</v>
      </c>
      <c r="N92" s="129"/>
      <c r="O92" s="128" t="s">
        <v>364</v>
      </c>
      <c r="P92" s="122" t="s">
        <v>167</v>
      </c>
      <c r="Q92" s="122" t="s">
        <v>365</v>
      </c>
      <c r="R92" s="115" t="str">
        <f t="shared" si="10"/>
        <v/>
      </c>
    </row>
    <row r="93" spans="1:18" ht="118.8">
      <c r="A93" s="216">
        <f t="shared" ca="1" si="6"/>
        <v>27</v>
      </c>
      <c r="B93" s="128">
        <f t="shared" ca="1" si="7"/>
        <v>0</v>
      </c>
      <c r="C93" s="122" t="str">
        <f t="shared" ca="1" si="8"/>
        <v>〃</v>
      </c>
      <c r="D93" s="122" t="str">
        <f t="shared" ca="1" si="9"/>
        <v>〃</v>
      </c>
      <c r="E93" s="122" t="s">
        <v>172</v>
      </c>
      <c r="F93" s="122">
        <v>3</v>
      </c>
      <c r="G93" s="122"/>
      <c r="H93" s="122"/>
      <c r="I93" s="122">
        <v>6</v>
      </c>
      <c r="J93" s="122"/>
      <c r="K93" s="122"/>
      <c r="L93" s="122"/>
      <c r="M93" s="122"/>
      <c r="N93" s="129" t="s">
        <v>369</v>
      </c>
      <c r="O93" s="128"/>
      <c r="P93" s="122" t="s">
        <v>167</v>
      </c>
      <c r="Q93" s="122" t="s">
        <v>365</v>
      </c>
      <c r="R93" s="115" t="str">
        <f t="shared" si="10"/>
        <v>西側 西行外側線(白線)1m延長※横断歩道削除部分_x000D_
西側 東行路側線(白線)4m延長※横断歩道削除部分_x000D_
西側 中央線(白線)1m延長※横断歩道削除部分</v>
      </c>
    </row>
    <row r="94" spans="1:18" ht="92.4">
      <c r="A94" s="216">
        <f t="shared" ca="1" si="6"/>
        <v>28</v>
      </c>
      <c r="B94" s="128" t="str">
        <f t="shared" ca="1" si="7"/>
        <v>第20-1-3214</v>
      </c>
      <c r="C94" s="122" t="str">
        <f t="shared" ca="1" si="8"/>
        <v>〃</v>
      </c>
      <c r="D94" s="122" t="str">
        <f t="shared" ca="1" si="9"/>
        <v>広島市中区広瀬町2番南西角先交差点</v>
      </c>
      <c r="E94" s="122" t="s">
        <v>183</v>
      </c>
      <c r="F94" s="122">
        <v>2</v>
      </c>
      <c r="G94" s="122">
        <v>28.5</v>
      </c>
      <c r="H94" s="122"/>
      <c r="I94" s="122"/>
      <c r="J94" s="122"/>
      <c r="K94" s="122"/>
      <c r="L94" s="122"/>
      <c r="M94" s="122"/>
      <c r="N94" s="129" t="s">
        <v>372</v>
      </c>
      <c r="O94" s="128" t="s">
        <v>370</v>
      </c>
      <c r="P94" s="122" t="s">
        <v>167</v>
      </c>
      <c r="Q94" s="122" t="s">
        <v>371</v>
      </c>
      <c r="R94" s="115" t="str">
        <f t="shared" si="10"/>
        <v>北側4m5縞※西から1､2縞､他北端1m削除､3m幅基準_x000D_
南側2.7m5縞(東から1.3m分補修済)※南から1､2縞､他東端1m削除､3m幅基準</v>
      </c>
    </row>
    <row r="95" spans="1:18" ht="105.6">
      <c r="A95" s="216">
        <f t="shared" ca="1" si="6"/>
        <v>28</v>
      </c>
      <c r="B95" s="128" t="str">
        <f t="shared" ca="1" si="7"/>
        <v>〃</v>
      </c>
      <c r="C95" s="122" t="str">
        <f t="shared" ca="1" si="8"/>
        <v>〃</v>
      </c>
      <c r="D95" s="122" t="str">
        <f t="shared" ca="1" si="9"/>
        <v>〃</v>
      </c>
      <c r="E95" s="122" t="s">
        <v>188</v>
      </c>
      <c r="F95" s="122">
        <v>4</v>
      </c>
      <c r="G95" s="122">
        <v>8.8000000000000007</v>
      </c>
      <c r="H95" s="122"/>
      <c r="I95" s="122"/>
      <c r="J95" s="122"/>
      <c r="K95" s="122"/>
      <c r="L95" s="122"/>
      <c r="M95" s="122"/>
      <c r="N95" s="129" t="s">
        <v>373</v>
      </c>
      <c r="O95" s="128" t="s">
        <v>370</v>
      </c>
      <c r="P95" s="122" t="s">
        <v>167</v>
      </c>
      <c r="Q95" s="122" t="s">
        <v>371</v>
      </c>
      <c r="R95" s="115" t="str">
        <f t="shared" si="10"/>
        <v>北側2.2m※既存の停止線を削除し､1m南側へ移設_x000D_
東側2m※既存の停止線を削除し､1m西側へ移設(外側線の内側は削除)_x000D_
南側2.2m_x000D_
西側2.4m</v>
      </c>
    </row>
    <row r="96" spans="1:18" ht="26.4">
      <c r="A96" s="216">
        <f t="shared" ca="1" si="6"/>
        <v>28</v>
      </c>
      <c r="B96" s="128" t="str">
        <f t="shared" ca="1" si="7"/>
        <v>〃</v>
      </c>
      <c r="C96" s="122" t="str">
        <f t="shared" ca="1" si="8"/>
        <v>〃</v>
      </c>
      <c r="D96" s="122" t="str">
        <f t="shared" ca="1" si="9"/>
        <v>〃</v>
      </c>
      <c r="E96" s="122" t="s">
        <v>177</v>
      </c>
      <c r="F96" s="122">
        <v>2</v>
      </c>
      <c r="G96" s="122"/>
      <c r="H96" s="122"/>
      <c r="I96" s="122"/>
      <c r="J96" s="122"/>
      <c r="K96" s="122"/>
      <c r="L96" s="122"/>
      <c r="M96" s="122">
        <v>46</v>
      </c>
      <c r="N96" s="129"/>
      <c r="O96" s="128" t="s">
        <v>370</v>
      </c>
      <c r="P96" s="122" t="s">
        <v>167</v>
      </c>
      <c r="Q96" s="122" t="s">
        <v>371</v>
      </c>
      <c r="R96" s="115" t="str">
        <f t="shared" si="10"/>
        <v/>
      </c>
    </row>
    <row r="97" spans="1:18" ht="26.4">
      <c r="A97" s="216">
        <f t="shared" ca="1" si="6"/>
        <v>28</v>
      </c>
      <c r="B97" s="128" t="str">
        <f t="shared" ca="1" si="7"/>
        <v>〃</v>
      </c>
      <c r="C97" s="122" t="str">
        <f t="shared" ca="1" si="8"/>
        <v>〃</v>
      </c>
      <c r="D97" s="122" t="str">
        <f t="shared" ca="1" si="9"/>
        <v>〃</v>
      </c>
      <c r="E97" s="122" t="s">
        <v>181</v>
      </c>
      <c r="F97" s="122">
        <v>2</v>
      </c>
      <c r="G97" s="122"/>
      <c r="H97" s="122"/>
      <c r="I97" s="122"/>
      <c r="J97" s="122"/>
      <c r="K97" s="122"/>
      <c r="L97" s="122"/>
      <c r="M97" s="122">
        <v>11.6</v>
      </c>
      <c r="N97" s="129"/>
      <c r="O97" s="128" t="s">
        <v>370</v>
      </c>
      <c r="P97" s="122" t="s">
        <v>167</v>
      </c>
      <c r="Q97" s="122" t="s">
        <v>371</v>
      </c>
      <c r="R97" s="115" t="str">
        <f t="shared" si="10"/>
        <v/>
      </c>
    </row>
    <row r="98" spans="1:18" ht="79.2">
      <c r="A98" s="216">
        <f t="shared" ca="1" si="6"/>
        <v>28</v>
      </c>
      <c r="B98" s="128">
        <f t="shared" ca="1" si="7"/>
        <v>0</v>
      </c>
      <c r="C98" s="122" t="str">
        <f t="shared" ca="1" si="8"/>
        <v>〃</v>
      </c>
      <c r="D98" s="122" t="str">
        <f t="shared" ca="1" si="9"/>
        <v>〃</v>
      </c>
      <c r="E98" s="122" t="s">
        <v>172</v>
      </c>
      <c r="F98" s="122">
        <v>2</v>
      </c>
      <c r="G98" s="122"/>
      <c r="H98" s="122"/>
      <c r="I98" s="122">
        <v>9.6</v>
      </c>
      <c r="J98" s="122"/>
      <c r="K98" s="122"/>
      <c r="L98" s="122"/>
      <c r="M98" s="122"/>
      <c r="N98" s="129" t="s">
        <v>374</v>
      </c>
      <c r="O98" s="128"/>
      <c r="P98" s="122" t="s">
        <v>167</v>
      </c>
      <c r="Q98" s="122" t="s">
        <v>371</v>
      </c>
      <c r="R98" s="115" t="str">
        <f t="shared" si="10"/>
        <v>北西側 外側線4.8m延長※横断歩道削除部分の外側線を接続する_x000D_
南東側 外側線4.8m延長※横断歩道削除部分の外側線を接続する</v>
      </c>
    </row>
    <row r="99" spans="1:18" ht="39.6">
      <c r="A99" s="216">
        <f t="shared" ca="1" si="6"/>
        <v>29</v>
      </c>
      <c r="B99" s="128" t="str">
        <f t="shared" ca="1" si="7"/>
        <v>第20-1-1627</v>
      </c>
      <c r="C99" s="122" t="str">
        <f t="shared" ca="1" si="8"/>
        <v>〃</v>
      </c>
      <c r="D99" s="122" t="str">
        <f t="shared" ca="1" si="9"/>
        <v>広島市中区広瀬町2番北東角先（広瀬小学校北東交差点）</v>
      </c>
      <c r="E99" s="122" t="s">
        <v>183</v>
      </c>
      <c r="F99" s="122">
        <v>1</v>
      </c>
      <c r="G99" s="122">
        <v>18</v>
      </c>
      <c r="H99" s="122"/>
      <c r="I99" s="122"/>
      <c r="J99" s="122"/>
      <c r="K99" s="122"/>
      <c r="L99" s="122"/>
      <c r="M99" s="122"/>
      <c r="N99" s="129" t="s">
        <v>377</v>
      </c>
      <c r="O99" s="128" t="s">
        <v>375</v>
      </c>
      <c r="P99" s="122" t="s">
        <v>167</v>
      </c>
      <c r="Q99" s="122" t="s">
        <v>376</v>
      </c>
      <c r="R99" s="115" t="str">
        <f t="shared" si="10"/>
        <v>南側3m6縞※南端0.8m削除､3m幅基準</v>
      </c>
    </row>
    <row r="100" spans="1:18" ht="66">
      <c r="A100" s="216">
        <f t="shared" ca="1" si="6"/>
        <v>29</v>
      </c>
      <c r="B100" s="128" t="str">
        <f t="shared" ca="1" si="7"/>
        <v>〃</v>
      </c>
      <c r="C100" s="122" t="str">
        <f t="shared" ca="1" si="8"/>
        <v>〃</v>
      </c>
      <c r="D100" s="122" t="str">
        <f t="shared" ca="1" si="9"/>
        <v>〃</v>
      </c>
      <c r="E100" s="122" t="s">
        <v>188</v>
      </c>
      <c r="F100" s="122">
        <v>2</v>
      </c>
      <c r="G100" s="122">
        <v>5.3</v>
      </c>
      <c r="H100" s="122"/>
      <c r="I100" s="122"/>
      <c r="J100" s="122"/>
      <c r="K100" s="122"/>
      <c r="L100" s="122"/>
      <c r="M100" s="122"/>
      <c r="N100" s="129" t="s">
        <v>378</v>
      </c>
      <c r="O100" s="128" t="s">
        <v>375</v>
      </c>
      <c r="P100" s="122" t="s">
        <v>167</v>
      </c>
      <c r="Q100" s="122" t="s">
        <v>376</v>
      </c>
      <c r="R100" s="115" t="str">
        <f t="shared" si="10"/>
        <v>南側2.3m※既存の停止線を削除し､0.8m北側へ移設_x000D_
北側3m※西端0.3m分削除､3mで更新</v>
      </c>
    </row>
    <row r="101" spans="1:18" ht="26.4">
      <c r="A101" s="216">
        <f t="shared" ca="1" si="6"/>
        <v>29</v>
      </c>
      <c r="B101" s="128" t="str">
        <f t="shared" ca="1" si="7"/>
        <v>〃</v>
      </c>
      <c r="C101" s="122" t="str">
        <f t="shared" ca="1" si="8"/>
        <v>〃</v>
      </c>
      <c r="D101" s="122" t="str">
        <f t="shared" ca="1" si="9"/>
        <v>〃</v>
      </c>
      <c r="E101" s="122" t="s">
        <v>177</v>
      </c>
      <c r="F101" s="122">
        <v>2</v>
      </c>
      <c r="G101" s="122"/>
      <c r="H101" s="122"/>
      <c r="I101" s="122"/>
      <c r="J101" s="122"/>
      <c r="K101" s="122"/>
      <c r="L101" s="122"/>
      <c r="M101" s="122">
        <v>34.799999999999997</v>
      </c>
      <c r="N101" s="129" t="s">
        <v>379</v>
      </c>
      <c r="O101" s="128" t="s">
        <v>375</v>
      </c>
      <c r="P101" s="122" t="s">
        <v>167</v>
      </c>
      <c r="Q101" s="122" t="s">
        <v>376</v>
      </c>
      <c r="R101" s="115" t="str">
        <f t="shared" si="10"/>
        <v>北側 削除工事のみ 各縞北端0.8m削除</v>
      </c>
    </row>
    <row r="102" spans="1:18" ht="26.4">
      <c r="A102" s="216">
        <f t="shared" ca="1" si="6"/>
        <v>29</v>
      </c>
      <c r="B102" s="128" t="str">
        <f t="shared" ca="1" si="7"/>
        <v>〃</v>
      </c>
      <c r="C102" s="122" t="str">
        <f t="shared" ca="1" si="8"/>
        <v>〃</v>
      </c>
      <c r="D102" s="122" t="str">
        <f t="shared" ca="1" si="9"/>
        <v>〃</v>
      </c>
      <c r="E102" s="122" t="s">
        <v>181</v>
      </c>
      <c r="F102" s="122">
        <v>2</v>
      </c>
      <c r="G102" s="122"/>
      <c r="H102" s="122"/>
      <c r="I102" s="122"/>
      <c r="J102" s="122"/>
      <c r="K102" s="122"/>
      <c r="L102" s="122"/>
      <c r="M102" s="122">
        <v>6.1000000000000005</v>
      </c>
      <c r="N102" s="129"/>
      <c r="O102" s="128" t="s">
        <v>375</v>
      </c>
      <c r="P102" s="122" t="s">
        <v>167</v>
      </c>
      <c r="Q102" s="122" t="s">
        <v>376</v>
      </c>
      <c r="R102" s="115" t="str">
        <f t="shared" si="10"/>
        <v/>
      </c>
    </row>
    <row r="103" spans="1:18" ht="52.8">
      <c r="A103" s="216">
        <f t="shared" ca="1" si="6"/>
        <v>29</v>
      </c>
      <c r="B103" s="128">
        <f t="shared" ca="1" si="7"/>
        <v>0</v>
      </c>
      <c r="C103" s="122" t="str">
        <f t="shared" ca="1" si="8"/>
        <v>〃</v>
      </c>
      <c r="D103" s="122" t="str">
        <f t="shared" ca="1" si="9"/>
        <v>〃</v>
      </c>
      <c r="E103" s="122" t="s">
        <v>172</v>
      </c>
      <c r="F103" s="122">
        <v>2</v>
      </c>
      <c r="G103" s="122"/>
      <c r="H103" s="122"/>
      <c r="I103" s="122">
        <v>1.6</v>
      </c>
      <c r="J103" s="122"/>
      <c r="K103" s="122"/>
      <c r="L103" s="122"/>
      <c r="M103" s="122"/>
      <c r="N103" s="129" t="s">
        <v>380</v>
      </c>
      <c r="O103" s="128"/>
      <c r="P103" s="122" t="s">
        <v>167</v>
      </c>
      <c r="Q103" s="122" t="s">
        <v>376</v>
      </c>
      <c r="R103" s="115" t="str">
        <f t="shared" si="10"/>
        <v>南側 外側線0.8m延長※横断歩道削除部分_x000D_
北側 外側線0.8m延長※横断歩道削除部分</v>
      </c>
    </row>
    <row r="104" spans="1:18" ht="26.4">
      <c r="A104" s="216">
        <f t="shared" ca="1" si="6"/>
        <v>30</v>
      </c>
      <c r="B104" s="128" t="str">
        <f t="shared" ca="1" si="7"/>
        <v>第20-1-1726</v>
      </c>
      <c r="C104" s="122" t="str">
        <f t="shared" ca="1" si="8"/>
        <v>〃</v>
      </c>
      <c r="D104" s="122" t="str">
        <f t="shared" ca="1" si="9"/>
        <v>広島市中区国泰寺町2丁目3番18号先交差点</v>
      </c>
      <c r="E104" s="122" t="s">
        <v>183</v>
      </c>
      <c r="F104" s="122">
        <v>1</v>
      </c>
      <c r="G104" s="122">
        <v>8</v>
      </c>
      <c r="H104" s="122"/>
      <c r="I104" s="122"/>
      <c r="J104" s="122"/>
      <c r="K104" s="122"/>
      <c r="L104" s="122"/>
      <c r="M104" s="122"/>
      <c r="N104" s="129" t="s">
        <v>383</v>
      </c>
      <c r="O104" s="128" t="s">
        <v>381</v>
      </c>
      <c r="P104" s="122" t="s">
        <v>167</v>
      </c>
      <c r="Q104" s="122" t="s">
        <v>382</v>
      </c>
      <c r="R104" s="115" t="str">
        <f t="shared" si="10"/>
        <v>東側4m2縞(北から1､2縞)</v>
      </c>
    </row>
    <row r="105" spans="1:18" ht="26.4">
      <c r="A105" s="216">
        <f t="shared" ca="1" si="6"/>
        <v>30</v>
      </c>
      <c r="B105" s="128" t="str">
        <f t="shared" ca="1" si="7"/>
        <v>〃</v>
      </c>
      <c r="C105" s="122" t="str">
        <f t="shared" ca="1" si="8"/>
        <v>〃</v>
      </c>
      <c r="D105" s="122" t="str">
        <f t="shared" ca="1" si="9"/>
        <v>〃</v>
      </c>
      <c r="E105" s="122" t="s">
        <v>260</v>
      </c>
      <c r="F105" s="122">
        <v>2</v>
      </c>
      <c r="G105" s="122"/>
      <c r="H105" s="122"/>
      <c r="I105" s="122"/>
      <c r="J105" s="122">
        <v>18</v>
      </c>
      <c r="K105" s="122"/>
      <c r="L105" s="122"/>
      <c r="M105" s="122"/>
      <c r="N105" s="129" t="s">
        <v>367</v>
      </c>
      <c r="O105" s="128" t="s">
        <v>381</v>
      </c>
      <c r="P105" s="122" t="s">
        <v>167</v>
      </c>
      <c r="Q105" s="122" t="s">
        <v>382</v>
      </c>
      <c r="R105" s="115" t="str">
        <f t="shared" si="10"/>
        <v>東側 近位_x000D_
東側 遠位</v>
      </c>
    </row>
    <row r="106" spans="1:18" ht="26.4">
      <c r="A106" s="216">
        <f t="shared" ca="1" si="6"/>
        <v>30</v>
      </c>
      <c r="B106" s="128" t="str">
        <f t="shared" ca="1" si="7"/>
        <v>〃</v>
      </c>
      <c r="C106" s="122" t="str">
        <f t="shared" ca="1" si="8"/>
        <v>〃</v>
      </c>
      <c r="D106" s="122" t="str">
        <f t="shared" ca="1" si="9"/>
        <v>〃</v>
      </c>
      <c r="E106" s="122" t="s">
        <v>188</v>
      </c>
      <c r="F106" s="122">
        <v>1</v>
      </c>
      <c r="G106" s="122">
        <v>3.3</v>
      </c>
      <c r="H106" s="122"/>
      <c r="I106" s="122"/>
      <c r="J106" s="122"/>
      <c r="K106" s="122"/>
      <c r="L106" s="122"/>
      <c r="M106" s="122"/>
      <c r="N106" s="129" t="s">
        <v>384</v>
      </c>
      <c r="O106" s="128" t="s">
        <v>381</v>
      </c>
      <c r="P106" s="122" t="s">
        <v>167</v>
      </c>
      <c r="Q106" s="122" t="s">
        <v>382</v>
      </c>
      <c r="R106" s="115" t="str">
        <f t="shared" si="10"/>
        <v>東側3.3m</v>
      </c>
    </row>
    <row r="107" spans="1:18" ht="26.4">
      <c r="A107" s="216">
        <f t="shared" ca="1" si="6"/>
        <v>31</v>
      </c>
      <c r="B107" s="128">
        <f t="shared" ca="1" si="7"/>
        <v>0</v>
      </c>
      <c r="C107" s="122" t="str">
        <f t="shared" ca="1" si="8"/>
        <v>〃</v>
      </c>
      <c r="D107" s="122" t="str">
        <f t="shared" ca="1" si="9"/>
        <v>広島市中区堺町2丁目4番南西角先（小網町電停東行）</v>
      </c>
      <c r="E107" s="122" t="s">
        <v>172</v>
      </c>
      <c r="F107" s="122">
        <v>1</v>
      </c>
      <c r="G107" s="122"/>
      <c r="H107" s="122"/>
      <c r="I107" s="122">
        <v>3</v>
      </c>
      <c r="J107" s="122"/>
      <c r="K107" s="122"/>
      <c r="L107" s="122"/>
      <c r="M107" s="122"/>
      <c r="N107" s="129" t="s">
        <v>386</v>
      </c>
      <c r="O107" s="128"/>
      <c r="P107" s="122" t="s">
        <v>167</v>
      </c>
      <c r="Q107" s="122" t="s">
        <v>385</v>
      </c>
      <c r="R107" s="115" t="str">
        <f t="shared" si="10"/>
        <v>東行 矢印更新</v>
      </c>
    </row>
    <row r="108" spans="1:18" ht="39.6">
      <c r="A108" s="216">
        <f t="shared" ca="1" si="6"/>
        <v>32</v>
      </c>
      <c r="B108" s="128" t="str">
        <f t="shared" ca="1" si="7"/>
        <v>第20-1-4302</v>
      </c>
      <c r="C108" s="122" t="str">
        <f t="shared" ca="1" si="8"/>
        <v>国道2号</v>
      </c>
      <c r="D108" s="122" t="str">
        <f t="shared" ca="1" si="9"/>
        <v>広島市中区住吉町4番1号先交差点</v>
      </c>
      <c r="E108" s="122" t="s">
        <v>183</v>
      </c>
      <c r="F108" s="122">
        <v>1</v>
      </c>
      <c r="G108" s="122">
        <v>15.7</v>
      </c>
      <c r="H108" s="122"/>
      <c r="I108" s="122"/>
      <c r="J108" s="122"/>
      <c r="K108" s="122"/>
      <c r="L108" s="122"/>
      <c r="M108" s="122"/>
      <c r="N108" s="129" t="s">
        <v>389</v>
      </c>
      <c r="O108" s="128" t="s">
        <v>387</v>
      </c>
      <c r="P108" s="122" t="s">
        <v>185</v>
      </c>
      <c r="Q108" s="122" t="s">
        <v>388</v>
      </c>
      <c r="R108" s="115" t="str">
        <f t="shared" si="10"/>
        <v>南側1.6m1縞(東から1縞)2.1m1縞(西から1縞)4m3縞(他3縞)</v>
      </c>
    </row>
    <row r="109" spans="1:18" ht="26.4">
      <c r="A109" s="216">
        <f t="shared" ca="1" si="6"/>
        <v>32</v>
      </c>
      <c r="B109" s="128" t="str">
        <f t="shared" ca="1" si="7"/>
        <v>〃</v>
      </c>
      <c r="C109" s="122" t="str">
        <f t="shared" ca="1" si="8"/>
        <v>〃</v>
      </c>
      <c r="D109" s="122" t="str">
        <f t="shared" ca="1" si="9"/>
        <v>〃</v>
      </c>
      <c r="E109" s="122" t="s">
        <v>188</v>
      </c>
      <c r="F109" s="122">
        <v>1</v>
      </c>
      <c r="G109" s="122">
        <v>1.5</v>
      </c>
      <c r="H109" s="122"/>
      <c r="I109" s="122"/>
      <c r="J109" s="122"/>
      <c r="K109" s="122"/>
      <c r="L109" s="122"/>
      <c r="M109" s="122"/>
      <c r="N109" s="129" t="s">
        <v>390</v>
      </c>
      <c r="O109" s="128" t="s">
        <v>387</v>
      </c>
      <c r="P109" s="122" t="s">
        <v>185</v>
      </c>
      <c r="Q109" s="122" t="s">
        <v>388</v>
      </c>
      <c r="R109" s="115" t="str">
        <f t="shared" si="10"/>
        <v>南側1.5m</v>
      </c>
    </row>
    <row r="110" spans="1:18" ht="52.8">
      <c r="A110" s="216">
        <f t="shared" ca="1" si="6"/>
        <v>33</v>
      </c>
      <c r="B110" s="128" t="str">
        <f t="shared" ca="1" si="7"/>
        <v>第12-1-5132</v>
      </c>
      <c r="C110" s="122" t="str">
        <f t="shared" ca="1" si="8"/>
        <v>市道</v>
      </c>
      <c r="D110" s="122" t="str">
        <f t="shared" ca="1" si="9"/>
        <v>広島市中区住吉町9番南西角先交差点</v>
      </c>
      <c r="E110" s="122" t="s">
        <v>272</v>
      </c>
      <c r="F110" s="122">
        <v>2</v>
      </c>
      <c r="G110" s="122"/>
      <c r="H110" s="122"/>
      <c r="I110" s="122"/>
      <c r="J110" s="122">
        <v>26</v>
      </c>
      <c r="K110" s="122"/>
      <c r="L110" s="122"/>
      <c r="M110" s="122"/>
      <c r="N110" s="129" t="s">
        <v>393</v>
      </c>
      <c r="O110" s="128" t="s">
        <v>391</v>
      </c>
      <c r="P110" s="122" t="s">
        <v>167</v>
      </c>
      <c r="Q110" s="122" t="s">
        <v>392</v>
      </c>
      <c r="R110" s="115" t="str">
        <f t="shared" si="10"/>
        <v>南側 既存削除後縮小施工_x000D_
北側 既存削除後縮小施工</v>
      </c>
    </row>
    <row r="111" spans="1:18" ht="39.6">
      <c r="A111" s="216">
        <f t="shared" ca="1" si="6"/>
        <v>33</v>
      </c>
      <c r="B111" s="128" t="str">
        <f t="shared" ca="1" si="7"/>
        <v>〃</v>
      </c>
      <c r="C111" s="122" t="str">
        <f t="shared" ca="1" si="8"/>
        <v>〃</v>
      </c>
      <c r="D111" s="122" t="str">
        <f t="shared" ca="1" si="9"/>
        <v>〃</v>
      </c>
      <c r="E111" s="122" t="s">
        <v>188</v>
      </c>
      <c r="F111" s="122">
        <v>1</v>
      </c>
      <c r="G111" s="122"/>
      <c r="H111" s="122">
        <v>3</v>
      </c>
      <c r="I111" s="122"/>
      <c r="J111" s="122"/>
      <c r="K111" s="122"/>
      <c r="L111" s="122"/>
      <c r="M111" s="122"/>
      <c r="N111" s="129" t="s">
        <v>394</v>
      </c>
      <c r="O111" s="128" t="s">
        <v>391</v>
      </c>
      <c r="P111" s="122" t="s">
        <v>167</v>
      </c>
      <c r="Q111" s="122" t="s">
        <v>392</v>
      </c>
      <c r="R111" s="115" t="str">
        <f t="shared" si="10"/>
        <v>南側3m※東端を基準に3m30㎝幅で更新(現状2.7m)</v>
      </c>
    </row>
    <row r="112" spans="1:18" ht="26.4">
      <c r="A112" s="216">
        <f t="shared" ca="1" si="6"/>
        <v>33</v>
      </c>
      <c r="B112" s="128" t="str">
        <f t="shared" ca="1" si="7"/>
        <v>〃</v>
      </c>
      <c r="C112" s="122" t="str">
        <f t="shared" ca="1" si="8"/>
        <v>〃</v>
      </c>
      <c r="D112" s="122" t="str">
        <f t="shared" ca="1" si="9"/>
        <v>〃</v>
      </c>
      <c r="E112" s="122" t="s">
        <v>192</v>
      </c>
      <c r="F112" s="122">
        <v>2</v>
      </c>
      <c r="G112" s="122"/>
      <c r="H112" s="122"/>
      <c r="I112" s="122"/>
      <c r="J112" s="122"/>
      <c r="K112" s="122"/>
      <c r="L112" s="122"/>
      <c r="M112" s="122">
        <v>20</v>
      </c>
      <c r="N112" s="129"/>
      <c r="O112" s="128" t="s">
        <v>391</v>
      </c>
      <c r="P112" s="122" t="s">
        <v>167</v>
      </c>
      <c r="Q112" s="122" t="s">
        <v>392</v>
      </c>
      <c r="R112" s="115" t="str">
        <f t="shared" si="10"/>
        <v/>
      </c>
    </row>
    <row r="113" spans="1:18" ht="39.6">
      <c r="A113" s="216">
        <f t="shared" ca="1" si="6"/>
        <v>34</v>
      </c>
      <c r="B113" s="128">
        <f t="shared" ca="1" si="7"/>
        <v>0</v>
      </c>
      <c r="C113" s="122" t="str">
        <f t="shared" ca="1" si="8"/>
        <v>〃</v>
      </c>
      <c r="D113" s="122" t="str">
        <f t="shared" ca="1" si="9"/>
        <v>広島市中区小網町3番北東角西方30メートル先（小網町電停西行）</v>
      </c>
      <c r="E113" s="122" t="s">
        <v>172</v>
      </c>
      <c r="F113" s="122">
        <v>1</v>
      </c>
      <c r="G113" s="122"/>
      <c r="H113" s="122"/>
      <c r="I113" s="122">
        <v>3</v>
      </c>
      <c r="J113" s="122"/>
      <c r="K113" s="122"/>
      <c r="L113" s="122"/>
      <c r="M113" s="122"/>
      <c r="N113" s="129" t="s">
        <v>396</v>
      </c>
      <c r="O113" s="128"/>
      <c r="P113" s="122" t="s">
        <v>167</v>
      </c>
      <c r="Q113" s="122" t="s">
        <v>395</v>
      </c>
      <c r="R113" s="115" t="str">
        <f t="shared" si="10"/>
        <v>西行 矢印更新</v>
      </c>
    </row>
    <row r="114" spans="1:18" ht="26.4">
      <c r="A114" s="216">
        <f t="shared" ca="1" si="6"/>
        <v>35</v>
      </c>
      <c r="B114" s="128" t="str">
        <f t="shared" ca="1" si="7"/>
        <v>第12-1-0538</v>
      </c>
      <c r="C114" s="122" t="str">
        <f t="shared" ca="1" si="8"/>
        <v>〃</v>
      </c>
      <c r="D114" s="122" t="str">
        <f t="shared" ca="1" si="9"/>
        <v>広島市中区千田町1丁目11番5号先交差点</v>
      </c>
      <c r="E114" s="122" t="s">
        <v>272</v>
      </c>
      <c r="F114" s="122">
        <v>1</v>
      </c>
      <c r="G114" s="122"/>
      <c r="H114" s="122"/>
      <c r="I114" s="122"/>
      <c r="J114" s="122">
        <v>13</v>
      </c>
      <c r="K114" s="122"/>
      <c r="L114" s="122"/>
      <c r="M114" s="122"/>
      <c r="N114" s="129" t="s">
        <v>295</v>
      </c>
      <c r="O114" s="128" t="s">
        <v>397</v>
      </c>
      <c r="P114" s="122" t="s">
        <v>167</v>
      </c>
      <c r="Q114" s="122" t="s">
        <v>398</v>
      </c>
      <c r="R114" s="115" t="str">
        <f t="shared" si="10"/>
        <v>東側 縮小施工</v>
      </c>
    </row>
    <row r="115" spans="1:18" ht="39.6">
      <c r="A115" s="216">
        <f t="shared" ca="1" si="6"/>
        <v>35</v>
      </c>
      <c r="B115" s="128" t="str">
        <f t="shared" ca="1" si="7"/>
        <v>〃</v>
      </c>
      <c r="C115" s="122" t="str">
        <f t="shared" ca="1" si="8"/>
        <v>〃</v>
      </c>
      <c r="D115" s="122" t="str">
        <f t="shared" ca="1" si="9"/>
        <v>〃</v>
      </c>
      <c r="E115" s="122" t="s">
        <v>188</v>
      </c>
      <c r="F115" s="122">
        <v>1</v>
      </c>
      <c r="G115" s="122"/>
      <c r="H115" s="122">
        <v>2.5</v>
      </c>
      <c r="I115" s="122"/>
      <c r="J115" s="122"/>
      <c r="K115" s="122"/>
      <c r="L115" s="122"/>
      <c r="M115" s="122"/>
      <c r="N115" s="129" t="s">
        <v>399</v>
      </c>
      <c r="O115" s="128" t="s">
        <v>397</v>
      </c>
      <c r="P115" s="122" t="s">
        <v>167</v>
      </c>
      <c r="Q115" s="122" t="s">
        <v>398</v>
      </c>
      <c r="R115" s="115" t="str">
        <f t="shared" si="10"/>
        <v>東側2.5m※既存の停止線の中心を基準に30㎝幅で施工</v>
      </c>
    </row>
    <row r="116" spans="1:18" ht="26.4">
      <c r="A116" s="216">
        <f t="shared" ca="1" si="6"/>
        <v>36</v>
      </c>
      <c r="B116" s="128" t="str">
        <f t="shared" ca="1" si="7"/>
        <v>第20-1-0577</v>
      </c>
      <c r="C116" s="122" t="str">
        <f t="shared" ca="1" si="8"/>
        <v>〃</v>
      </c>
      <c r="D116" s="122" t="str">
        <f t="shared" ca="1" si="9"/>
        <v>広島市中区千田町1丁目11番北角先交差点</v>
      </c>
      <c r="E116" s="122" t="s">
        <v>183</v>
      </c>
      <c r="F116" s="122">
        <v>1</v>
      </c>
      <c r="G116" s="122">
        <v>32.299999999999997</v>
      </c>
      <c r="H116" s="122"/>
      <c r="I116" s="122"/>
      <c r="J116" s="122"/>
      <c r="K116" s="122"/>
      <c r="L116" s="122"/>
      <c r="M116" s="122"/>
      <c r="N116" s="129" t="s">
        <v>402</v>
      </c>
      <c r="O116" s="128" t="s">
        <v>400</v>
      </c>
      <c r="P116" s="122" t="s">
        <v>167</v>
      </c>
      <c r="Q116" s="122" t="s">
        <v>401</v>
      </c>
      <c r="R116" s="115" t="str">
        <f t="shared" si="10"/>
        <v>南側1.3m1縞(西から1縞)3.1m10縞(他10縞)</v>
      </c>
    </row>
    <row r="117" spans="1:18" ht="26.4">
      <c r="A117" s="216">
        <f t="shared" ca="1" si="6"/>
        <v>36</v>
      </c>
      <c r="B117" s="128" t="str">
        <f t="shared" ca="1" si="7"/>
        <v>〃</v>
      </c>
      <c r="C117" s="122" t="str">
        <f t="shared" ca="1" si="8"/>
        <v>〃</v>
      </c>
      <c r="D117" s="122" t="str">
        <f t="shared" ca="1" si="9"/>
        <v>〃</v>
      </c>
      <c r="E117" s="122" t="s">
        <v>260</v>
      </c>
      <c r="F117" s="122">
        <v>1</v>
      </c>
      <c r="G117" s="122"/>
      <c r="H117" s="122"/>
      <c r="I117" s="122"/>
      <c r="J117" s="122">
        <v>9</v>
      </c>
      <c r="K117" s="122"/>
      <c r="L117" s="122"/>
      <c r="M117" s="122"/>
      <c r="N117" s="129" t="s">
        <v>403</v>
      </c>
      <c r="O117" s="128" t="s">
        <v>400</v>
      </c>
      <c r="P117" s="122" t="s">
        <v>167</v>
      </c>
      <c r="Q117" s="122" t="s">
        <v>401</v>
      </c>
      <c r="R117" s="115" t="str">
        <f t="shared" si="10"/>
        <v>南側 近位※30m位置に新設</v>
      </c>
    </row>
    <row r="118" spans="1:18" ht="52.8">
      <c r="A118" s="216">
        <f t="shared" ca="1" si="6"/>
        <v>37</v>
      </c>
      <c r="B118" s="128" t="str">
        <f t="shared" ca="1" si="7"/>
        <v>第20-1-4193</v>
      </c>
      <c r="C118" s="122" t="str">
        <f t="shared" ca="1" si="8"/>
        <v>〃</v>
      </c>
      <c r="D118" s="122" t="str">
        <f t="shared" ca="1" si="9"/>
        <v>広島市中区千田町1丁目3番15号先交差点</v>
      </c>
      <c r="E118" s="122" t="s">
        <v>183</v>
      </c>
      <c r="F118" s="122">
        <v>1</v>
      </c>
      <c r="G118" s="122">
        <v>19.600000000000001</v>
      </c>
      <c r="H118" s="122"/>
      <c r="I118" s="122"/>
      <c r="J118" s="122"/>
      <c r="K118" s="122"/>
      <c r="L118" s="122"/>
      <c r="M118" s="122"/>
      <c r="N118" s="129" t="s">
        <v>406</v>
      </c>
      <c r="O118" s="128" t="s">
        <v>404</v>
      </c>
      <c r="P118" s="122" t="s">
        <v>167</v>
      </c>
      <c r="Q118" s="122" t="s">
        <v>405</v>
      </c>
      <c r="R118" s="115" t="str">
        <f t="shared" si="10"/>
        <v>東側2.5m1縞(北から1縞)2.3m1縞(北から4縞)3m5縞(他5縞)東端基準2.8m→3m幅</v>
      </c>
    </row>
    <row r="119" spans="1:18" ht="26.4">
      <c r="A119" s="216">
        <f t="shared" ca="1" si="6"/>
        <v>37</v>
      </c>
      <c r="B119" s="128" t="str">
        <f t="shared" ca="1" si="7"/>
        <v>〃</v>
      </c>
      <c r="C119" s="122" t="str">
        <f t="shared" ca="1" si="8"/>
        <v>〃</v>
      </c>
      <c r="D119" s="122" t="str">
        <f t="shared" ca="1" si="9"/>
        <v>〃</v>
      </c>
      <c r="E119" s="122" t="s">
        <v>188</v>
      </c>
      <c r="F119" s="122">
        <v>1</v>
      </c>
      <c r="G119" s="122">
        <v>3.6</v>
      </c>
      <c r="H119" s="122"/>
      <c r="I119" s="122"/>
      <c r="J119" s="122"/>
      <c r="K119" s="122"/>
      <c r="L119" s="122"/>
      <c r="M119" s="122"/>
      <c r="N119" s="129" t="s">
        <v>407</v>
      </c>
      <c r="O119" s="128" t="s">
        <v>404</v>
      </c>
      <c r="P119" s="122" t="s">
        <v>167</v>
      </c>
      <c r="Q119" s="122" t="s">
        <v>405</v>
      </c>
      <c r="R119" s="115" t="str">
        <f t="shared" si="10"/>
        <v>東側3.6m</v>
      </c>
    </row>
    <row r="120" spans="1:18" ht="132">
      <c r="A120" s="216">
        <f t="shared" ca="1" si="6"/>
        <v>38</v>
      </c>
      <c r="B120" s="128" t="str">
        <f t="shared" ca="1" si="7"/>
        <v>第20-1-0950</v>
      </c>
      <c r="C120" s="122" t="str">
        <f t="shared" ca="1" si="8"/>
        <v>〃</v>
      </c>
      <c r="D120" s="122" t="str">
        <f t="shared" ca="1" si="9"/>
        <v>広島市中区千田町2丁目11番北西角先（千田町2丁目（西）交差点）</v>
      </c>
      <c r="E120" s="122" t="s">
        <v>183</v>
      </c>
      <c r="F120" s="122">
        <v>4</v>
      </c>
      <c r="G120" s="122">
        <v>85.4</v>
      </c>
      <c r="H120" s="122"/>
      <c r="I120" s="122"/>
      <c r="J120" s="122"/>
      <c r="K120" s="122"/>
      <c r="L120" s="122"/>
      <c r="M120" s="122"/>
      <c r="N120" s="129" t="s">
        <v>410</v>
      </c>
      <c r="O120" s="128" t="s">
        <v>408</v>
      </c>
      <c r="P120" s="122" t="s">
        <v>167</v>
      </c>
      <c r="Q120" s="122" t="s">
        <v>409</v>
      </c>
      <c r="R120" s="115" t="str">
        <f t="shared" si="10"/>
        <v>東側3m1縞(北から1縞)4m5縞(他5縞)_x000D_
南側3m9縞(東から2〜10縞)※東から1縞削除､他9縞両端0.5mずつ削除､3m幅基本_x000D_
西側 横断歩道の薄い部分のみ補修※合計7.5m分_x000D_
北側3.1m9縞(全更新)</v>
      </c>
    </row>
    <row r="121" spans="1:18" ht="79.2">
      <c r="A121" s="216">
        <f t="shared" ca="1" si="6"/>
        <v>38</v>
      </c>
      <c r="B121" s="128" t="str">
        <f t="shared" ca="1" si="7"/>
        <v>〃</v>
      </c>
      <c r="C121" s="122" t="str">
        <f t="shared" ca="1" si="8"/>
        <v>〃</v>
      </c>
      <c r="D121" s="122" t="str">
        <f t="shared" ca="1" si="9"/>
        <v>〃</v>
      </c>
      <c r="E121" s="122" t="s">
        <v>188</v>
      </c>
      <c r="F121" s="122">
        <v>4</v>
      </c>
      <c r="G121" s="122">
        <v>13.2</v>
      </c>
      <c r="H121" s="122"/>
      <c r="I121" s="122"/>
      <c r="J121" s="122"/>
      <c r="K121" s="122"/>
      <c r="L121" s="122"/>
      <c r="M121" s="122"/>
      <c r="N121" s="129" t="s">
        <v>411</v>
      </c>
      <c r="O121" s="128" t="s">
        <v>408</v>
      </c>
      <c r="P121" s="122" t="s">
        <v>167</v>
      </c>
      <c r="Q121" s="122" t="s">
        <v>409</v>
      </c>
      <c r="R121" s="115" t="str">
        <f t="shared" si="10"/>
        <v>東側2.6m_x000D_
南側4m※既存の停止線を削除し､0.5m北側へ移設_x000D_
西側2.6m_x000D_
北側4m</v>
      </c>
    </row>
    <row r="122" spans="1:18" ht="26.4">
      <c r="A122" s="216">
        <f t="shared" ca="1" si="6"/>
        <v>38</v>
      </c>
      <c r="B122" s="128" t="str">
        <f t="shared" ca="1" si="7"/>
        <v>〃</v>
      </c>
      <c r="C122" s="122" t="str">
        <f t="shared" ca="1" si="8"/>
        <v>〃</v>
      </c>
      <c r="D122" s="122" t="str">
        <f t="shared" ca="1" si="9"/>
        <v>〃</v>
      </c>
      <c r="E122" s="122" t="s">
        <v>177</v>
      </c>
      <c r="F122" s="122">
        <v>1</v>
      </c>
      <c r="G122" s="122"/>
      <c r="H122" s="122"/>
      <c r="I122" s="122"/>
      <c r="J122" s="122"/>
      <c r="K122" s="122"/>
      <c r="L122" s="122"/>
      <c r="M122" s="122">
        <v>27</v>
      </c>
      <c r="N122" s="129"/>
      <c r="O122" s="128" t="s">
        <v>408</v>
      </c>
      <c r="P122" s="122" t="s">
        <v>167</v>
      </c>
      <c r="Q122" s="122" t="s">
        <v>409</v>
      </c>
      <c r="R122" s="115" t="str">
        <f t="shared" si="10"/>
        <v/>
      </c>
    </row>
    <row r="123" spans="1:18" ht="26.4">
      <c r="A123" s="216">
        <f t="shared" ca="1" si="6"/>
        <v>38</v>
      </c>
      <c r="B123" s="128" t="str">
        <f t="shared" ca="1" si="7"/>
        <v>〃</v>
      </c>
      <c r="C123" s="122" t="str">
        <f t="shared" ca="1" si="8"/>
        <v>〃</v>
      </c>
      <c r="D123" s="122" t="str">
        <f t="shared" ca="1" si="9"/>
        <v>〃</v>
      </c>
      <c r="E123" s="122" t="s">
        <v>181</v>
      </c>
      <c r="F123" s="122">
        <v>1</v>
      </c>
      <c r="G123" s="122"/>
      <c r="H123" s="122"/>
      <c r="I123" s="122"/>
      <c r="J123" s="122"/>
      <c r="K123" s="122"/>
      <c r="L123" s="122"/>
      <c r="M123" s="122">
        <v>10.5</v>
      </c>
      <c r="N123" s="129"/>
      <c r="O123" s="128" t="s">
        <v>408</v>
      </c>
      <c r="P123" s="122" t="s">
        <v>167</v>
      </c>
      <c r="Q123" s="122" t="s">
        <v>409</v>
      </c>
      <c r="R123" s="115" t="str">
        <f t="shared" si="10"/>
        <v/>
      </c>
    </row>
    <row r="124" spans="1:18" ht="26.4">
      <c r="A124" s="216">
        <f t="shared" ca="1" si="6"/>
        <v>38</v>
      </c>
      <c r="B124" s="128">
        <f t="shared" ca="1" si="7"/>
        <v>0</v>
      </c>
      <c r="C124" s="122" t="str">
        <f t="shared" ca="1" si="8"/>
        <v>〃</v>
      </c>
      <c r="D124" s="122" t="str">
        <f t="shared" ca="1" si="9"/>
        <v>〃</v>
      </c>
      <c r="E124" s="122" t="s">
        <v>172</v>
      </c>
      <c r="F124" s="122">
        <v>1</v>
      </c>
      <c r="G124" s="122"/>
      <c r="H124" s="122"/>
      <c r="I124" s="122">
        <v>0.5</v>
      </c>
      <c r="J124" s="122"/>
      <c r="K124" s="122"/>
      <c r="L124" s="122"/>
      <c r="M124" s="122"/>
      <c r="N124" s="129" t="s">
        <v>412</v>
      </c>
      <c r="O124" s="128"/>
      <c r="P124" s="122" t="s">
        <v>167</v>
      </c>
      <c r="Q124" s="122" t="s">
        <v>409</v>
      </c>
      <c r="R124" s="115" t="str">
        <f t="shared" si="10"/>
        <v>南側中央線0.5m延長※横断歩道削除部分</v>
      </c>
    </row>
    <row r="125" spans="1:18" ht="52.8">
      <c r="A125" s="216">
        <f t="shared" ca="1" si="6"/>
        <v>39</v>
      </c>
      <c r="B125" s="128" t="str">
        <f t="shared" ca="1" si="7"/>
        <v>第12-1-0539</v>
      </c>
      <c r="C125" s="122" t="str">
        <f t="shared" ca="1" si="8"/>
        <v>〃</v>
      </c>
      <c r="D125" s="122" t="str">
        <f t="shared" ca="1" si="9"/>
        <v>広島市中区千田町2丁目2番1号先交差点</v>
      </c>
      <c r="E125" s="122" t="s">
        <v>272</v>
      </c>
      <c r="F125" s="122">
        <v>2</v>
      </c>
      <c r="G125" s="122"/>
      <c r="H125" s="122"/>
      <c r="I125" s="122"/>
      <c r="J125" s="122">
        <v>26</v>
      </c>
      <c r="K125" s="122"/>
      <c r="L125" s="122"/>
      <c r="M125" s="122"/>
      <c r="N125" s="129" t="s">
        <v>415</v>
      </c>
      <c r="O125" s="128" t="s">
        <v>413</v>
      </c>
      <c r="P125" s="122" t="s">
        <v>167</v>
      </c>
      <c r="Q125" s="122" t="s">
        <v>414</v>
      </c>
      <c r="R125" s="115" t="str">
        <f t="shared" si="10"/>
        <v>東側 既存削除後縮小施工_x000D_
西側 既存削除後縮小施工</v>
      </c>
    </row>
    <row r="126" spans="1:18" ht="26.4">
      <c r="A126" s="216">
        <f t="shared" ca="1" si="6"/>
        <v>39</v>
      </c>
      <c r="B126" s="128" t="str">
        <f t="shared" ca="1" si="7"/>
        <v>〃</v>
      </c>
      <c r="C126" s="122" t="str">
        <f t="shared" ca="1" si="8"/>
        <v>〃</v>
      </c>
      <c r="D126" s="122" t="str">
        <f t="shared" ca="1" si="9"/>
        <v>〃</v>
      </c>
      <c r="E126" s="122" t="s">
        <v>188</v>
      </c>
      <c r="F126" s="122">
        <v>1</v>
      </c>
      <c r="G126" s="122"/>
      <c r="H126" s="122">
        <v>3.6</v>
      </c>
      <c r="I126" s="122"/>
      <c r="J126" s="122"/>
      <c r="K126" s="122"/>
      <c r="L126" s="122"/>
      <c r="M126" s="122"/>
      <c r="N126" s="129" t="s">
        <v>416</v>
      </c>
      <c r="O126" s="128" t="s">
        <v>413</v>
      </c>
      <c r="P126" s="122" t="s">
        <v>167</v>
      </c>
      <c r="Q126" s="122" t="s">
        <v>414</v>
      </c>
      <c r="R126" s="115" t="str">
        <f t="shared" si="10"/>
        <v>西側3.6m※西端15㎝削除し､30㎝幅で更新</v>
      </c>
    </row>
    <row r="127" spans="1:18" ht="26.4">
      <c r="A127" s="216">
        <f t="shared" ca="1" si="6"/>
        <v>39</v>
      </c>
      <c r="B127" s="128" t="str">
        <f t="shared" ca="1" si="7"/>
        <v>〃</v>
      </c>
      <c r="C127" s="122" t="str">
        <f t="shared" ca="1" si="8"/>
        <v>〃</v>
      </c>
      <c r="D127" s="122" t="str">
        <f t="shared" ca="1" si="9"/>
        <v>〃</v>
      </c>
      <c r="E127" s="122" t="s">
        <v>192</v>
      </c>
      <c r="F127" s="122">
        <v>2</v>
      </c>
      <c r="G127" s="122"/>
      <c r="H127" s="122"/>
      <c r="I127" s="122"/>
      <c r="J127" s="122"/>
      <c r="K127" s="122"/>
      <c r="L127" s="122"/>
      <c r="M127" s="122">
        <v>35</v>
      </c>
      <c r="N127" s="129"/>
      <c r="O127" s="128" t="s">
        <v>413</v>
      </c>
      <c r="P127" s="122" t="s">
        <v>167</v>
      </c>
      <c r="Q127" s="122" t="s">
        <v>414</v>
      </c>
      <c r="R127" s="115" t="str">
        <f t="shared" si="10"/>
        <v/>
      </c>
    </row>
    <row r="128" spans="1:18" ht="26.4">
      <c r="A128" s="216">
        <f t="shared" ca="1" si="6"/>
        <v>39</v>
      </c>
      <c r="B128" s="128" t="str">
        <f t="shared" ca="1" si="7"/>
        <v>〃</v>
      </c>
      <c r="C128" s="122" t="str">
        <f t="shared" ca="1" si="8"/>
        <v>〃</v>
      </c>
      <c r="D128" s="122" t="str">
        <f t="shared" ca="1" si="9"/>
        <v>〃</v>
      </c>
      <c r="E128" s="122" t="s">
        <v>181</v>
      </c>
      <c r="F128" s="122">
        <v>1</v>
      </c>
      <c r="G128" s="122"/>
      <c r="H128" s="122"/>
      <c r="I128" s="122"/>
      <c r="J128" s="122"/>
      <c r="K128" s="122"/>
      <c r="L128" s="122"/>
      <c r="M128" s="122">
        <v>2.2999999999999998</v>
      </c>
      <c r="N128" s="129"/>
      <c r="O128" s="128" t="s">
        <v>413</v>
      </c>
      <c r="P128" s="122" t="s">
        <v>167</v>
      </c>
      <c r="Q128" s="122" t="s">
        <v>414</v>
      </c>
      <c r="R128" s="115" t="str">
        <f t="shared" si="10"/>
        <v/>
      </c>
    </row>
    <row r="129" spans="1:18" ht="39.6">
      <c r="A129" s="216">
        <f t="shared" ca="1" si="6"/>
        <v>40</v>
      </c>
      <c r="B129" s="128" t="str">
        <f t="shared" ca="1" si="7"/>
        <v>第20-1-4739</v>
      </c>
      <c r="C129" s="122" t="str">
        <f t="shared" ca="1" si="8"/>
        <v>〃</v>
      </c>
      <c r="D129" s="122" t="str">
        <f t="shared" ca="1" si="9"/>
        <v>広島市中区千田町2丁目6番18号先交差点</v>
      </c>
      <c r="E129" s="122" t="s">
        <v>183</v>
      </c>
      <c r="F129" s="122">
        <v>1</v>
      </c>
      <c r="G129" s="122">
        <v>27</v>
      </c>
      <c r="H129" s="122"/>
      <c r="I129" s="122"/>
      <c r="J129" s="122"/>
      <c r="K129" s="122"/>
      <c r="L129" s="122"/>
      <c r="M129" s="122"/>
      <c r="N129" s="129" t="s">
        <v>419</v>
      </c>
      <c r="O129" s="128" t="s">
        <v>417</v>
      </c>
      <c r="P129" s="122" t="s">
        <v>167</v>
      </c>
      <c r="Q129" s="122" t="s">
        <v>418</v>
      </c>
      <c r="R129" s="115" t="str">
        <f t="shared" si="10"/>
        <v>東側2.2m1縞(南から1縞)2.4m1縞(南から5縞)3.2m7縞(他7縞)</v>
      </c>
    </row>
    <row r="130" spans="1:18" ht="26.4">
      <c r="A130" s="216">
        <f t="shared" ca="1" si="6"/>
        <v>40</v>
      </c>
      <c r="B130" s="128" t="str">
        <f t="shared" ca="1" si="7"/>
        <v>〃</v>
      </c>
      <c r="C130" s="122" t="str">
        <f t="shared" ca="1" si="8"/>
        <v>〃</v>
      </c>
      <c r="D130" s="122" t="str">
        <f t="shared" ca="1" si="9"/>
        <v>〃</v>
      </c>
      <c r="E130" s="122" t="s">
        <v>188</v>
      </c>
      <c r="F130" s="122">
        <v>1</v>
      </c>
      <c r="G130" s="122">
        <v>3.3</v>
      </c>
      <c r="H130" s="122"/>
      <c r="I130" s="122"/>
      <c r="J130" s="122"/>
      <c r="K130" s="122"/>
      <c r="L130" s="122"/>
      <c r="M130" s="122"/>
      <c r="N130" s="129" t="s">
        <v>384</v>
      </c>
      <c r="O130" s="128" t="s">
        <v>417</v>
      </c>
      <c r="P130" s="122" t="s">
        <v>167</v>
      </c>
      <c r="Q130" s="122" t="s">
        <v>418</v>
      </c>
      <c r="R130" s="115" t="str">
        <f t="shared" si="10"/>
        <v>東側3.3m</v>
      </c>
    </row>
    <row r="131" spans="1:18" ht="105.6">
      <c r="A131" s="216">
        <f t="shared" ca="1" si="6"/>
        <v>41</v>
      </c>
      <c r="B131" s="128" t="str">
        <f t="shared" ca="1" si="7"/>
        <v>第20-1-1385</v>
      </c>
      <c r="C131" s="122" t="str">
        <f t="shared" ca="1" si="8"/>
        <v>〃</v>
      </c>
      <c r="D131" s="122" t="str">
        <f t="shared" ca="1" si="9"/>
        <v>広島市中区千田町2丁目7番北東角先交差点</v>
      </c>
      <c r="E131" s="122" t="s">
        <v>183</v>
      </c>
      <c r="F131" s="122">
        <v>3</v>
      </c>
      <c r="G131" s="122">
        <v>51</v>
      </c>
      <c r="H131" s="122"/>
      <c r="I131" s="122"/>
      <c r="J131" s="122"/>
      <c r="K131" s="122"/>
      <c r="L131" s="122"/>
      <c r="M131" s="122"/>
      <c r="N131" s="129" t="s">
        <v>422</v>
      </c>
      <c r="O131" s="128" t="s">
        <v>420</v>
      </c>
      <c r="P131" s="122" t="s">
        <v>167</v>
      </c>
      <c r="Q131" s="122" t="s">
        <v>421</v>
      </c>
      <c r="R131" s="115" t="str">
        <f t="shared" si="10"/>
        <v>南側3m5縞(西から2〜6縞)※西から1縞更新不要､他南端1m削除､3m幅を基準_x000D_
西側3m6縞※西端1m削除､3m幅基準_x000D_
北側3m6縞※北端1m削除､3m幅を基準</v>
      </c>
    </row>
    <row r="132" spans="1:18" ht="132">
      <c r="A132" s="216">
        <f t="shared" ca="1" si="6"/>
        <v>41</v>
      </c>
      <c r="B132" s="128" t="str">
        <f t="shared" ca="1" si="7"/>
        <v>〃</v>
      </c>
      <c r="C132" s="122" t="str">
        <f t="shared" ca="1" si="8"/>
        <v>〃</v>
      </c>
      <c r="D132" s="122" t="str">
        <f t="shared" ca="1" si="9"/>
        <v>〃</v>
      </c>
      <c r="E132" s="122" t="s">
        <v>188</v>
      </c>
      <c r="F132" s="122">
        <v>4</v>
      </c>
      <c r="G132" s="122">
        <v>10.4</v>
      </c>
      <c r="H132" s="122"/>
      <c r="I132" s="122"/>
      <c r="J132" s="122"/>
      <c r="K132" s="122"/>
      <c r="L132" s="122"/>
      <c r="M132" s="122"/>
      <c r="N132" s="129" t="s">
        <v>423</v>
      </c>
      <c r="O132" s="128" t="s">
        <v>420</v>
      </c>
      <c r="P132" s="122" t="s">
        <v>167</v>
      </c>
      <c r="Q132" s="122" t="s">
        <v>421</v>
      </c>
      <c r="R132" s="115" t="str">
        <f t="shared" si="10"/>
        <v>南側2.5m※既存の停止線を削除し､1m北側へ移設_x000D_
西側2.6m※既存の停止線を削除し､1m東側へ移設_x000D_
北側2.8m※既存の停止線を削除し､1m南側へ移設_x000D_
東側2.5m</v>
      </c>
    </row>
    <row r="133" spans="1:18" ht="26.4">
      <c r="A133" s="216">
        <f t="shared" ca="1" si="6"/>
        <v>41</v>
      </c>
      <c r="B133" s="128" t="str">
        <f t="shared" ca="1" si="7"/>
        <v>〃</v>
      </c>
      <c r="C133" s="122" t="str">
        <f t="shared" ca="1" si="8"/>
        <v>〃</v>
      </c>
      <c r="D133" s="122" t="str">
        <f t="shared" ca="1" si="9"/>
        <v>〃</v>
      </c>
      <c r="E133" s="122" t="s">
        <v>177</v>
      </c>
      <c r="F133" s="122">
        <v>3</v>
      </c>
      <c r="G133" s="122"/>
      <c r="H133" s="122"/>
      <c r="I133" s="122"/>
      <c r="J133" s="122"/>
      <c r="K133" s="122"/>
      <c r="L133" s="122"/>
      <c r="M133" s="122">
        <v>52.5</v>
      </c>
      <c r="N133" s="129"/>
      <c r="O133" s="128" t="s">
        <v>420</v>
      </c>
      <c r="P133" s="122" t="s">
        <v>167</v>
      </c>
      <c r="Q133" s="122" t="s">
        <v>421</v>
      </c>
      <c r="R133" s="115" t="str">
        <f t="shared" si="10"/>
        <v/>
      </c>
    </row>
    <row r="134" spans="1:18" ht="26.4">
      <c r="A134" s="216">
        <f t="shared" ca="1" si="6"/>
        <v>41</v>
      </c>
      <c r="B134" s="128" t="str">
        <f t="shared" ca="1" si="7"/>
        <v>〃</v>
      </c>
      <c r="C134" s="122" t="str">
        <f t="shared" ca="1" si="8"/>
        <v>〃</v>
      </c>
      <c r="D134" s="122" t="str">
        <f t="shared" ca="1" si="9"/>
        <v>〃</v>
      </c>
      <c r="E134" s="122" t="s">
        <v>181</v>
      </c>
      <c r="F134" s="122">
        <v>3</v>
      </c>
      <c r="G134" s="122"/>
      <c r="H134" s="122"/>
      <c r="I134" s="122"/>
      <c r="J134" s="122"/>
      <c r="K134" s="122"/>
      <c r="L134" s="122"/>
      <c r="M134" s="122">
        <v>23.700000000000003</v>
      </c>
      <c r="N134" s="129"/>
      <c r="O134" s="128" t="s">
        <v>420</v>
      </c>
      <c r="P134" s="122" t="s">
        <v>167</v>
      </c>
      <c r="Q134" s="122" t="s">
        <v>421</v>
      </c>
      <c r="R134" s="115" t="str">
        <f t="shared" si="10"/>
        <v/>
      </c>
    </row>
    <row r="135" spans="1:18" ht="184.8">
      <c r="A135" s="216">
        <f t="shared" ref="A135:A189" ca="1" si="11">IF(D134="","",IF(D135="〃",A134,A134+1))</f>
        <v>42</v>
      </c>
      <c r="B135" s="128" t="str">
        <f t="shared" ref="B135:B188" ca="1" si="12">IF(OFFSET(O135,-1,)=O135,"〃",O135)</f>
        <v>第20-1-0951</v>
      </c>
      <c r="C135" s="122" t="str">
        <f t="shared" ref="C135:C188" ca="1" si="13">IF(OFFSET(P135,-1,)=P135,"〃",P135)</f>
        <v>〃</v>
      </c>
      <c r="D135" s="122" t="str">
        <f t="shared" ref="D135:D188" ca="1" si="14">IF(OFFSET(Q135,-1,)=Q135,"〃",Q135)</f>
        <v>広島市中区千田町3丁目2番北東角先（千田町3丁目2番交差点）</v>
      </c>
      <c r="E135" s="122" t="s">
        <v>183</v>
      </c>
      <c r="F135" s="122">
        <v>4</v>
      </c>
      <c r="G135" s="122">
        <v>93.4</v>
      </c>
      <c r="H135" s="122"/>
      <c r="I135" s="122"/>
      <c r="J135" s="122"/>
      <c r="K135" s="122"/>
      <c r="L135" s="122"/>
      <c r="M135" s="122"/>
      <c r="N135" s="129" t="s">
        <v>426</v>
      </c>
      <c r="O135" s="128" t="s">
        <v>424</v>
      </c>
      <c r="P135" s="122" t="s">
        <v>167</v>
      </c>
      <c r="Q135" s="122" t="s">
        <v>425</v>
      </c>
      <c r="R135" s="115" t="str">
        <f t="shared" ref="R135:R188" si="15">ASC(N135)</f>
        <v>東側2.2m1縞(北から2縞)3m3縞(北から1､3､4縞)※東端0.4m削除､3m幅基準_x000D_
南側3m9縞(東から2〜10縞)※東から1縞更新不要､他9縞両端0.5mずつ削除､3m幅基準_x000D_
西側1.7m1縞(北から1縞)2.5m1縞(南から4縞)3m7縞(他7縞)※西端0.4m削除､3m幅_x000D_
北側3m9縞※南端1m削除､3m幅基準</v>
      </c>
    </row>
    <row r="136" spans="1:18" ht="145.19999999999999">
      <c r="A136" s="216">
        <f t="shared" ca="1" si="11"/>
        <v>42</v>
      </c>
      <c r="B136" s="128" t="str">
        <f t="shared" ca="1" si="12"/>
        <v>〃</v>
      </c>
      <c r="C136" s="122" t="str">
        <f t="shared" ca="1" si="13"/>
        <v>〃</v>
      </c>
      <c r="D136" s="122" t="str">
        <f t="shared" ca="1" si="14"/>
        <v>〃</v>
      </c>
      <c r="E136" s="122" t="s">
        <v>188</v>
      </c>
      <c r="F136" s="122">
        <v>4</v>
      </c>
      <c r="G136" s="122">
        <v>11.499999999999998</v>
      </c>
      <c r="H136" s="122"/>
      <c r="I136" s="122"/>
      <c r="J136" s="122"/>
      <c r="K136" s="122"/>
      <c r="L136" s="122"/>
      <c r="M136" s="122"/>
      <c r="N136" s="129" t="s">
        <v>427</v>
      </c>
      <c r="O136" s="128" t="s">
        <v>424</v>
      </c>
      <c r="P136" s="122" t="s">
        <v>167</v>
      </c>
      <c r="Q136" s="122" t="s">
        <v>425</v>
      </c>
      <c r="R136" s="115" t="str">
        <f t="shared" si="15"/>
        <v>東側2.6m※既存の停止線を削除し､0.4m西側へ移設_x000D_
南側4m※既存の停止線を削除し､0.5m北側へ移設_x000D_
西側2.1m※既存の停止線を削除し､0.4m東側へ移設_x000D_
北側2.8m※薄くなっている部分のみ補修</v>
      </c>
    </row>
    <row r="137" spans="1:18" ht="26.4">
      <c r="A137" s="216">
        <f t="shared" ca="1" si="11"/>
        <v>42</v>
      </c>
      <c r="B137" s="128" t="str">
        <f t="shared" ca="1" si="12"/>
        <v>〃</v>
      </c>
      <c r="C137" s="122" t="str">
        <f t="shared" ca="1" si="13"/>
        <v>〃</v>
      </c>
      <c r="D137" s="122" t="str">
        <f t="shared" ca="1" si="14"/>
        <v>〃</v>
      </c>
      <c r="E137" s="122" t="s">
        <v>177</v>
      </c>
      <c r="F137" s="122">
        <v>4</v>
      </c>
      <c r="G137" s="122"/>
      <c r="H137" s="122"/>
      <c r="I137" s="122"/>
      <c r="J137" s="122"/>
      <c r="K137" s="122"/>
      <c r="L137" s="122"/>
      <c r="M137" s="122">
        <v>56.2</v>
      </c>
      <c r="N137" s="129"/>
      <c r="O137" s="128" t="s">
        <v>424</v>
      </c>
      <c r="P137" s="122" t="s">
        <v>167</v>
      </c>
      <c r="Q137" s="122" t="s">
        <v>425</v>
      </c>
      <c r="R137" s="115" t="str">
        <f t="shared" si="15"/>
        <v/>
      </c>
    </row>
    <row r="138" spans="1:18" ht="26.4">
      <c r="A138" s="216">
        <f t="shared" ca="1" si="11"/>
        <v>42</v>
      </c>
      <c r="B138" s="128" t="str">
        <f t="shared" ca="1" si="12"/>
        <v>〃</v>
      </c>
      <c r="C138" s="122" t="str">
        <f t="shared" ca="1" si="13"/>
        <v>〃</v>
      </c>
      <c r="D138" s="122" t="str">
        <f t="shared" ca="1" si="14"/>
        <v>〃</v>
      </c>
      <c r="E138" s="122" t="s">
        <v>181</v>
      </c>
      <c r="F138" s="122">
        <v>3</v>
      </c>
      <c r="G138" s="122"/>
      <c r="H138" s="122"/>
      <c r="I138" s="122"/>
      <c r="J138" s="122"/>
      <c r="K138" s="122"/>
      <c r="L138" s="122"/>
      <c r="M138" s="122">
        <v>17.8</v>
      </c>
      <c r="N138" s="129"/>
      <c r="O138" s="128" t="s">
        <v>424</v>
      </c>
      <c r="P138" s="122" t="s">
        <v>167</v>
      </c>
      <c r="Q138" s="122" t="s">
        <v>425</v>
      </c>
      <c r="R138" s="115" t="str">
        <f t="shared" si="15"/>
        <v/>
      </c>
    </row>
    <row r="139" spans="1:18" ht="132">
      <c r="A139" s="216">
        <f t="shared" ca="1" si="11"/>
        <v>42</v>
      </c>
      <c r="B139" s="128">
        <f t="shared" ca="1" si="12"/>
        <v>0</v>
      </c>
      <c r="C139" s="122" t="str">
        <f t="shared" ca="1" si="13"/>
        <v>〃</v>
      </c>
      <c r="D139" s="122" t="str">
        <f t="shared" ca="1" si="14"/>
        <v>〃</v>
      </c>
      <c r="E139" s="122" t="s">
        <v>172</v>
      </c>
      <c r="F139" s="122">
        <v>5</v>
      </c>
      <c r="G139" s="122"/>
      <c r="H139" s="122"/>
      <c r="I139" s="122">
        <v>2.1</v>
      </c>
      <c r="J139" s="122"/>
      <c r="K139" s="122"/>
      <c r="L139" s="122"/>
      <c r="M139" s="122"/>
      <c r="N139" s="129" t="s">
        <v>428</v>
      </c>
      <c r="O139" s="128"/>
      <c r="P139" s="122" t="s">
        <v>167</v>
      </c>
      <c r="Q139" s="122" t="s">
        <v>425</v>
      </c>
      <c r="R139" s="115" t="str">
        <f t="shared" si="15"/>
        <v>東側右外側線0.4m延長※横断歩道削除部分_x000D_
東側左外側線0.4m延長※横断歩道削除部分_x000D_
南側中央線0.5m延長※横断歩道削除部分_x000D_
西側右外側線0.4m延長※横断歩道削除部分_x000D_
西側左外側線0.4m延長※横断歩道削除部分</v>
      </c>
    </row>
    <row r="140" spans="1:18" ht="79.2">
      <c r="A140" s="216">
        <f t="shared" ca="1" si="11"/>
        <v>43</v>
      </c>
      <c r="B140" s="128" t="str">
        <f t="shared" ca="1" si="12"/>
        <v>第20-1-0550</v>
      </c>
      <c r="C140" s="122" t="str">
        <f t="shared" ca="1" si="13"/>
        <v>〃</v>
      </c>
      <c r="D140" s="122" t="str">
        <f t="shared" ca="1" si="14"/>
        <v>広島市中区千田町3丁目3番南西角先交差点</v>
      </c>
      <c r="E140" s="122" t="s">
        <v>183</v>
      </c>
      <c r="F140" s="122">
        <v>3</v>
      </c>
      <c r="G140" s="122">
        <v>87.800000000000011</v>
      </c>
      <c r="H140" s="122"/>
      <c r="I140" s="122"/>
      <c r="J140" s="122"/>
      <c r="K140" s="122"/>
      <c r="L140" s="122"/>
      <c r="M140" s="122"/>
      <c r="N140" s="129" t="s">
        <v>431</v>
      </c>
      <c r="O140" s="128" t="s">
        <v>429</v>
      </c>
      <c r="P140" s="122" t="s">
        <v>167</v>
      </c>
      <c r="Q140" s="122" t="s">
        <v>430</v>
      </c>
      <c r="R140" s="115" t="str">
        <f t="shared" si="15"/>
        <v>西側3m9縞(全更新)_x000D_
北側2.5m2縞(西から3､6縞)2.1m1縞(西から9縞)1.5m1縞(西から10縞)3m6縞(他_x000D_
東側3.8m9縞(全更新)</v>
      </c>
    </row>
    <row r="141" spans="1:18" ht="66">
      <c r="A141" s="216">
        <f t="shared" ca="1" si="11"/>
        <v>43</v>
      </c>
      <c r="B141" s="128" t="str">
        <f t="shared" ca="1" si="12"/>
        <v>〃</v>
      </c>
      <c r="C141" s="122" t="str">
        <f t="shared" ca="1" si="13"/>
        <v>〃</v>
      </c>
      <c r="D141" s="122" t="str">
        <f t="shared" ca="1" si="14"/>
        <v>〃</v>
      </c>
      <c r="E141" s="122" t="s">
        <v>188</v>
      </c>
      <c r="F141" s="122">
        <v>3</v>
      </c>
      <c r="G141" s="122">
        <v>10.199999999999999</v>
      </c>
      <c r="H141" s="122"/>
      <c r="I141" s="122"/>
      <c r="J141" s="122"/>
      <c r="K141" s="122"/>
      <c r="L141" s="122"/>
      <c r="M141" s="122"/>
      <c r="N141" s="129" t="s">
        <v>432</v>
      </c>
      <c r="O141" s="128" t="s">
        <v>429</v>
      </c>
      <c r="P141" s="122" t="s">
        <v>167</v>
      </c>
      <c r="Q141" s="122" t="s">
        <v>430</v>
      </c>
      <c r="R141" s="115" t="str">
        <f t="shared" si="15"/>
        <v>西側4m※外側線の内側も施工_x000D_
北側2.2m_x000D_
東側4m※外側線の内側も施工</v>
      </c>
    </row>
    <row r="142" spans="1:18" ht="39.6">
      <c r="A142" s="216">
        <f t="shared" ca="1" si="11"/>
        <v>44</v>
      </c>
      <c r="B142" s="128" t="str">
        <f t="shared" ca="1" si="12"/>
        <v>第20-1-0569</v>
      </c>
      <c r="C142" s="122" t="str">
        <f t="shared" ca="1" si="13"/>
        <v>〃</v>
      </c>
      <c r="D142" s="122" t="str">
        <f t="shared" ca="1" si="14"/>
        <v>広島市中区千田町3丁目7番北西角先（広島情報プラザ前交差点）</v>
      </c>
      <c r="E142" s="122" t="s">
        <v>183</v>
      </c>
      <c r="F142" s="122">
        <v>1</v>
      </c>
      <c r="G142" s="122">
        <v>43.8</v>
      </c>
      <c r="H142" s="122"/>
      <c r="I142" s="122"/>
      <c r="J142" s="122"/>
      <c r="K142" s="122"/>
      <c r="L142" s="122"/>
      <c r="M142" s="122"/>
      <c r="N142" s="129" t="s">
        <v>435</v>
      </c>
      <c r="O142" s="128" t="s">
        <v>433</v>
      </c>
      <c r="P142" s="122" t="s">
        <v>167</v>
      </c>
      <c r="Q142" s="122" t="s">
        <v>434</v>
      </c>
      <c r="R142" s="115" t="str">
        <f t="shared" si="15"/>
        <v>東側1.8m1縞(南から1縞)4.2m10縞(他10縞)</v>
      </c>
    </row>
    <row r="143" spans="1:18" ht="26.4">
      <c r="A143" s="216">
        <f t="shared" ca="1" si="11"/>
        <v>44</v>
      </c>
      <c r="B143" s="128" t="str">
        <f t="shared" ca="1" si="12"/>
        <v>〃</v>
      </c>
      <c r="C143" s="122" t="str">
        <f t="shared" ca="1" si="13"/>
        <v>〃</v>
      </c>
      <c r="D143" s="122" t="str">
        <f t="shared" ca="1" si="14"/>
        <v>〃</v>
      </c>
      <c r="E143" s="122" t="s">
        <v>188</v>
      </c>
      <c r="F143" s="122">
        <v>1</v>
      </c>
      <c r="G143" s="122">
        <v>4.4000000000000004</v>
      </c>
      <c r="H143" s="122"/>
      <c r="I143" s="122"/>
      <c r="J143" s="122"/>
      <c r="K143" s="122"/>
      <c r="L143" s="122"/>
      <c r="M143" s="122"/>
      <c r="N143" s="129" t="s">
        <v>436</v>
      </c>
      <c r="O143" s="128" t="s">
        <v>433</v>
      </c>
      <c r="P143" s="122" t="s">
        <v>167</v>
      </c>
      <c r="Q143" s="122" t="s">
        <v>434</v>
      </c>
      <c r="R143" s="115" t="str">
        <f t="shared" si="15"/>
        <v>東側4.4m※外側線の内側も施工</v>
      </c>
    </row>
    <row r="144" spans="1:18" ht="39.6">
      <c r="A144" s="216">
        <f t="shared" ca="1" si="11"/>
        <v>45</v>
      </c>
      <c r="B144" s="128" t="str">
        <f t="shared" ca="1" si="12"/>
        <v>第20-1-4196</v>
      </c>
      <c r="C144" s="122" t="str">
        <f t="shared" ca="1" si="13"/>
        <v>〃</v>
      </c>
      <c r="D144" s="122" t="str">
        <f t="shared" ca="1" si="14"/>
        <v>広島市中区大手町5丁目17番南東角先交差点</v>
      </c>
      <c r="E144" s="122" t="s">
        <v>183</v>
      </c>
      <c r="F144" s="122">
        <v>1</v>
      </c>
      <c r="G144" s="122">
        <v>11.7</v>
      </c>
      <c r="H144" s="122"/>
      <c r="I144" s="122"/>
      <c r="J144" s="122"/>
      <c r="K144" s="122"/>
      <c r="L144" s="122"/>
      <c r="M144" s="122"/>
      <c r="N144" s="129" t="s">
        <v>439</v>
      </c>
      <c r="O144" s="128" t="s">
        <v>437</v>
      </c>
      <c r="P144" s="122" t="s">
        <v>167</v>
      </c>
      <c r="Q144" s="122" t="s">
        <v>438</v>
      </c>
      <c r="R144" s="115" t="str">
        <f t="shared" si="15"/>
        <v>西側1.7m1縞(南から3縞)2.5m4縞(他4縞)※西端0.5m延長､2.5m幅基準</v>
      </c>
    </row>
    <row r="145" spans="1:18" ht="26.4">
      <c r="A145" s="216">
        <f t="shared" ca="1" si="11"/>
        <v>45</v>
      </c>
      <c r="B145" s="128" t="str">
        <f t="shared" ca="1" si="12"/>
        <v>〃</v>
      </c>
      <c r="C145" s="122" t="str">
        <f t="shared" ca="1" si="13"/>
        <v>〃</v>
      </c>
      <c r="D145" s="122" t="str">
        <f t="shared" ca="1" si="14"/>
        <v>〃</v>
      </c>
      <c r="E145" s="122" t="s">
        <v>260</v>
      </c>
      <c r="F145" s="122">
        <v>1</v>
      </c>
      <c r="G145" s="122"/>
      <c r="H145" s="122"/>
      <c r="I145" s="122"/>
      <c r="J145" s="122">
        <v>9</v>
      </c>
      <c r="K145" s="122"/>
      <c r="L145" s="122"/>
      <c r="M145" s="122"/>
      <c r="N145" s="129" t="s">
        <v>440</v>
      </c>
      <c r="O145" s="128" t="s">
        <v>437</v>
      </c>
      <c r="P145" s="122" t="s">
        <v>167</v>
      </c>
      <c r="Q145" s="122" t="s">
        <v>438</v>
      </c>
      <c r="R145" s="115" t="str">
        <f t="shared" si="15"/>
        <v>西側 近位</v>
      </c>
    </row>
    <row r="146" spans="1:18" ht="39.6">
      <c r="A146" s="216">
        <f t="shared" ca="1" si="11"/>
        <v>45</v>
      </c>
      <c r="B146" s="128" t="str">
        <f t="shared" ca="1" si="12"/>
        <v>〃</v>
      </c>
      <c r="C146" s="122" t="str">
        <f t="shared" ca="1" si="13"/>
        <v>〃</v>
      </c>
      <c r="D146" s="122" t="str">
        <f t="shared" ca="1" si="14"/>
        <v>〃</v>
      </c>
      <c r="E146" s="122" t="s">
        <v>188</v>
      </c>
      <c r="F146" s="122">
        <v>1</v>
      </c>
      <c r="G146" s="122">
        <v>2.4</v>
      </c>
      <c r="H146" s="122"/>
      <c r="I146" s="122"/>
      <c r="J146" s="122"/>
      <c r="K146" s="122"/>
      <c r="L146" s="122"/>
      <c r="M146" s="122"/>
      <c r="N146" s="129" t="s">
        <v>441</v>
      </c>
      <c r="O146" s="128" t="s">
        <v>437</v>
      </c>
      <c r="P146" s="122" t="s">
        <v>167</v>
      </c>
      <c r="Q146" s="122" t="s">
        <v>438</v>
      </c>
      <c r="R146" s="115" t="str">
        <f t="shared" si="15"/>
        <v>西側2.4m※既存の停止線を削除し､0.5m西側へ移設</v>
      </c>
    </row>
    <row r="147" spans="1:18" ht="26.4">
      <c r="A147" s="216">
        <f t="shared" ca="1" si="11"/>
        <v>45</v>
      </c>
      <c r="B147" s="128" t="str">
        <f t="shared" ca="1" si="12"/>
        <v>〃</v>
      </c>
      <c r="C147" s="122" t="str">
        <f t="shared" ca="1" si="13"/>
        <v>〃</v>
      </c>
      <c r="D147" s="122" t="str">
        <f t="shared" ca="1" si="14"/>
        <v>〃</v>
      </c>
      <c r="E147" s="122" t="s">
        <v>181</v>
      </c>
      <c r="F147" s="122">
        <v>1</v>
      </c>
      <c r="G147" s="122"/>
      <c r="H147" s="122"/>
      <c r="I147" s="122"/>
      <c r="J147" s="122"/>
      <c r="K147" s="122"/>
      <c r="L147" s="122"/>
      <c r="M147" s="122">
        <v>7.2</v>
      </c>
      <c r="N147" s="129"/>
      <c r="O147" s="128" t="s">
        <v>437</v>
      </c>
      <c r="P147" s="122" t="s">
        <v>167</v>
      </c>
      <c r="Q147" s="122" t="s">
        <v>438</v>
      </c>
      <c r="R147" s="115" t="str">
        <f t="shared" si="15"/>
        <v/>
      </c>
    </row>
    <row r="148" spans="1:18" ht="39.6">
      <c r="A148" s="216">
        <f t="shared" ca="1" si="11"/>
        <v>46</v>
      </c>
      <c r="B148" s="128" t="str">
        <f t="shared" ca="1" si="12"/>
        <v>第12-1-0534</v>
      </c>
      <c r="C148" s="122" t="str">
        <f t="shared" ca="1" si="13"/>
        <v>〃</v>
      </c>
      <c r="D148" s="122" t="str">
        <f t="shared" ca="1" si="14"/>
        <v>広島市中区大手町5丁目18番南東角先交差点</v>
      </c>
      <c r="E148" s="122" t="s">
        <v>272</v>
      </c>
      <c r="F148" s="122">
        <v>2</v>
      </c>
      <c r="G148" s="122"/>
      <c r="H148" s="122"/>
      <c r="I148" s="122"/>
      <c r="J148" s="122">
        <v>26</v>
      </c>
      <c r="K148" s="122"/>
      <c r="L148" s="122"/>
      <c r="M148" s="122"/>
      <c r="N148" s="129" t="s">
        <v>444</v>
      </c>
      <c r="O148" s="128" t="s">
        <v>442</v>
      </c>
      <c r="P148" s="122" t="s">
        <v>167</v>
      </c>
      <c r="Q148" s="122" t="s">
        <v>443</v>
      </c>
      <c r="R148" s="115" t="str">
        <f t="shared" si="15"/>
        <v>東側 既存削除後縮小施工_x000D_
西側 縮小施工</v>
      </c>
    </row>
    <row r="149" spans="1:18" ht="26.4">
      <c r="A149" s="216">
        <f t="shared" ca="1" si="11"/>
        <v>46</v>
      </c>
      <c r="B149" s="128" t="str">
        <f t="shared" ca="1" si="12"/>
        <v>〃</v>
      </c>
      <c r="C149" s="122" t="str">
        <f t="shared" ca="1" si="13"/>
        <v>〃</v>
      </c>
      <c r="D149" s="122" t="str">
        <f t="shared" ca="1" si="14"/>
        <v>〃</v>
      </c>
      <c r="E149" s="122" t="s">
        <v>188</v>
      </c>
      <c r="F149" s="122">
        <v>2</v>
      </c>
      <c r="G149" s="122"/>
      <c r="H149" s="122">
        <v>5</v>
      </c>
      <c r="I149" s="122"/>
      <c r="J149" s="122"/>
      <c r="K149" s="122"/>
      <c r="L149" s="122"/>
      <c r="M149" s="122"/>
      <c r="N149" s="129" t="s">
        <v>445</v>
      </c>
      <c r="O149" s="128" t="s">
        <v>442</v>
      </c>
      <c r="P149" s="122" t="s">
        <v>167</v>
      </c>
      <c r="Q149" s="122" t="s">
        <v>443</v>
      </c>
      <c r="R149" s="115" t="str">
        <f t="shared" si="15"/>
        <v>東側2.7m_x000D_
西側2.3m</v>
      </c>
    </row>
    <row r="150" spans="1:18" ht="26.4">
      <c r="A150" s="216">
        <f t="shared" ca="1" si="11"/>
        <v>46</v>
      </c>
      <c r="B150" s="128" t="str">
        <f t="shared" ca="1" si="12"/>
        <v>〃</v>
      </c>
      <c r="C150" s="122" t="str">
        <f t="shared" ca="1" si="13"/>
        <v>〃</v>
      </c>
      <c r="D150" s="122" t="str">
        <f t="shared" ca="1" si="14"/>
        <v>〃</v>
      </c>
      <c r="E150" s="122" t="s">
        <v>192</v>
      </c>
      <c r="F150" s="122">
        <v>1</v>
      </c>
      <c r="G150" s="122"/>
      <c r="H150" s="122"/>
      <c r="I150" s="122"/>
      <c r="J150" s="122"/>
      <c r="K150" s="122"/>
      <c r="L150" s="122"/>
      <c r="M150" s="122">
        <v>4</v>
      </c>
      <c r="N150" s="129"/>
      <c r="O150" s="128" t="s">
        <v>442</v>
      </c>
      <c r="P150" s="122" t="s">
        <v>167</v>
      </c>
      <c r="Q150" s="122" t="s">
        <v>443</v>
      </c>
      <c r="R150" s="115" t="str">
        <f t="shared" si="15"/>
        <v/>
      </c>
    </row>
    <row r="151" spans="1:18" ht="39.6">
      <c r="A151" s="216">
        <f t="shared" ca="1" si="11"/>
        <v>47</v>
      </c>
      <c r="B151" s="128" t="str">
        <f t="shared" ca="1" si="12"/>
        <v>第20-1-4761</v>
      </c>
      <c r="C151" s="122" t="str">
        <f t="shared" ca="1" si="13"/>
        <v>〃</v>
      </c>
      <c r="D151" s="122" t="str">
        <f t="shared" ca="1" si="14"/>
        <v>広島市中区大手町5丁目21番4号南角先交差点</v>
      </c>
      <c r="E151" s="122" t="s">
        <v>183</v>
      </c>
      <c r="F151" s="122">
        <v>1</v>
      </c>
      <c r="G151" s="122">
        <v>18.2</v>
      </c>
      <c r="H151" s="122"/>
      <c r="I151" s="122"/>
      <c r="J151" s="122"/>
      <c r="K151" s="122"/>
      <c r="L151" s="122"/>
      <c r="M151" s="122"/>
      <c r="N151" s="129" t="s">
        <v>448</v>
      </c>
      <c r="O151" s="128" t="s">
        <v>446</v>
      </c>
      <c r="P151" s="122" t="s">
        <v>167</v>
      </c>
      <c r="Q151" s="122" t="s">
        <v>447</v>
      </c>
      <c r="R151" s="115" t="str">
        <f t="shared" si="15"/>
        <v>西側3m6縞※既存2.8m､西端を基準に3m幅で施工､北から1縞増設のみ</v>
      </c>
    </row>
    <row r="152" spans="1:18" ht="26.4">
      <c r="A152" s="216">
        <f t="shared" ca="1" si="11"/>
        <v>48</v>
      </c>
      <c r="B152" s="128" t="str">
        <f t="shared" ca="1" si="12"/>
        <v>第20-1-1727</v>
      </c>
      <c r="C152" s="122" t="str">
        <f t="shared" ca="1" si="13"/>
        <v>〃</v>
      </c>
      <c r="D152" s="122" t="str">
        <f t="shared" ca="1" si="14"/>
        <v>広島市中区大手町5丁目5番南西角先交差点</v>
      </c>
      <c r="E152" s="122" t="s">
        <v>183</v>
      </c>
      <c r="F152" s="122">
        <v>1</v>
      </c>
      <c r="G152" s="122">
        <v>21</v>
      </c>
      <c r="H152" s="122"/>
      <c r="I152" s="122"/>
      <c r="J152" s="122"/>
      <c r="K152" s="122"/>
      <c r="L152" s="122"/>
      <c r="M152" s="122"/>
      <c r="N152" s="129" t="s">
        <v>451</v>
      </c>
      <c r="O152" s="128" t="s">
        <v>449</v>
      </c>
      <c r="P152" s="122" t="s">
        <v>167</v>
      </c>
      <c r="Q152" s="122" t="s">
        <v>450</v>
      </c>
      <c r="R152" s="115" t="str">
        <f t="shared" si="15"/>
        <v>北側3m7縞(全更新)</v>
      </c>
    </row>
    <row r="153" spans="1:18" ht="26.4">
      <c r="A153" s="216">
        <f t="shared" ca="1" si="11"/>
        <v>48</v>
      </c>
      <c r="B153" s="128" t="str">
        <f t="shared" ca="1" si="12"/>
        <v>〃</v>
      </c>
      <c r="C153" s="122" t="str">
        <f t="shared" ca="1" si="13"/>
        <v>〃</v>
      </c>
      <c r="D153" s="122" t="str">
        <f t="shared" ca="1" si="14"/>
        <v>〃</v>
      </c>
      <c r="E153" s="122" t="s">
        <v>188</v>
      </c>
      <c r="F153" s="122">
        <v>1</v>
      </c>
      <c r="G153" s="122">
        <v>2.7</v>
      </c>
      <c r="H153" s="122"/>
      <c r="I153" s="122"/>
      <c r="J153" s="122"/>
      <c r="K153" s="122"/>
      <c r="L153" s="122"/>
      <c r="M153" s="122"/>
      <c r="N153" s="129" t="s">
        <v>452</v>
      </c>
      <c r="O153" s="128" t="s">
        <v>449</v>
      </c>
      <c r="P153" s="122" t="s">
        <v>167</v>
      </c>
      <c r="Q153" s="122" t="s">
        <v>450</v>
      </c>
      <c r="R153" s="115" t="str">
        <f t="shared" si="15"/>
        <v>北側2.7m</v>
      </c>
    </row>
    <row r="154" spans="1:18" ht="66">
      <c r="A154" s="216">
        <f t="shared" ca="1" si="11"/>
        <v>49</v>
      </c>
      <c r="B154" s="128" t="str">
        <f t="shared" ca="1" si="12"/>
        <v>第12-1-2062</v>
      </c>
      <c r="C154" s="122" t="str">
        <f t="shared" ca="1" si="13"/>
        <v>〃</v>
      </c>
      <c r="D154" s="122" t="str">
        <f t="shared" ca="1" si="14"/>
        <v>広島市中区大手町5丁目6番17号先交差点</v>
      </c>
      <c r="E154" s="122" t="s">
        <v>272</v>
      </c>
      <c r="F154" s="122">
        <v>2</v>
      </c>
      <c r="G154" s="122"/>
      <c r="H154" s="122"/>
      <c r="I154" s="122"/>
      <c r="J154" s="122">
        <v>26</v>
      </c>
      <c r="K154" s="122"/>
      <c r="L154" s="122"/>
      <c r="M154" s="122"/>
      <c r="N154" s="129" t="s">
        <v>455</v>
      </c>
      <c r="O154" s="128" t="s">
        <v>453</v>
      </c>
      <c r="P154" s="122" t="s">
        <v>167</v>
      </c>
      <c r="Q154" s="122" t="s">
        <v>454</v>
      </c>
      <c r="R154" s="115" t="str">
        <f t="shared" si="15"/>
        <v>南側 既存削除後縮小施工_x000D_
北側 縮小施工※一部ｲﾝﾀｰﾛｯｷﾝｸﾞのため加熱式ﾍﾟｲﾝﾄ</v>
      </c>
    </row>
    <row r="155" spans="1:18" ht="39.6">
      <c r="A155" s="216">
        <f t="shared" ca="1" si="11"/>
        <v>49</v>
      </c>
      <c r="B155" s="128" t="str">
        <f t="shared" ca="1" si="12"/>
        <v>〃</v>
      </c>
      <c r="C155" s="122" t="str">
        <f t="shared" ca="1" si="13"/>
        <v>〃</v>
      </c>
      <c r="D155" s="122" t="str">
        <f t="shared" ca="1" si="14"/>
        <v>〃</v>
      </c>
      <c r="E155" s="122" t="s">
        <v>188</v>
      </c>
      <c r="F155" s="122">
        <v>2</v>
      </c>
      <c r="G155" s="122"/>
      <c r="H155" s="122">
        <v>2.4</v>
      </c>
      <c r="I155" s="122"/>
      <c r="J155" s="122"/>
      <c r="K155" s="122"/>
      <c r="L155" s="122">
        <v>3.6</v>
      </c>
      <c r="M155" s="122"/>
      <c r="N155" s="129" t="s">
        <v>456</v>
      </c>
      <c r="O155" s="128" t="s">
        <v>453</v>
      </c>
      <c r="P155" s="122" t="s">
        <v>167</v>
      </c>
      <c r="Q155" s="122" t="s">
        <v>454</v>
      </c>
      <c r="R155" s="115" t="str">
        <f t="shared" si="15"/>
        <v>南側2.4m※南端15㎝削除し､30㎝幅で施工_x000D_
北側3.6m</v>
      </c>
    </row>
    <row r="156" spans="1:18" ht="26.4">
      <c r="A156" s="216">
        <f t="shared" ca="1" si="11"/>
        <v>49</v>
      </c>
      <c r="B156" s="128" t="str">
        <f t="shared" ca="1" si="12"/>
        <v>〃</v>
      </c>
      <c r="C156" s="122" t="str">
        <f t="shared" ca="1" si="13"/>
        <v>〃</v>
      </c>
      <c r="D156" s="122" t="str">
        <f t="shared" ca="1" si="14"/>
        <v>〃</v>
      </c>
      <c r="E156" s="122" t="s">
        <v>192</v>
      </c>
      <c r="F156" s="122">
        <v>1</v>
      </c>
      <c r="G156" s="122"/>
      <c r="H156" s="122"/>
      <c r="I156" s="122"/>
      <c r="J156" s="122"/>
      <c r="K156" s="122"/>
      <c r="L156" s="122"/>
      <c r="M156" s="122">
        <v>8</v>
      </c>
      <c r="N156" s="129"/>
      <c r="O156" s="128" t="s">
        <v>453</v>
      </c>
      <c r="P156" s="122" t="s">
        <v>167</v>
      </c>
      <c r="Q156" s="122" t="s">
        <v>454</v>
      </c>
      <c r="R156" s="115" t="str">
        <f t="shared" si="15"/>
        <v/>
      </c>
    </row>
    <row r="157" spans="1:18" ht="26.4">
      <c r="A157" s="216">
        <f t="shared" ca="1" si="11"/>
        <v>49</v>
      </c>
      <c r="B157" s="128" t="str">
        <f t="shared" ca="1" si="12"/>
        <v>〃</v>
      </c>
      <c r="C157" s="122" t="str">
        <f t="shared" ca="1" si="13"/>
        <v>〃</v>
      </c>
      <c r="D157" s="122" t="str">
        <f t="shared" ca="1" si="14"/>
        <v>〃</v>
      </c>
      <c r="E157" s="122" t="s">
        <v>181</v>
      </c>
      <c r="F157" s="122">
        <v>1</v>
      </c>
      <c r="G157" s="122"/>
      <c r="H157" s="122"/>
      <c r="I157" s="122"/>
      <c r="J157" s="122"/>
      <c r="K157" s="122"/>
      <c r="L157" s="122"/>
      <c r="M157" s="122">
        <v>2.4</v>
      </c>
      <c r="N157" s="129"/>
      <c r="O157" s="128" t="s">
        <v>453</v>
      </c>
      <c r="P157" s="122" t="s">
        <v>167</v>
      </c>
      <c r="Q157" s="122" t="s">
        <v>454</v>
      </c>
      <c r="R157" s="115" t="str">
        <f t="shared" si="15"/>
        <v/>
      </c>
    </row>
    <row r="158" spans="1:18" ht="52.8">
      <c r="A158" s="216">
        <f t="shared" ca="1" si="11"/>
        <v>50</v>
      </c>
      <c r="B158" s="128" t="str">
        <f t="shared" ca="1" si="12"/>
        <v>第20-1-1726</v>
      </c>
      <c r="C158" s="122" t="str">
        <f t="shared" ca="1" si="13"/>
        <v>〃</v>
      </c>
      <c r="D158" s="122" t="str">
        <f t="shared" ca="1" si="14"/>
        <v>広島市中区大手町5丁目6番2号先交差点</v>
      </c>
      <c r="E158" s="122" t="s">
        <v>183</v>
      </c>
      <c r="F158" s="122">
        <v>1</v>
      </c>
      <c r="G158" s="122">
        <v>24.5</v>
      </c>
      <c r="H158" s="122"/>
      <c r="I158" s="122"/>
      <c r="J158" s="122"/>
      <c r="K158" s="122"/>
      <c r="L158" s="122"/>
      <c r="M158" s="122"/>
      <c r="N158" s="129" t="s">
        <v>458</v>
      </c>
      <c r="O158" s="128" t="s">
        <v>381</v>
      </c>
      <c r="P158" s="122" t="s">
        <v>167</v>
      </c>
      <c r="Q158" s="122" t="s">
        <v>457</v>
      </c>
      <c r="R158" s="115" t="str">
        <f t="shared" si="15"/>
        <v>西側2.6m1縞(南から4縞)3.5m7縞(他7縞)※北から1縞削除､他東端0.5m削除､3.5m</v>
      </c>
    </row>
    <row r="159" spans="1:18" ht="52.8">
      <c r="A159" s="216">
        <f t="shared" ca="1" si="11"/>
        <v>50</v>
      </c>
      <c r="B159" s="128" t="str">
        <f t="shared" ca="1" si="12"/>
        <v>〃</v>
      </c>
      <c r="C159" s="122" t="str">
        <f t="shared" ca="1" si="13"/>
        <v>〃</v>
      </c>
      <c r="D159" s="122" t="str">
        <f t="shared" ca="1" si="14"/>
        <v>〃</v>
      </c>
      <c r="E159" s="122" t="s">
        <v>260</v>
      </c>
      <c r="F159" s="122">
        <v>2</v>
      </c>
      <c r="G159" s="122"/>
      <c r="H159" s="122"/>
      <c r="I159" s="122"/>
      <c r="J159" s="122">
        <v>18</v>
      </c>
      <c r="K159" s="122"/>
      <c r="L159" s="122"/>
      <c r="M159" s="122"/>
      <c r="N159" s="129" t="s">
        <v>459</v>
      </c>
      <c r="O159" s="128" t="s">
        <v>381</v>
      </c>
      <c r="P159" s="122" t="s">
        <v>167</v>
      </c>
      <c r="Q159" s="122" t="s">
        <v>457</v>
      </c>
      <c r="R159" s="115" t="str">
        <f t="shared" si="15"/>
        <v>西側 近位※30m位置に新設_x000D_
西側 遠位※50m位置に新設</v>
      </c>
    </row>
    <row r="160" spans="1:18" ht="26.4">
      <c r="A160" s="216">
        <f t="shared" ca="1" si="11"/>
        <v>50</v>
      </c>
      <c r="B160" s="128" t="str">
        <f t="shared" ca="1" si="12"/>
        <v>〃</v>
      </c>
      <c r="C160" s="122" t="str">
        <f t="shared" ca="1" si="13"/>
        <v>〃</v>
      </c>
      <c r="D160" s="122" t="str">
        <f t="shared" ca="1" si="14"/>
        <v>〃</v>
      </c>
      <c r="E160" s="122" t="s">
        <v>188</v>
      </c>
      <c r="F160" s="122">
        <v>1</v>
      </c>
      <c r="G160" s="122">
        <v>3</v>
      </c>
      <c r="H160" s="122"/>
      <c r="I160" s="122"/>
      <c r="J160" s="122"/>
      <c r="K160" s="122"/>
      <c r="L160" s="122"/>
      <c r="M160" s="122"/>
      <c r="N160" s="129" t="s">
        <v>460</v>
      </c>
      <c r="O160" s="128" t="s">
        <v>381</v>
      </c>
      <c r="P160" s="122" t="s">
        <v>167</v>
      </c>
      <c r="Q160" s="122" t="s">
        <v>457</v>
      </c>
      <c r="R160" s="115" t="str">
        <f t="shared" si="15"/>
        <v>西側3m</v>
      </c>
    </row>
    <row r="161" spans="1:18" ht="26.4">
      <c r="A161" s="216">
        <f t="shared" ca="1" si="11"/>
        <v>50</v>
      </c>
      <c r="B161" s="128" t="str">
        <f t="shared" ca="1" si="12"/>
        <v>〃</v>
      </c>
      <c r="C161" s="122" t="str">
        <f t="shared" ca="1" si="13"/>
        <v>〃</v>
      </c>
      <c r="D161" s="122" t="str">
        <f t="shared" ca="1" si="14"/>
        <v>〃</v>
      </c>
      <c r="E161" s="122" t="s">
        <v>177</v>
      </c>
      <c r="F161" s="122">
        <v>1</v>
      </c>
      <c r="G161" s="122"/>
      <c r="H161" s="122"/>
      <c r="I161" s="122"/>
      <c r="J161" s="122"/>
      <c r="K161" s="122"/>
      <c r="L161" s="122"/>
      <c r="M161" s="122">
        <v>15</v>
      </c>
      <c r="N161" s="129"/>
      <c r="O161" s="128" t="s">
        <v>381</v>
      </c>
      <c r="P161" s="122" t="s">
        <v>167</v>
      </c>
      <c r="Q161" s="122" t="s">
        <v>457</v>
      </c>
      <c r="R161" s="115" t="str">
        <f t="shared" si="15"/>
        <v/>
      </c>
    </row>
    <row r="162" spans="1:18" ht="52.8">
      <c r="A162" s="216">
        <f t="shared" ca="1" si="11"/>
        <v>51</v>
      </c>
      <c r="B162" s="128" t="str">
        <f t="shared" ca="1" si="12"/>
        <v>第20-1-1187</v>
      </c>
      <c r="C162" s="122" t="str">
        <f t="shared" ca="1" si="13"/>
        <v>〃</v>
      </c>
      <c r="D162" s="122" t="str">
        <f t="shared" ca="1" si="14"/>
        <v>広島市中区中島町2番21号先交差点（平和大通り南側緩速車道）</v>
      </c>
      <c r="E162" s="122" t="s">
        <v>183</v>
      </c>
      <c r="F162" s="122">
        <v>1</v>
      </c>
      <c r="G162" s="122">
        <v>16</v>
      </c>
      <c r="H162" s="122"/>
      <c r="I162" s="122"/>
      <c r="J162" s="122"/>
      <c r="K162" s="122"/>
      <c r="L162" s="122"/>
      <c r="M162" s="122"/>
      <c r="N162" s="129" t="s">
        <v>463</v>
      </c>
      <c r="O162" s="128" t="s">
        <v>461</v>
      </c>
      <c r="P162" s="122" t="s">
        <v>167</v>
      </c>
      <c r="Q162" s="122" t="s">
        <v>462</v>
      </c>
      <c r="R162" s="115" t="str">
        <f t="shared" si="15"/>
        <v>東側3.2m5縞※北から1縞､残り5の縞両端0.4mずつ削除し､3.2m幅基準とする</v>
      </c>
    </row>
    <row r="163" spans="1:18" ht="26.4">
      <c r="A163" s="216">
        <f t="shared" ca="1" si="11"/>
        <v>51</v>
      </c>
      <c r="B163" s="128" t="str">
        <f t="shared" ca="1" si="12"/>
        <v>〃</v>
      </c>
      <c r="C163" s="122" t="str">
        <f t="shared" ca="1" si="13"/>
        <v>〃</v>
      </c>
      <c r="D163" s="122" t="str">
        <f t="shared" ca="1" si="14"/>
        <v>〃</v>
      </c>
      <c r="E163" s="122" t="s">
        <v>188</v>
      </c>
      <c r="F163" s="122">
        <v>1</v>
      </c>
      <c r="G163" s="122">
        <v>2.4</v>
      </c>
      <c r="H163" s="122"/>
      <c r="I163" s="122"/>
      <c r="J163" s="122"/>
      <c r="K163" s="122"/>
      <c r="L163" s="122"/>
      <c r="M163" s="122"/>
      <c r="N163" s="129" t="s">
        <v>464</v>
      </c>
      <c r="O163" s="128" t="s">
        <v>461</v>
      </c>
      <c r="P163" s="122" t="s">
        <v>167</v>
      </c>
      <c r="Q163" s="122" t="s">
        <v>462</v>
      </c>
      <c r="R163" s="115" t="str">
        <f t="shared" si="15"/>
        <v>東側2.4m</v>
      </c>
    </row>
    <row r="164" spans="1:18" ht="26.4">
      <c r="A164" s="216">
        <f t="shared" ca="1" si="11"/>
        <v>51</v>
      </c>
      <c r="B164" s="128" t="str">
        <f t="shared" ca="1" si="12"/>
        <v>〃</v>
      </c>
      <c r="C164" s="122" t="str">
        <f t="shared" ca="1" si="13"/>
        <v>〃</v>
      </c>
      <c r="D164" s="122" t="str">
        <f t="shared" ca="1" si="14"/>
        <v>〃</v>
      </c>
      <c r="E164" s="122" t="s">
        <v>177</v>
      </c>
      <c r="F164" s="122">
        <v>1</v>
      </c>
      <c r="G164" s="122"/>
      <c r="H164" s="122"/>
      <c r="I164" s="122"/>
      <c r="J164" s="122"/>
      <c r="K164" s="122"/>
      <c r="L164" s="122"/>
      <c r="M164" s="122">
        <v>5</v>
      </c>
      <c r="N164" s="129"/>
      <c r="O164" s="128" t="s">
        <v>461</v>
      </c>
      <c r="P164" s="122" t="s">
        <v>167</v>
      </c>
      <c r="Q164" s="122" t="s">
        <v>462</v>
      </c>
      <c r="R164" s="115" t="str">
        <f t="shared" si="15"/>
        <v/>
      </c>
    </row>
    <row r="165" spans="1:18" ht="26.4">
      <c r="A165" s="216">
        <f t="shared" ca="1" si="11"/>
        <v>52</v>
      </c>
      <c r="B165" s="128" t="str">
        <f t="shared" ca="1" si="12"/>
        <v>第12-1-3714</v>
      </c>
      <c r="C165" s="122" t="str">
        <f t="shared" ca="1" si="13"/>
        <v>〃</v>
      </c>
      <c r="D165" s="122" t="str">
        <f t="shared" ca="1" si="14"/>
        <v>広島市中区東千田町1丁目4番15号先交差点</v>
      </c>
      <c r="E165" s="122" t="s">
        <v>272</v>
      </c>
      <c r="F165" s="122">
        <v>1</v>
      </c>
      <c r="G165" s="122"/>
      <c r="H165" s="122"/>
      <c r="I165" s="122"/>
      <c r="J165" s="122">
        <v>13</v>
      </c>
      <c r="K165" s="122"/>
      <c r="L165" s="122"/>
      <c r="M165" s="122"/>
      <c r="N165" s="129" t="s">
        <v>273</v>
      </c>
      <c r="O165" s="128" t="s">
        <v>465</v>
      </c>
      <c r="P165" s="122" t="s">
        <v>167</v>
      </c>
      <c r="Q165" s="122" t="s">
        <v>466</v>
      </c>
      <c r="R165" s="115" t="str">
        <f t="shared" si="15"/>
        <v>東側 既存削除後縮小施工</v>
      </c>
    </row>
    <row r="166" spans="1:18" ht="26.4">
      <c r="A166" s="216">
        <f t="shared" ca="1" si="11"/>
        <v>52</v>
      </c>
      <c r="B166" s="128" t="str">
        <f t="shared" ca="1" si="12"/>
        <v>〃</v>
      </c>
      <c r="C166" s="122" t="str">
        <f t="shared" ca="1" si="13"/>
        <v>〃</v>
      </c>
      <c r="D166" s="122" t="str">
        <f t="shared" ca="1" si="14"/>
        <v>〃</v>
      </c>
      <c r="E166" s="122" t="s">
        <v>192</v>
      </c>
      <c r="F166" s="122">
        <v>1</v>
      </c>
      <c r="G166" s="122"/>
      <c r="H166" s="122"/>
      <c r="I166" s="122"/>
      <c r="J166" s="122"/>
      <c r="K166" s="122"/>
      <c r="L166" s="122"/>
      <c r="M166" s="122">
        <v>13</v>
      </c>
      <c r="N166" s="129"/>
      <c r="O166" s="128" t="s">
        <v>465</v>
      </c>
      <c r="P166" s="122" t="s">
        <v>167</v>
      </c>
      <c r="Q166" s="122" t="s">
        <v>466</v>
      </c>
      <c r="R166" s="115" t="str">
        <f t="shared" si="15"/>
        <v/>
      </c>
    </row>
    <row r="167" spans="1:18" ht="26.4">
      <c r="A167" s="216">
        <f t="shared" ca="1" si="11"/>
        <v>53</v>
      </c>
      <c r="B167" s="128" t="str">
        <f t="shared" ca="1" si="12"/>
        <v>第20-1-5748</v>
      </c>
      <c r="C167" s="122" t="str">
        <f t="shared" ca="1" si="13"/>
        <v>〃</v>
      </c>
      <c r="D167" s="122" t="str">
        <f t="shared" ca="1" si="14"/>
        <v>広島市中区東千田町2丁目1番北西角先交差点</v>
      </c>
      <c r="E167" s="122" t="s">
        <v>188</v>
      </c>
      <c r="F167" s="122">
        <v>1</v>
      </c>
      <c r="G167" s="122">
        <v>3.5</v>
      </c>
      <c r="H167" s="122"/>
      <c r="I167" s="122"/>
      <c r="J167" s="122"/>
      <c r="K167" s="122"/>
      <c r="L167" s="122"/>
      <c r="M167" s="122"/>
      <c r="N167" s="129" t="s">
        <v>469</v>
      </c>
      <c r="O167" s="128" t="s">
        <v>467</v>
      </c>
      <c r="P167" s="122" t="s">
        <v>167</v>
      </c>
      <c r="Q167" s="122" t="s">
        <v>468</v>
      </c>
      <c r="R167" s="115" t="str">
        <f t="shared" si="15"/>
        <v>西側3.5m</v>
      </c>
    </row>
    <row r="168" spans="1:18" ht="26.4">
      <c r="A168" s="216">
        <f t="shared" ca="1" si="11"/>
        <v>54</v>
      </c>
      <c r="B168" s="128" t="str">
        <f t="shared" ca="1" si="12"/>
        <v>第20-1-3017</v>
      </c>
      <c r="C168" s="122" t="str">
        <f t="shared" ca="1" si="13"/>
        <v>国道2号</v>
      </c>
      <c r="D168" s="122" t="str">
        <f t="shared" ca="1" si="14"/>
        <v>広島市中区南竹屋町1番北東角先交差点</v>
      </c>
      <c r="E168" s="122" t="s">
        <v>183</v>
      </c>
      <c r="F168" s="122">
        <v>1</v>
      </c>
      <c r="G168" s="122">
        <v>23.7</v>
      </c>
      <c r="H168" s="122"/>
      <c r="I168" s="122"/>
      <c r="J168" s="122"/>
      <c r="K168" s="122"/>
      <c r="L168" s="122"/>
      <c r="M168" s="122"/>
      <c r="N168" s="129" t="s">
        <v>472</v>
      </c>
      <c r="O168" s="128" t="s">
        <v>470</v>
      </c>
      <c r="P168" s="122" t="s">
        <v>185</v>
      </c>
      <c r="Q168" s="122" t="s">
        <v>471</v>
      </c>
      <c r="R168" s="115" t="str">
        <f t="shared" si="15"/>
        <v>南側2.7m1縞(東から2縞)3m7縞(他7縞)</v>
      </c>
    </row>
    <row r="169" spans="1:18" ht="39.6">
      <c r="A169" s="216">
        <f t="shared" ca="1" si="11"/>
        <v>54</v>
      </c>
      <c r="B169" s="128" t="str">
        <f t="shared" ca="1" si="12"/>
        <v>〃</v>
      </c>
      <c r="C169" s="122" t="str">
        <f t="shared" ca="1" si="13"/>
        <v>〃</v>
      </c>
      <c r="D169" s="122" t="str">
        <f t="shared" ca="1" si="14"/>
        <v>〃</v>
      </c>
      <c r="E169" s="122" t="s">
        <v>181</v>
      </c>
      <c r="F169" s="122">
        <v>1</v>
      </c>
      <c r="G169" s="122"/>
      <c r="H169" s="122"/>
      <c r="I169" s="122"/>
      <c r="J169" s="122"/>
      <c r="K169" s="122"/>
      <c r="L169" s="122"/>
      <c r="M169" s="122">
        <v>1.5</v>
      </c>
      <c r="N169" s="129" t="s">
        <v>473</v>
      </c>
      <c r="O169" s="128" t="s">
        <v>470</v>
      </c>
      <c r="P169" s="122" t="s">
        <v>185</v>
      </c>
      <c r="Q169" s="122" t="s">
        <v>471</v>
      </c>
      <c r="R169" s="115" t="str">
        <f t="shared" si="15"/>
        <v>南側 削除工事のみ･東端0.5m分※既存3.4m､道路幅員5.8mしかないため</v>
      </c>
    </row>
    <row r="170" spans="1:18" ht="26.4">
      <c r="A170" s="216">
        <f t="shared" ca="1" si="11"/>
        <v>55</v>
      </c>
      <c r="B170" s="128" t="str">
        <f t="shared" ca="1" si="12"/>
        <v>第12-1-0322</v>
      </c>
      <c r="C170" s="122" t="str">
        <f t="shared" ca="1" si="13"/>
        <v>市道</v>
      </c>
      <c r="D170" s="122" t="str">
        <f t="shared" ca="1" si="14"/>
        <v>広島市中区南竹屋町3番10号先交差点</v>
      </c>
      <c r="E170" s="122" t="s">
        <v>272</v>
      </c>
      <c r="F170" s="122">
        <v>1</v>
      </c>
      <c r="G170" s="122"/>
      <c r="H170" s="122"/>
      <c r="I170" s="122"/>
      <c r="J170" s="122">
        <v>13</v>
      </c>
      <c r="K170" s="122"/>
      <c r="L170" s="122"/>
      <c r="M170" s="122"/>
      <c r="N170" s="129" t="s">
        <v>295</v>
      </c>
      <c r="O170" s="128" t="s">
        <v>474</v>
      </c>
      <c r="P170" s="122" t="s">
        <v>167</v>
      </c>
      <c r="Q170" s="122" t="s">
        <v>475</v>
      </c>
      <c r="R170" s="115" t="str">
        <f t="shared" si="15"/>
        <v>東側 縮小施工</v>
      </c>
    </row>
    <row r="171" spans="1:18" ht="26.4">
      <c r="A171" s="216">
        <f t="shared" ca="1" si="11"/>
        <v>55</v>
      </c>
      <c r="B171" s="128" t="str">
        <f t="shared" ca="1" si="12"/>
        <v>〃</v>
      </c>
      <c r="C171" s="122" t="str">
        <f t="shared" ca="1" si="13"/>
        <v>〃</v>
      </c>
      <c r="D171" s="122" t="str">
        <f t="shared" ca="1" si="14"/>
        <v>〃</v>
      </c>
      <c r="E171" s="122" t="s">
        <v>188</v>
      </c>
      <c r="F171" s="122">
        <v>1</v>
      </c>
      <c r="G171" s="122"/>
      <c r="H171" s="122">
        <v>4.9000000000000004</v>
      </c>
      <c r="I171" s="122"/>
      <c r="J171" s="122"/>
      <c r="K171" s="122"/>
      <c r="L171" s="122"/>
      <c r="M171" s="122"/>
      <c r="N171" s="129" t="s">
        <v>476</v>
      </c>
      <c r="O171" s="128" t="s">
        <v>474</v>
      </c>
      <c r="P171" s="122" t="s">
        <v>167</v>
      </c>
      <c r="Q171" s="122" t="s">
        <v>475</v>
      </c>
      <c r="R171" s="115" t="str">
        <f t="shared" si="15"/>
        <v>東側4.9m</v>
      </c>
    </row>
    <row r="172" spans="1:18" ht="26.4">
      <c r="A172" s="216">
        <f t="shared" ca="1" si="11"/>
        <v>55</v>
      </c>
      <c r="B172" s="128" t="str">
        <f t="shared" ca="1" si="12"/>
        <v>第20-1-1572</v>
      </c>
      <c r="C172" s="122" t="str">
        <f t="shared" ca="1" si="13"/>
        <v>〃</v>
      </c>
      <c r="D172" s="122" t="str">
        <f t="shared" ca="1" si="14"/>
        <v>〃</v>
      </c>
      <c r="E172" s="122" t="s">
        <v>260</v>
      </c>
      <c r="F172" s="122">
        <v>2</v>
      </c>
      <c r="G172" s="122"/>
      <c r="H172" s="122"/>
      <c r="I172" s="122"/>
      <c r="J172" s="122">
        <v>18</v>
      </c>
      <c r="K172" s="122"/>
      <c r="L172" s="122"/>
      <c r="M172" s="122"/>
      <c r="N172" s="129" t="s">
        <v>261</v>
      </c>
      <c r="O172" s="128" t="s">
        <v>477</v>
      </c>
      <c r="P172" s="122" t="s">
        <v>167</v>
      </c>
      <c r="Q172" s="122" t="s">
        <v>475</v>
      </c>
      <c r="R172" s="115" t="str">
        <f t="shared" si="15"/>
        <v>北側 近位_x000D_
北側 遠位</v>
      </c>
    </row>
    <row r="173" spans="1:18" ht="26.4">
      <c r="A173" s="216">
        <f t="shared" ca="1" si="11"/>
        <v>56</v>
      </c>
      <c r="B173" s="128" t="str">
        <f t="shared" ca="1" si="12"/>
        <v>第12-1-0367</v>
      </c>
      <c r="C173" s="122" t="str">
        <f t="shared" ca="1" si="13"/>
        <v>〃</v>
      </c>
      <c r="D173" s="122" t="str">
        <f t="shared" ca="1" si="14"/>
        <v>広島市中区南竹屋町3番1号先交差点</v>
      </c>
      <c r="E173" s="122" t="s">
        <v>272</v>
      </c>
      <c r="F173" s="122">
        <v>1</v>
      </c>
      <c r="G173" s="122"/>
      <c r="H173" s="122"/>
      <c r="I173" s="122"/>
      <c r="J173" s="122">
        <v>13</v>
      </c>
      <c r="K173" s="122"/>
      <c r="L173" s="122"/>
      <c r="M173" s="122"/>
      <c r="N173" s="129" t="s">
        <v>334</v>
      </c>
      <c r="O173" s="128" t="s">
        <v>478</v>
      </c>
      <c r="P173" s="122" t="s">
        <v>167</v>
      </c>
      <c r="Q173" s="122" t="s">
        <v>479</v>
      </c>
      <c r="R173" s="115" t="str">
        <f t="shared" si="15"/>
        <v>南側 既存削除後縮小施工</v>
      </c>
    </row>
    <row r="174" spans="1:18" ht="26.4">
      <c r="A174" s="216">
        <f t="shared" ca="1" si="11"/>
        <v>56</v>
      </c>
      <c r="B174" s="128" t="str">
        <f t="shared" ca="1" si="12"/>
        <v>〃</v>
      </c>
      <c r="C174" s="122" t="str">
        <f t="shared" ca="1" si="13"/>
        <v>〃</v>
      </c>
      <c r="D174" s="122" t="str">
        <f t="shared" ca="1" si="14"/>
        <v>〃</v>
      </c>
      <c r="E174" s="122" t="s">
        <v>188</v>
      </c>
      <c r="F174" s="122">
        <v>1</v>
      </c>
      <c r="G174" s="122"/>
      <c r="H174" s="122">
        <v>3.1</v>
      </c>
      <c r="I174" s="122"/>
      <c r="J174" s="122"/>
      <c r="K174" s="122"/>
      <c r="L174" s="122"/>
      <c r="M174" s="122"/>
      <c r="N174" s="129" t="s">
        <v>480</v>
      </c>
      <c r="O174" s="128" t="s">
        <v>478</v>
      </c>
      <c r="P174" s="122" t="s">
        <v>167</v>
      </c>
      <c r="Q174" s="122" t="s">
        <v>479</v>
      </c>
      <c r="R174" s="115" t="str">
        <f t="shared" si="15"/>
        <v>南側3.1m※30㎝幅で施工</v>
      </c>
    </row>
    <row r="175" spans="1:18" ht="26.4">
      <c r="A175" s="216">
        <f t="shared" ca="1" si="11"/>
        <v>56</v>
      </c>
      <c r="B175" s="128" t="str">
        <f t="shared" ca="1" si="12"/>
        <v>〃</v>
      </c>
      <c r="C175" s="122" t="str">
        <f t="shared" ca="1" si="13"/>
        <v>〃</v>
      </c>
      <c r="D175" s="122" t="str">
        <f t="shared" ca="1" si="14"/>
        <v>〃</v>
      </c>
      <c r="E175" s="122" t="s">
        <v>192</v>
      </c>
      <c r="F175" s="122">
        <v>1</v>
      </c>
      <c r="G175" s="122"/>
      <c r="H175" s="122"/>
      <c r="I175" s="122"/>
      <c r="J175" s="122"/>
      <c r="K175" s="122"/>
      <c r="L175" s="122"/>
      <c r="M175" s="122">
        <v>8</v>
      </c>
      <c r="N175" s="129"/>
      <c r="O175" s="128" t="s">
        <v>478</v>
      </c>
      <c r="P175" s="122" t="s">
        <v>167</v>
      </c>
      <c r="Q175" s="122" t="s">
        <v>479</v>
      </c>
      <c r="R175" s="115" t="str">
        <f t="shared" si="15"/>
        <v/>
      </c>
    </row>
    <row r="176" spans="1:18" ht="26.4">
      <c r="A176" s="216">
        <f t="shared" ca="1" si="11"/>
        <v>57</v>
      </c>
      <c r="B176" s="128" t="str">
        <f t="shared" ca="1" si="12"/>
        <v>第20-1-3035</v>
      </c>
      <c r="C176" s="122" t="str">
        <f t="shared" ca="1" si="13"/>
        <v>国道2号</v>
      </c>
      <c r="D176" s="122" t="str">
        <f t="shared" ca="1" si="14"/>
        <v>広島市中区南竹屋町3番北西角先交差点</v>
      </c>
      <c r="E176" s="122" t="s">
        <v>183</v>
      </c>
      <c r="F176" s="122">
        <v>1</v>
      </c>
      <c r="G176" s="122">
        <v>16.5</v>
      </c>
      <c r="H176" s="122"/>
      <c r="I176" s="122"/>
      <c r="J176" s="122"/>
      <c r="K176" s="122"/>
      <c r="L176" s="122"/>
      <c r="M176" s="122"/>
      <c r="N176" s="129" t="s">
        <v>483</v>
      </c>
      <c r="O176" s="128" t="s">
        <v>481</v>
      </c>
      <c r="P176" s="122" t="s">
        <v>185</v>
      </c>
      <c r="Q176" s="122" t="s">
        <v>482</v>
      </c>
      <c r="R176" s="115" t="str">
        <f t="shared" si="15"/>
        <v>南側5.5m3縞(西から1〜3縞)</v>
      </c>
    </row>
    <row r="177" spans="1:18" ht="52.8">
      <c r="A177" s="216">
        <f t="shared" ca="1" si="11"/>
        <v>57</v>
      </c>
      <c r="B177" s="128" t="str">
        <f t="shared" ca="1" si="12"/>
        <v>〃</v>
      </c>
      <c r="C177" s="122" t="str">
        <f t="shared" ca="1" si="13"/>
        <v>〃</v>
      </c>
      <c r="D177" s="122" t="str">
        <f t="shared" ca="1" si="14"/>
        <v>〃</v>
      </c>
      <c r="E177" s="122" t="s">
        <v>260</v>
      </c>
      <c r="F177" s="122">
        <v>2</v>
      </c>
      <c r="G177" s="122"/>
      <c r="H177" s="122"/>
      <c r="I177" s="122"/>
      <c r="J177" s="122">
        <v>18</v>
      </c>
      <c r="K177" s="122"/>
      <c r="L177" s="122"/>
      <c r="M177" s="122"/>
      <c r="N177" s="129" t="s">
        <v>484</v>
      </c>
      <c r="O177" s="128" t="s">
        <v>481</v>
      </c>
      <c r="P177" s="122" t="s">
        <v>185</v>
      </c>
      <c r="Q177" s="122" t="s">
        <v>482</v>
      </c>
      <c r="R177" s="115" t="str">
        <f t="shared" si="15"/>
        <v>南側 近位※30m位置に新設_x000D_
南側 遠位※50m位置に新設</v>
      </c>
    </row>
    <row r="178" spans="1:18" ht="26.4">
      <c r="A178" s="216">
        <f t="shared" ca="1" si="11"/>
        <v>57</v>
      </c>
      <c r="B178" s="128" t="str">
        <f t="shared" ca="1" si="12"/>
        <v>第24の2-1-0480</v>
      </c>
      <c r="C178" s="122" t="str">
        <f t="shared" ca="1" si="13"/>
        <v>〃</v>
      </c>
      <c r="D178" s="122" t="str">
        <f t="shared" ca="1" si="14"/>
        <v>〃</v>
      </c>
      <c r="E178" s="122" t="s">
        <v>486</v>
      </c>
      <c r="F178" s="122">
        <v>2</v>
      </c>
      <c r="G178" s="122"/>
      <c r="H178" s="122"/>
      <c r="I178" s="122"/>
      <c r="J178" s="122"/>
      <c r="K178" s="122">
        <v>2</v>
      </c>
      <c r="L178" s="122"/>
      <c r="M178" s="122"/>
      <c r="N178" s="129" t="s">
        <v>487</v>
      </c>
      <c r="O178" s="128" t="s">
        <v>485</v>
      </c>
      <c r="P178" s="122" t="s">
        <v>185</v>
      </c>
      <c r="Q178" s="122" t="s">
        <v>482</v>
      </c>
      <c r="R178" s="115" t="str">
        <f t="shared" si="15"/>
        <v>南側 西端_x000D_
南側 東端</v>
      </c>
    </row>
    <row r="179" spans="1:18" ht="26.4">
      <c r="A179" s="216">
        <f t="shared" ca="1" si="11"/>
        <v>57</v>
      </c>
      <c r="B179" s="128" t="str">
        <f t="shared" ca="1" si="12"/>
        <v>〃</v>
      </c>
      <c r="C179" s="122" t="str">
        <f t="shared" ca="1" si="13"/>
        <v>〃</v>
      </c>
      <c r="D179" s="122" t="str">
        <f t="shared" ca="1" si="14"/>
        <v>〃</v>
      </c>
      <c r="E179" s="122" t="s">
        <v>488</v>
      </c>
      <c r="F179" s="122">
        <v>1</v>
      </c>
      <c r="G179" s="122"/>
      <c r="H179" s="122"/>
      <c r="I179" s="122">
        <v>31.3</v>
      </c>
      <c r="J179" s="122"/>
      <c r="K179" s="122"/>
      <c r="L179" s="122"/>
      <c r="M179" s="122"/>
      <c r="N179" s="129" t="s">
        <v>489</v>
      </c>
      <c r="O179" s="128" t="s">
        <v>485</v>
      </c>
      <c r="P179" s="122" t="s">
        <v>185</v>
      </c>
      <c r="Q179" s="122" t="s">
        <v>482</v>
      </c>
      <c r="R179" s="115" t="str">
        <f t="shared" si="15"/>
        <v>南側31.3m※車道側のみ更新</v>
      </c>
    </row>
    <row r="180" spans="1:18" ht="39.6">
      <c r="A180" s="216">
        <f t="shared" ca="1" si="11"/>
        <v>57</v>
      </c>
      <c r="B180" s="128" t="str">
        <f t="shared" ca="1" si="12"/>
        <v>〃</v>
      </c>
      <c r="C180" s="122" t="str">
        <f t="shared" ca="1" si="13"/>
        <v>〃</v>
      </c>
      <c r="D180" s="122" t="str">
        <f t="shared" ca="1" si="14"/>
        <v>〃</v>
      </c>
      <c r="E180" s="122" t="s">
        <v>165</v>
      </c>
      <c r="F180" s="122">
        <v>1</v>
      </c>
      <c r="G180" s="122"/>
      <c r="H180" s="122"/>
      <c r="I180" s="122"/>
      <c r="J180" s="122"/>
      <c r="K180" s="122"/>
      <c r="L180" s="122"/>
      <c r="M180" s="122">
        <v>1</v>
      </c>
      <c r="N180" s="129" t="s">
        <v>490</v>
      </c>
      <c r="O180" s="128" t="s">
        <v>485</v>
      </c>
      <c r="P180" s="122" t="s">
        <v>185</v>
      </c>
      <c r="Q180" s="122" t="s">
        <v>482</v>
      </c>
      <c r="R180" s="115" t="str">
        <f t="shared" si="15"/>
        <v>南側 中央部削除</v>
      </c>
    </row>
    <row r="181" spans="1:18" ht="105.6">
      <c r="A181" s="216">
        <f t="shared" ca="1" si="11"/>
        <v>58</v>
      </c>
      <c r="B181" s="128" t="str">
        <f t="shared" ca="1" si="12"/>
        <v>第20-1-5707</v>
      </c>
      <c r="C181" s="122" t="str">
        <f t="shared" ca="1" si="13"/>
        <v>市道</v>
      </c>
      <c r="D181" s="122" t="str">
        <f t="shared" ca="1" si="14"/>
        <v>広島市中区南竹屋町4番北西角先交差点</v>
      </c>
      <c r="E181" s="122" t="s">
        <v>183</v>
      </c>
      <c r="F181" s="122">
        <v>3</v>
      </c>
      <c r="G181" s="122">
        <v>95.6</v>
      </c>
      <c r="H181" s="122"/>
      <c r="I181" s="122"/>
      <c r="J181" s="122"/>
      <c r="K181" s="122"/>
      <c r="L181" s="122"/>
      <c r="M181" s="122"/>
      <c r="N181" s="129" t="s">
        <v>493</v>
      </c>
      <c r="O181" s="128" t="s">
        <v>491</v>
      </c>
      <c r="P181" s="122" t="s">
        <v>167</v>
      </c>
      <c r="Q181" s="122" t="s">
        <v>492</v>
      </c>
      <c r="R181" s="115" t="str">
        <f t="shared" si="15"/>
        <v>南側1.8m1縞(東から1縞)3m12縞(他12縞)※北端1m削除､3m幅基準_x000D_
東側1.5m1縞(北から1縞)2.3m1縞(北から5縞)3m7縞(他7縞)※東端1m削除､3m幅基準_x000D_
北側3m11縞(全更新)</v>
      </c>
    </row>
    <row r="182" spans="1:18" ht="52.8">
      <c r="A182" s="216">
        <f t="shared" ca="1" si="11"/>
        <v>58</v>
      </c>
      <c r="B182" s="128" t="str">
        <f t="shared" ca="1" si="12"/>
        <v>〃</v>
      </c>
      <c r="C182" s="122" t="str">
        <f t="shared" ca="1" si="13"/>
        <v>〃</v>
      </c>
      <c r="D182" s="122" t="str">
        <f t="shared" ca="1" si="14"/>
        <v>〃</v>
      </c>
      <c r="E182" s="122" t="s">
        <v>188</v>
      </c>
      <c r="F182" s="122">
        <v>2</v>
      </c>
      <c r="G182" s="122">
        <v>7.1</v>
      </c>
      <c r="H182" s="122"/>
      <c r="I182" s="122"/>
      <c r="J182" s="122"/>
      <c r="K182" s="122"/>
      <c r="L182" s="122"/>
      <c r="M182" s="122"/>
      <c r="N182" s="129" t="s">
        <v>494</v>
      </c>
      <c r="O182" s="128" t="s">
        <v>491</v>
      </c>
      <c r="P182" s="122" t="s">
        <v>167</v>
      </c>
      <c r="Q182" s="122" t="s">
        <v>492</v>
      </c>
      <c r="R182" s="115" t="str">
        <f t="shared" si="15"/>
        <v>南側4.5m_x000D_
東側2.6m※既存の停止線を削除し､1m西側へ移設</v>
      </c>
    </row>
    <row r="183" spans="1:18" ht="26.4">
      <c r="A183" s="216">
        <f t="shared" ca="1" si="11"/>
        <v>58</v>
      </c>
      <c r="B183" s="128" t="str">
        <f t="shared" ca="1" si="12"/>
        <v>〃</v>
      </c>
      <c r="C183" s="122" t="str">
        <f t="shared" ca="1" si="13"/>
        <v>〃</v>
      </c>
      <c r="D183" s="122" t="str">
        <f t="shared" ca="1" si="14"/>
        <v>〃</v>
      </c>
      <c r="E183" s="122" t="s">
        <v>177</v>
      </c>
      <c r="F183" s="122">
        <v>2</v>
      </c>
      <c r="G183" s="122"/>
      <c r="H183" s="122"/>
      <c r="I183" s="122"/>
      <c r="J183" s="122"/>
      <c r="K183" s="122"/>
      <c r="L183" s="122"/>
      <c r="M183" s="122">
        <v>60</v>
      </c>
      <c r="N183" s="129"/>
      <c r="O183" s="128" t="s">
        <v>491</v>
      </c>
      <c r="P183" s="122" t="s">
        <v>167</v>
      </c>
      <c r="Q183" s="122" t="s">
        <v>492</v>
      </c>
      <c r="R183" s="115" t="str">
        <f t="shared" si="15"/>
        <v/>
      </c>
    </row>
    <row r="184" spans="1:18" ht="27" thickBot="1">
      <c r="A184" s="216">
        <f t="shared" ca="1" si="11"/>
        <v>58</v>
      </c>
      <c r="B184" s="128" t="str">
        <f t="shared" ca="1" si="12"/>
        <v>〃</v>
      </c>
      <c r="C184" s="122" t="str">
        <f t="shared" ca="1" si="13"/>
        <v>〃</v>
      </c>
      <c r="D184" s="122" t="str">
        <f t="shared" ca="1" si="14"/>
        <v>〃</v>
      </c>
      <c r="E184" s="122" t="s">
        <v>181</v>
      </c>
      <c r="F184" s="122">
        <v>1</v>
      </c>
      <c r="G184" s="122"/>
      <c r="H184" s="122"/>
      <c r="I184" s="122"/>
      <c r="J184" s="122"/>
      <c r="K184" s="122"/>
      <c r="L184" s="122"/>
      <c r="M184" s="122">
        <v>7.8</v>
      </c>
      <c r="N184" s="129"/>
      <c r="O184" s="128" t="s">
        <v>491</v>
      </c>
      <c r="P184" s="122" t="s">
        <v>167</v>
      </c>
      <c r="Q184" s="122" t="s">
        <v>492</v>
      </c>
      <c r="R184" s="115" t="str">
        <f t="shared" si="15"/>
        <v/>
      </c>
    </row>
    <row r="185" spans="1:18" ht="53.4" thickBot="1">
      <c r="A185" s="216">
        <f t="shared" ca="1" si="11"/>
        <v>58</v>
      </c>
      <c r="B185" s="128">
        <f t="shared" ca="1" si="12"/>
        <v>0</v>
      </c>
      <c r="C185" s="122" t="str">
        <f t="shared" ca="1" si="13"/>
        <v>〃</v>
      </c>
      <c r="D185" s="122" t="str">
        <f t="shared" ca="1" si="14"/>
        <v>〃</v>
      </c>
      <c r="E185" s="122" t="s">
        <v>172</v>
      </c>
      <c r="F185" s="122">
        <v>2</v>
      </c>
      <c r="G185" s="122"/>
      <c r="H185" s="122"/>
      <c r="I185" s="122">
        <v>2</v>
      </c>
      <c r="J185" s="122"/>
      <c r="K185" s="122"/>
      <c r="L185" s="122"/>
      <c r="M185" s="122"/>
      <c r="N185" s="129" t="s">
        <v>495</v>
      </c>
      <c r="O185" s="128"/>
      <c r="P185" s="122" t="s">
        <v>167</v>
      </c>
      <c r="Q185" s="122" t="s">
        <v>492</v>
      </c>
      <c r="R185" s="115" t="str">
        <f t="shared" si="15"/>
        <v>東側 路側線1m延長※横断歩道削除部分_x000D_
南側 中央線1m延長※横断歩道削除部分</v>
      </c>
    </row>
    <row r="186" spans="1:18" ht="27" thickBot="1">
      <c r="A186" s="216">
        <f t="shared" ca="1" si="11"/>
        <v>59</v>
      </c>
      <c r="B186" s="128" t="str">
        <f t="shared" ca="1" si="12"/>
        <v>第12-1-0364</v>
      </c>
      <c r="C186" s="122" t="str">
        <f t="shared" ca="1" si="13"/>
        <v>国道2号</v>
      </c>
      <c r="D186" s="122" t="str">
        <f t="shared" ca="1" si="14"/>
        <v>広島市中区平野町2番1号先交差点</v>
      </c>
      <c r="E186" s="122" t="s">
        <v>188</v>
      </c>
      <c r="F186" s="122">
        <v>1</v>
      </c>
      <c r="G186" s="122"/>
      <c r="H186" s="122">
        <v>4.2</v>
      </c>
      <c r="I186" s="122"/>
      <c r="J186" s="122"/>
      <c r="K186" s="122"/>
      <c r="L186" s="122"/>
      <c r="M186" s="122"/>
      <c r="N186" s="129" t="s">
        <v>498</v>
      </c>
      <c r="O186" s="128" t="s">
        <v>496</v>
      </c>
      <c r="P186" s="122" t="s">
        <v>185</v>
      </c>
      <c r="Q186" s="122" t="s">
        <v>497</v>
      </c>
      <c r="R186" s="115" t="str">
        <f t="shared" si="15"/>
        <v>南側4.2m※南端15㎝削除し､30㎝幅で施工</v>
      </c>
    </row>
    <row r="187" spans="1:18" ht="27" thickBot="1">
      <c r="A187" s="216">
        <f t="shared" ca="1" si="11"/>
        <v>59</v>
      </c>
      <c r="B187" s="128" t="str">
        <f t="shared" ca="1" si="12"/>
        <v>〃</v>
      </c>
      <c r="C187" s="122" t="str">
        <f t="shared" ca="1" si="13"/>
        <v>〃</v>
      </c>
      <c r="D187" s="122" t="str">
        <f t="shared" ca="1" si="14"/>
        <v>〃</v>
      </c>
      <c r="E187" s="122" t="s">
        <v>181</v>
      </c>
      <c r="F187" s="122">
        <v>1</v>
      </c>
      <c r="G187" s="122"/>
      <c r="H187" s="122"/>
      <c r="I187" s="122"/>
      <c r="J187" s="122"/>
      <c r="K187" s="122"/>
      <c r="L187" s="122"/>
      <c r="M187" s="122">
        <v>3.1</v>
      </c>
      <c r="N187" s="129"/>
      <c r="O187" s="128" t="s">
        <v>496</v>
      </c>
      <c r="P187" s="122" t="s">
        <v>185</v>
      </c>
      <c r="Q187" s="122" t="s">
        <v>497</v>
      </c>
      <c r="R187" s="115" t="str">
        <f t="shared" si="15"/>
        <v/>
      </c>
    </row>
    <row r="188" spans="1:18" ht="27" thickBot="1">
      <c r="A188" s="216">
        <f t="shared" ca="1" si="11"/>
        <v>60</v>
      </c>
      <c r="B188" s="128" t="str">
        <f t="shared" ca="1" si="12"/>
        <v>第12-1-0365</v>
      </c>
      <c r="C188" s="122" t="str">
        <f t="shared" ca="1" si="13"/>
        <v>〃</v>
      </c>
      <c r="D188" s="122" t="str">
        <f t="shared" ca="1" si="14"/>
        <v>広島市中区平野町3番1号先交差点</v>
      </c>
      <c r="E188" s="122" t="s">
        <v>188</v>
      </c>
      <c r="F188" s="122">
        <v>1</v>
      </c>
      <c r="G188" s="122"/>
      <c r="H188" s="122">
        <v>3.8</v>
      </c>
      <c r="I188" s="122"/>
      <c r="J188" s="122"/>
      <c r="K188" s="122"/>
      <c r="L188" s="122"/>
      <c r="M188" s="122"/>
      <c r="N188" s="129" t="s">
        <v>501</v>
      </c>
      <c r="O188" s="128" t="s">
        <v>499</v>
      </c>
      <c r="P188" s="122" t="s">
        <v>185</v>
      </c>
      <c r="Q188" s="122" t="s">
        <v>500</v>
      </c>
      <c r="R188" s="115" t="str">
        <f t="shared" si="15"/>
        <v>南側3.8m※南端15㎝削除し､30㎝幅で施工</v>
      </c>
    </row>
    <row r="189" spans="1:18" ht="27" thickBot="1">
      <c r="A189" s="216">
        <f t="shared" ca="1" si="11"/>
        <v>60</v>
      </c>
      <c r="B189" s="128" t="str">
        <f t="shared" ca="1" si="0"/>
        <v>〃</v>
      </c>
      <c r="C189" s="122" t="str">
        <f t="shared" ca="1" si="0"/>
        <v>〃</v>
      </c>
      <c r="D189" s="122" t="str">
        <f t="shared" ca="1" si="0"/>
        <v>〃</v>
      </c>
      <c r="E189" s="123" t="s">
        <v>181</v>
      </c>
      <c r="F189" s="123">
        <v>1</v>
      </c>
      <c r="G189" s="123"/>
      <c r="H189" s="123"/>
      <c r="I189" s="123"/>
      <c r="J189" s="123"/>
      <c r="K189" s="123"/>
      <c r="L189" s="123"/>
      <c r="M189" s="123">
        <v>2.7</v>
      </c>
      <c r="N189" s="130"/>
      <c r="O189" s="148" t="s">
        <v>499</v>
      </c>
      <c r="P189" s="123" t="s">
        <v>185</v>
      </c>
      <c r="Q189" s="123" t="s">
        <v>500</v>
      </c>
      <c r="R189" s="115" t="str">
        <f>ASC(N189)</f>
        <v/>
      </c>
    </row>
    <row r="190" spans="1:18" ht="16.2">
      <c r="B190" s="295" t="str">
        <f>警察署名</f>
        <v>広島中央</v>
      </c>
      <c r="C190" s="296"/>
      <c r="D190" s="299" t="s">
        <v>76</v>
      </c>
      <c r="E190" s="149">
        <v>60</v>
      </c>
      <c r="F190" s="150"/>
      <c r="G190" s="151">
        <f>IF(ISERROR(FIND("図示", G3)), IF(ISERROR(FIND("削除", G3)), SUMPRODUCT((ISNUMBER(FIND("横断歩道　実線",$E5:$E189)))*(G5:G189&lt;&gt;""), $F5:$F189), 0), SUMIF(G5:G189,"&gt;0",$F5:$F189))</f>
        <v>49</v>
      </c>
      <c r="H190" s="151">
        <f>IF(ISERROR(FIND("図示", H3)), IF(ISERROR(FIND("削除", H3)), SUMPRODUCT((ISNUMBER(FIND("横断歩道　実線",$E5:$E189)))*(H5:H189&lt;&gt;""), $F5:$F189), 0), SUMIF(H5:H189,"&gt;0",$F5:$F189))</f>
        <v>0</v>
      </c>
      <c r="I190" s="151">
        <f t="shared" ref="I190:L190" si="16">IF(ISERROR(FIND("図示", I3)), IF(ISERROR(FIND("削除", I3)), SUMPRODUCT((ISNUMBER(FIND("横断歩道　実線",$E5:$E189)))*(I5:I189&lt;&gt;""), $F5:$F189), 0), SUMIF(I5:I189,"&gt;0",$F5:$F189))</f>
        <v>0</v>
      </c>
      <c r="J190" s="151">
        <f t="shared" si="16"/>
        <v>63</v>
      </c>
      <c r="K190" s="151">
        <f t="shared" si="16"/>
        <v>0</v>
      </c>
      <c r="L190" s="151">
        <f t="shared" si="16"/>
        <v>0</v>
      </c>
      <c r="M190" s="151">
        <f>IF(ISERROR(FIND("図示", M3)), IF(ISERROR(FIND("削除", M3)), SUMPRODUCT((ISNUMBER(FIND("横断歩道　実線",$E5:$E189)))*(M5:M189&lt;&gt;""), $F5:$F189), 0), SUMIF(M5:M189,"&gt;0",$F5:$F189))</f>
        <v>0</v>
      </c>
      <c r="N190" s="131"/>
      <c r="O190" s="295"/>
      <c r="P190" s="296"/>
      <c r="Q190" s="299"/>
    </row>
    <row r="191" spans="1:18" ht="16.8" thickBot="1">
      <c r="B191" s="297"/>
      <c r="C191" s="298"/>
      <c r="D191" s="300"/>
      <c r="E191" s="152"/>
      <c r="F191" s="153"/>
      <c r="G191" s="154">
        <f>SUM(G5:G189)</f>
        <v>1307.2000000000003</v>
      </c>
      <c r="H191" s="154">
        <f>SUM(H5:H189)</f>
        <v>63.8</v>
      </c>
      <c r="I191" s="154">
        <f t="shared" ref="I191:L191" si="17">SUM(I5:I189)</f>
        <v>118.29999999999997</v>
      </c>
      <c r="J191" s="154">
        <f t="shared" si="17"/>
        <v>671</v>
      </c>
      <c r="K191" s="154">
        <f t="shared" si="17"/>
        <v>2</v>
      </c>
      <c r="L191" s="154">
        <f t="shared" si="17"/>
        <v>3.6</v>
      </c>
      <c r="M191" s="154">
        <f>SUM(M5:M189)</f>
        <v>991.90000000000009</v>
      </c>
      <c r="N191" s="132"/>
      <c r="O191" s="316"/>
      <c r="P191" s="317"/>
      <c r="Q191" s="315"/>
    </row>
    <row r="192" spans="1:18" ht="16.2">
      <c r="B192" s="295" t="str">
        <f>警察署名</f>
        <v>広島中央</v>
      </c>
      <c r="C192" s="296"/>
      <c r="D192" s="299" t="s">
        <v>77</v>
      </c>
      <c r="E192" s="149">
        <f>場所表_広島中央_新規!新規合計+更新合計</f>
        <v>88</v>
      </c>
      <c r="F192" s="150"/>
      <c r="G192" s="151">
        <f>場所表_広島中央_新規!H62+G190</f>
        <v>50</v>
      </c>
      <c r="H192" s="151">
        <f>場所表_広島中央_新規!I62+H190</f>
        <v>0</v>
      </c>
      <c r="I192" s="151">
        <f>I190</f>
        <v>0</v>
      </c>
      <c r="J192" s="151">
        <f>場所表_広島中央_新規!J62+J190</f>
        <v>65</v>
      </c>
      <c r="K192" s="151">
        <f>K190</f>
        <v>0</v>
      </c>
      <c r="L192" s="151">
        <f>L190</f>
        <v>0</v>
      </c>
      <c r="M192" s="151">
        <f>場所表_広島中央_新規!K62+M190</f>
        <v>0</v>
      </c>
      <c r="N192" s="131"/>
      <c r="O192" s="316"/>
      <c r="P192" s="317"/>
      <c r="Q192" s="315"/>
    </row>
    <row r="193" spans="2:17" ht="16.8" thickBot="1">
      <c r="B193" s="297"/>
      <c r="C193" s="298"/>
      <c r="D193" s="300"/>
      <c r="E193" s="152"/>
      <c r="F193" s="153"/>
      <c r="G193" s="154">
        <f>場所表_広島中央_新規!H63+G191</f>
        <v>1334.2000000000003</v>
      </c>
      <c r="H193" s="154">
        <f>場所表_広島中央_新規!I63+H191</f>
        <v>70.599999999999994</v>
      </c>
      <c r="I193" s="154">
        <f>I191</f>
        <v>118.29999999999997</v>
      </c>
      <c r="J193" s="154">
        <f>場所表_広島中央_新規!J63+J191</f>
        <v>697</v>
      </c>
      <c r="K193" s="154">
        <f>K191</f>
        <v>2</v>
      </c>
      <c r="L193" s="154">
        <f>L191</f>
        <v>3.6</v>
      </c>
      <c r="M193" s="154">
        <f>場所表_広島中央_新規!K63+M191</f>
        <v>1750.1</v>
      </c>
      <c r="N193" s="132"/>
      <c r="O193" s="316"/>
      <c r="P193" s="317"/>
      <c r="Q193" s="315"/>
    </row>
  </sheetData>
  <mergeCells count="19">
    <mergeCell ref="D190:D191"/>
    <mergeCell ref="O190:P191"/>
    <mergeCell ref="Q190:Q191"/>
    <mergeCell ref="B192:C193"/>
    <mergeCell ref="D192:D193"/>
    <mergeCell ref="O192:P193"/>
    <mergeCell ref="Q192:Q193"/>
    <mergeCell ref="B190:C191"/>
    <mergeCell ref="O1:Q1"/>
    <mergeCell ref="B2:B4"/>
    <mergeCell ref="C2:C4"/>
    <mergeCell ref="D2:D4"/>
    <mergeCell ref="G2:N2"/>
    <mergeCell ref="O2:O4"/>
    <mergeCell ref="P2:P4"/>
    <mergeCell ref="Q2:Q4"/>
    <mergeCell ref="E3:E4"/>
    <mergeCell ref="F3:F4"/>
    <mergeCell ref="N3:N4"/>
  </mergeCells>
  <phoneticPr fontId="2"/>
  <conditionalFormatting sqref="A5:A189">
    <cfRule type="expression" dxfId="5" priority="1">
      <formula>(A5=OFFSET(A5,-1,0))</formula>
    </cfRule>
  </conditionalFormatting>
  <pageMargins left="0.75" right="0.75" top="1" bottom="1" header="0.51200000000000001" footer="0.51200000000000001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293</vt:i4>
      </vt:variant>
    </vt:vector>
  </HeadingPairs>
  <TitlesOfParts>
    <vt:vector size="307" baseType="lpstr">
      <vt:lpstr>表紙等_署用</vt:lpstr>
      <vt:lpstr>表紙等_本部</vt:lpstr>
      <vt:lpstr>設計書</vt:lpstr>
      <vt:lpstr>所属別事業量一覧表</vt:lpstr>
      <vt:lpstr>場所表_広島南_新規</vt:lpstr>
      <vt:lpstr>場所表_新規</vt:lpstr>
      <vt:lpstr>場所表_更新</vt:lpstr>
      <vt:lpstr>場所表_広島中央_新規</vt:lpstr>
      <vt:lpstr>場所表_広島中央_更新</vt:lpstr>
      <vt:lpstr>場所表_広島東_新規</vt:lpstr>
      <vt:lpstr>場所表_広島東_更新</vt:lpstr>
      <vt:lpstr>場所表_広島西_新規</vt:lpstr>
      <vt:lpstr>場所表_広島西_更新</vt:lpstr>
      <vt:lpstr>場所表_広島南_更新</vt:lpstr>
      <vt:lpstr>設計書!COL_事業量</vt:lpstr>
      <vt:lpstr>設計書!COL_詳細情報</vt:lpstr>
      <vt:lpstr>設計書!COL_単位</vt:lpstr>
      <vt:lpstr>所属別事業量一覧表!COL_塗装情報</vt:lpstr>
      <vt:lpstr>設計書!COL_塗装情報</vt:lpstr>
      <vt:lpstr>所属別事業量一覧表!COL_発注分類</vt:lpstr>
      <vt:lpstr>設計書!COL_発注分類</vt:lpstr>
      <vt:lpstr>設計書!COL_幅員</vt:lpstr>
      <vt:lpstr>所属別事業量一覧表!COUNT_SUM</vt:lpstr>
      <vt:lpstr>場所表_広島西_更新!EditCol</vt:lpstr>
      <vt:lpstr>場所表_広島中央_更新!EditCol</vt:lpstr>
      <vt:lpstr>場所表_広島中央_新規!EditCol</vt:lpstr>
      <vt:lpstr>場所表_広島東_更新!EditCol</vt:lpstr>
      <vt:lpstr>場所表_広島南_更新!EditCol</vt:lpstr>
      <vt:lpstr>場所表_広島南_新規!EditCol</vt:lpstr>
      <vt:lpstr>場所表_更新!EditCol</vt:lpstr>
      <vt:lpstr>場所表_新規!EditCol</vt:lpstr>
      <vt:lpstr>場所表_広島西_更新!EditRow</vt:lpstr>
      <vt:lpstr>場所表_広島西_新規!EditRow</vt:lpstr>
      <vt:lpstr>場所表_広島中央_更新!EditRow</vt:lpstr>
      <vt:lpstr>場所表_広島中央_新規!EditRow</vt:lpstr>
      <vt:lpstr>場所表_広島東_更新!EditRow</vt:lpstr>
      <vt:lpstr>場所表_広島東_新規!EditRow</vt:lpstr>
      <vt:lpstr>場所表_広島南_更新!EditRow</vt:lpstr>
      <vt:lpstr>場所表_広島南_新規!EditRow</vt:lpstr>
      <vt:lpstr>場所表_更新!EditRow</vt:lpstr>
      <vt:lpstr>場所表_新規!EditRow</vt:lpstr>
      <vt:lpstr>場所表_広島西_更新!EndCol</vt:lpstr>
      <vt:lpstr>場所表_広島西_新規!EndCol</vt:lpstr>
      <vt:lpstr>場所表_広島中央_更新!EndCol</vt:lpstr>
      <vt:lpstr>場所表_広島中央_新規!EndCol</vt:lpstr>
      <vt:lpstr>場所表_広島東_更新!EndCol</vt:lpstr>
      <vt:lpstr>場所表_広島東_新規!EndCol</vt:lpstr>
      <vt:lpstr>場所表_広島南_更新!EndCol</vt:lpstr>
      <vt:lpstr>場所表_広島南_新規!EndCol</vt:lpstr>
      <vt:lpstr>場所表_更新!EndCol</vt:lpstr>
      <vt:lpstr>場所表_新規!EndCol</vt:lpstr>
      <vt:lpstr>場所表_広島西_更新!EndRow</vt:lpstr>
      <vt:lpstr>場所表_広島西_新規!EndRow</vt:lpstr>
      <vt:lpstr>場所表_広島中央_更新!EndRow</vt:lpstr>
      <vt:lpstr>場所表_広島中央_新規!EndRow</vt:lpstr>
      <vt:lpstr>場所表_広島東_更新!EndRow</vt:lpstr>
      <vt:lpstr>場所表_広島東_新規!EndRow</vt:lpstr>
      <vt:lpstr>場所表_広島南_更新!EndRow</vt:lpstr>
      <vt:lpstr>場所表_広島南_新規!EndRow</vt:lpstr>
      <vt:lpstr>場所表_更新!EndRow</vt:lpstr>
      <vt:lpstr>場所表_新規!EndRow</vt:lpstr>
      <vt:lpstr>所属別事業量一覧表!INSERT_START</vt:lpstr>
      <vt:lpstr>設計書!INSERT_START</vt:lpstr>
      <vt:lpstr>所属別事業量一覧表!Print_Area</vt:lpstr>
      <vt:lpstr>場所表_広島西_更新!Print_Area</vt:lpstr>
      <vt:lpstr>場所表_広島西_新規!Print_Area</vt:lpstr>
      <vt:lpstr>場所表_広島中央_更新!Print_Area</vt:lpstr>
      <vt:lpstr>場所表_広島中央_新規!Print_Area</vt:lpstr>
      <vt:lpstr>場所表_広島東_更新!Print_Area</vt:lpstr>
      <vt:lpstr>場所表_広島東_新規!Print_Area</vt:lpstr>
      <vt:lpstr>場所表_広島南_更新!Print_Area</vt:lpstr>
      <vt:lpstr>場所表_広島南_新規!Print_Area</vt:lpstr>
      <vt:lpstr>場所表_更新!Print_Area</vt:lpstr>
      <vt:lpstr>場所表_新規!Print_Area</vt:lpstr>
      <vt:lpstr>設計書!Print_Area</vt:lpstr>
      <vt:lpstr>表紙等_署用!Print_Area</vt:lpstr>
      <vt:lpstr>表紙等_本部!Print_Area</vt:lpstr>
      <vt:lpstr>場所表_広島西_更新!Print_Titles</vt:lpstr>
      <vt:lpstr>場所表_広島西_新規!Print_Titles</vt:lpstr>
      <vt:lpstr>場所表_広島中央_更新!Print_Titles</vt:lpstr>
      <vt:lpstr>場所表_広島中央_新規!Print_Titles</vt:lpstr>
      <vt:lpstr>場所表_広島東_更新!Print_Titles</vt:lpstr>
      <vt:lpstr>場所表_広島東_新規!Print_Titles</vt:lpstr>
      <vt:lpstr>場所表_広島南_更新!Print_Titles</vt:lpstr>
      <vt:lpstr>場所表_広島南_新規!Print_Titles</vt:lpstr>
      <vt:lpstr>場所表_更新!Print_Titles</vt:lpstr>
      <vt:lpstr>場所表_新規!Print_Titles</vt:lpstr>
      <vt:lpstr>所属別事業量一覧表!PS_1</vt:lpstr>
      <vt:lpstr>所属別事業量一覧表!PS_10</vt:lpstr>
      <vt:lpstr>所属別事業量一覧表!PS_11</vt:lpstr>
      <vt:lpstr>所属別事業量一覧表!PS_12</vt:lpstr>
      <vt:lpstr>所属別事業量一覧表!PS_13</vt:lpstr>
      <vt:lpstr>所属別事業量一覧表!PS_14</vt:lpstr>
      <vt:lpstr>所属別事業量一覧表!PS_15</vt:lpstr>
      <vt:lpstr>所属別事業量一覧表!PS_16</vt:lpstr>
      <vt:lpstr>所属別事業量一覧表!PS_17</vt:lpstr>
      <vt:lpstr>所属別事業量一覧表!PS_18</vt:lpstr>
      <vt:lpstr>所属別事業量一覧表!PS_19</vt:lpstr>
      <vt:lpstr>所属別事業量一覧表!PS_2</vt:lpstr>
      <vt:lpstr>所属別事業量一覧表!PS_20</vt:lpstr>
      <vt:lpstr>所属別事業量一覧表!PS_21</vt:lpstr>
      <vt:lpstr>所属別事業量一覧表!PS_22</vt:lpstr>
      <vt:lpstr>所属別事業量一覧表!PS_23</vt:lpstr>
      <vt:lpstr>所属別事業量一覧表!PS_24</vt:lpstr>
      <vt:lpstr>所属別事業量一覧表!PS_25</vt:lpstr>
      <vt:lpstr>所属別事業量一覧表!PS_26</vt:lpstr>
      <vt:lpstr>所属別事業量一覧表!PS_27</vt:lpstr>
      <vt:lpstr>所属別事業量一覧表!PS_28</vt:lpstr>
      <vt:lpstr>所属別事業量一覧表!PS_29</vt:lpstr>
      <vt:lpstr>所属別事業量一覧表!PS_3</vt:lpstr>
      <vt:lpstr>所属別事業量一覧表!PS_30</vt:lpstr>
      <vt:lpstr>所属別事業量一覧表!PS_31</vt:lpstr>
      <vt:lpstr>所属別事業量一覧表!PS_4</vt:lpstr>
      <vt:lpstr>所属別事業量一覧表!PS_5</vt:lpstr>
      <vt:lpstr>所属別事業量一覧表!PS_6</vt:lpstr>
      <vt:lpstr>所属別事業量一覧表!PS_7</vt:lpstr>
      <vt:lpstr>所属別事業量一覧表!PS_8</vt:lpstr>
      <vt:lpstr>所属別事業量一覧表!PS_9</vt:lpstr>
      <vt:lpstr>場所表_広島西_更新!StartCol</vt:lpstr>
      <vt:lpstr>場所表_広島西_新規!StartCol</vt:lpstr>
      <vt:lpstr>場所表_広島中央_更新!StartCol</vt:lpstr>
      <vt:lpstr>場所表_広島中央_新規!StartCol</vt:lpstr>
      <vt:lpstr>場所表_広島東_更新!StartCol</vt:lpstr>
      <vt:lpstr>場所表_広島東_新規!StartCol</vt:lpstr>
      <vt:lpstr>場所表_広島南_更新!StartCol</vt:lpstr>
      <vt:lpstr>場所表_広島南_新規!StartCol</vt:lpstr>
      <vt:lpstr>場所表_更新!StartCol</vt:lpstr>
      <vt:lpstr>場所表_新規!StartCol</vt:lpstr>
      <vt:lpstr>場所表_広島西_更新!StartRow</vt:lpstr>
      <vt:lpstr>場所表_広島西_新規!StartRow</vt:lpstr>
      <vt:lpstr>場所表_広島中央_更新!StartRow</vt:lpstr>
      <vt:lpstr>場所表_広島中央_新規!StartRow</vt:lpstr>
      <vt:lpstr>場所表_広島東_更新!StartRow</vt:lpstr>
      <vt:lpstr>場所表_広島東_新規!StartRow</vt:lpstr>
      <vt:lpstr>場所表_広島南_更新!StartRow</vt:lpstr>
      <vt:lpstr>場所表_広島南_新規!StartRow</vt:lpstr>
      <vt:lpstr>場所表_更新!StartRow</vt:lpstr>
      <vt:lpstr>場所表_新規!StartRow</vt:lpstr>
      <vt:lpstr>所属別事業量一覧表!データ</vt:lpstr>
      <vt:lpstr>所属別事業量一覧表!一覧表</vt:lpstr>
      <vt:lpstr>場所表_広島西_更新!一覧表</vt:lpstr>
      <vt:lpstr>場所表_広島西_新規!一覧表</vt:lpstr>
      <vt:lpstr>場所表_広島中央_更新!一覧表</vt:lpstr>
      <vt:lpstr>場所表_広島中央_新規!一覧表</vt:lpstr>
      <vt:lpstr>場所表_広島東_更新!一覧表</vt:lpstr>
      <vt:lpstr>場所表_広島東_新規!一覧表</vt:lpstr>
      <vt:lpstr>場所表_広島南_更新!一覧表</vt:lpstr>
      <vt:lpstr>場所表_広島南_新規!一覧表</vt:lpstr>
      <vt:lpstr>場所表_更新!一覧表</vt:lpstr>
      <vt:lpstr>場所表_新規!一覧表</vt:lpstr>
      <vt:lpstr>設計書!一覧表</vt:lpstr>
      <vt:lpstr>表紙等_署用!監督員</vt:lpstr>
      <vt:lpstr>場所表_広島西_更新!規制番号</vt:lpstr>
      <vt:lpstr>場所表_広島中央_更新!規制番号</vt:lpstr>
      <vt:lpstr>場所表_広島東_更新!規制番号</vt:lpstr>
      <vt:lpstr>場所表_広島南_更新!規制番号</vt:lpstr>
      <vt:lpstr>場所表_更新!規制番号</vt:lpstr>
      <vt:lpstr>場所表_広島西_新規!区分</vt:lpstr>
      <vt:lpstr>場所表_広島中央_新規!区分</vt:lpstr>
      <vt:lpstr>場所表_広島東_新規!区分</vt:lpstr>
      <vt:lpstr>場所表_広島南_新規!区分</vt:lpstr>
      <vt:lpstr>場所表_新規!区分</vt:lpstr>
      <vt:lpstr>場所表_広島西_更新!警察署名</vt:lpstr>
      <vt:lpstr>場所表_広島西_新規!警察署名</vt:lpstr>
      <vt:lpstr>場所表_広島中央_更新!警察署名</vt:lpstr>
      <vt:lpstr>場所表_広島中央_新規!警察署名</vt:lpstr>
      <vt:lpstr>場所表_広島東_更新!警察署名</vt:lpstr>
      <vt:lpstr>場所表_広島東_新規!警察署名</vt:lpstr>
      <vt:lpstr>場所表_広島南_更新!警察署名</vt:lpstr>
      <vt:lpstr>場所表_広島南_新規!警察署名</vt:lpstr>
      <vt:lpstr>場所表_更新!警察署名</vt:lpstr>
      <vt:lpstr>場所表_新規!警察署名</vt:lpstr>
      <vt:lpstr>表紙等_署用!警察署名</vt:lpstr>
      <vt:lpstr>表紙等_署用!検査員</vt:lpstr>
      <vt:lpstr>交_通_規_制_課</vt:lpstr>
      <vt:lpstr>設計書!交通整理員</vt:lpstr>
      <vt:lpstr>設計書!交通整理員Ａ</vt:lpstr>
      <vt:lpstr>設計書!交通整理員Ａ_夜間</vt:lpstr>
      <vt:lpstr>設計書!交通整理員B</vt:lpstr>
      <vt:lpstr>設計書!交通整理員Ｂ_夜間</vt:lpstr>
      <vt:lpstr>表紙等_署用!工事期間</vt:lpstr>
      <vt:lpstr>表紙等_署用!工事種別</vt:lpstr>
      <vt:lpstr>表紙等_署用!工事場所</vt:lpstr>
      <vt:lpstr>表紙等_署用!工事場所箇所数</vt:lpstr>
      <vt:lpstr>表紙等_署用!工事内容</vt:lpstr>
      <vt:lpstr>表紙等_署用!工事番号</vt:lpstr>
      <vt:lpstr>表紙等_署用!工事費</vt:lpstr>
      <vt:lpstr>表紙等_署用!工事名称</vt:lpstr>
      <vt:lpstr>場所表_広島西_更新!更新合計</vt:lpstr>
      <vt:lpstr>場所表_広島中央_更新!更新合計</vt:lpstr>
      <vt:lpstr>場所表_広島東_更新!更新合計</vt:lpstr>
      <vt:lpstr>場所表_広島南_更新!更新合計</vt:lpstr>
      <vt:lpstr>場所表_更新!更新合計</vt:lpstr>
      <vt:lpstr>設計書!合計</vt:lpstr>
      <vt:lpstr>場所表_広島西_更新!事業量</vt:lpstr>
      <vt:lpstr>場所表_広島西_新規!事業量</vt:lpstr>
      <vt:lpstr>場所表_広島中央_更新!事業量</vt:lpstr>
      <vt:lpstr>場所表_広島中央_新規!事業量</vt:lpstr>
      <vt:lpstr>場所表_広島東_更新!事業量</vt:lpstr>
      <vt:lpstr>場所表_広島東_新規!事業量</vt:lpstr>
      <vt:lpstr>場所表_広島南_更新!事業量</vt:lpstr>
      <vt:lpstr>場所表_広島南_新規!事業量</vt:lpstr>
      <vt:lpstr>場所表_更新!事業量</vt:lpstr>
      <vt:lpstr>場所表_新規!事業量</vt:lpstr>
      <vt:lpstr>場所表_広島西_更新!事業量新規更新合計</vt:lpstr>
      <vt:lpstr>場所表_広島中央_更新!事業量新規更新合計</vt:lpstr>
      <vt:lpstr>場所表_広島東_更新!事業量新規更新合計</vt:lpstr>
      <vt:lpstr>場所表_広島南_更新!事業量新規更新合計</vt:lpstr>
      <vt:lpstr>場所表_更新!事業量新規更新合計</vt:lpstr>
      <vt:lpstr>場所表_広島西_新規!事業量新規合計</vt:lpstr>
      <vt:lpstr>場所表_広島中央_新規!事業量新規合計</vt:lpstr>
      <vt:lpstr>場所表_広島東_新規!事業量新規合計</vt:lpstr>
      <vt:lpstr>場所表_広島南_新規!事業量新規合計</vt:lpstr>
      <vt:lpstr>場所表_新規!事業量新規合計</vt:lpstr>
      <vt:lpstr>場所表_広島西_更新!場所</vt:lpstr>
      <vt:lpstr>場所表_広島西_新規!場所</vt:lpstr>
      <vt:lpstr>場所表_広島中央_更新!場所</vt:lpstr>
      <vt:lpstr>場所表_広島中央_新規!場所</vt:lpstr>
      <vt:lpstr>場所表_広島東_更新!場所</vt:lpstr>
      <vt:lpstr>場所表_広島東_新規!場所</vt:lpstr>
      <vt:lpstr>場所表_広島南_更新!場所</vt:lpstr>
      <vt:lpstr>場所表_広島南_新規!場所</vt:lpstr>
      <vt:lpstr>場所表_更新!場所</vt:lpstr>
      <vt:lpstr>場所表_新規!場所</vt:lpstr>
      <vt:lpstr>場所表_広島西_更新!新規更新合計</vt:lpstr>
      <vt:lpstr>場所表_広島中央_更新!新規更新合計</vt:lpstr>
      <vt:lpstr>場所表_広島東_更新!新規更新合計</vt:lpstr>
      <vt:lpstr>場所表_広島南_更新!新規更新合計</vt:lpstr>
      <vt:lpstr>場所表_更新!新規更新合計</vt:lpstr>
      <vt:lpstr>場所表_広島西_更新!新規更新合計値</vt:lpstr>
      <vt:lpstr>場所表_広島中央_更新!新規更新合計値</vt:lpstr>
      <vt:lpstr>場所表_広島東_更新!新規更新合計値</vt:lpstr>
      <vt:lpstr>場所表_広島南_更新!新規更新合計値</vt:lpstr>
      <vt:lpstr>場所表_更新!新規更新合計値</vt:lpstr>
      <vt:lpstr>場所表_広島西_新規!新規合計</vt:lpstr>
      <vt:lpstr>場所表_広島中央_新規!新規合計</vt:lpstr>
      <vt:lpstr>場所表_広島東_新規!新規合計</vt:lpstr>
      <vt:lpstr>場所表_広島南_新規!新規合計</vt:lpstr>
      <vt:lpstr>場所表_新規!新規合計</vt:lpstr>
      <vt:lpstr>場所表_広島西_更新!数</vt:lpstr>
      <vt:lpstr>場所表_広島西_新規!数</vt:lpstr>
      <vt:lpstr>場所表_広島中央_更新!数</vt:lpstr>
      <vt:lpstr>場所表_広島中央_新規!数</vt:lpstr>
      <vt:lpstr>場所表_広島東_更新!数</vt:lpstr>
      <vt:lpstr>場所表_広島東_新規!数</vt:lpstr>
      <vt:lpstr>場所表_広島南_更新!数</vt:lpstr>
      <vt:lpstr>場所表_広島南_新規!数</vt:lpstr>
      <vt:lpstr>場所表_更新!数</vt:lpstr>
      <vt:lpstr>場所表_新規!数</vt:lpstr>
      <vt:lpstr>場所表_広島西_新規!整理番号</vt:lpstr>
      <vt:lpstr>場所表_広島中央_新規!整理番号</vt:lpstr>
      <vt:lpstr>場所表_広島東_新規!整理番号</vt:lpstr>
      <vt:lpstr>場所表_広島南_新規!整理番号</vt:lpstr>
      <vt:lpstr>場所表_新規!整理番号</vt:lpstr>
      <vt:lpstr>場所表_広島西_更新!単位</vt:lpstr>
      <vt:lpstr>場所表_広島西_新規!単位</vt:lpstr>
      <vt:lpstr>場所表_広島中央_更新!単位</vt:lpstr>
      <vt:lpstr>場所表_広島中央_新規!単位</vt:lpstr>
      <vt:lpstr>場所表_広島東_更新!単位</vt:lpstr>
      <vt:lpstr>場所表_広島東_新規!単位</vt:lpstr>
      <vt:lpstr>場所表_広島南_更新!単位</vt:lpstr>
      <vt:lpstr>場所表_広島南_新規!単位</vt:lpstr>
      <vt:lpstr>場所表_更新!単位</vt:lpstr>
      <vt:lpstr>場所表_新規!単位</vt:lpstr>
      <vt:lpstr>設計書!単価</vt:lpstr>
      <vt:lpstr>場所表_広島西_更新!道路種別</vt:lpstr>
      <vt:lpstr>場所表_広島西_新規!道路種別</vt:lpstr>
      <vt:lpstr>場所表_広島中央_更新!道路種別</vt:lpstr>
      <vt:lpstr>場所表_広島中央_新規!道路種別</vt:lpstr>
      <vt:lpstr>場所表_広島東_更新!道路種別</vt:lpstr>
      <vt:lpstr>場所表_広島東_新規!道路種別</vt:lpstr>
      <vt:lpstr>場所表_広島南_更新!道路種別</vt:lpstr>
      <vt:lpstr>場所表_広島南_新規!道路種別</vt:lpstr>
      <vt:lpstr>場所表_更新!道路種別</vt:lpstr>
      <vt:lpstr>場所表_新規!道路種別</vt:lpstr>
      <vt:lpstr>表紙等_署用!特記事項</vt:lpstr>
      <vt:lpstr>表紙等_署用!年月</vt:lpstr>
      <vt:lpstr>場所表_広島西_更新!発注分類</vt:lpstr>
      <vt:lpstr>場所表_広島西_新規!発注分類</vt:lpstr>
      <vt:lpstr>場所表_広島中央_更新!発注分類</vt:lpstr>
      <vt:lpstr>場所表_広島中央_新規!発注分類</vt:lpstr>
      <vt:lpstr>場所表_広島東_更新!発注分類</vt:lpstr>
      <vt:lpstr>場所表_広島東_新規!発注分類</vt:lpstr>
      <vt:lpstr>場所表_広島南_更新!発注分類</vt:lpstr>
      <vt:lpstr>場所表_広島南_新規!発注分類</vt:lpstr>
      <vt:lpstr>場所表_更新!発注分類</vt:lpstr>
      <vt:lpstr>場所表_新規!発注分類</vt:lpstr>
      <vt:lpstr>場所表_広島西_更新!備考</vt:lpstr>
      <vt:lpstr>場所表_広島西_新規!備考</vt:lpstr>
      <vt:lpstr>場所表_広島中央_更新!備考</vt:lpstr>
      <vt:lpstr>場所表_広島中央_新規!備考</vt:lpstr>
      <vt:lpstr>場所表_広島東_更新!備考</vt:lpstr>
      <vt:lpstr>場所表_広島東_新規!備考</vt:lpstr>
      <vt:lpstr>場所表_広島南_更新!備考</vt:lpstr>
      <vt:lpstr>場所表_広島南_新規!備考</vt:lpstr>
      <vt:lpstr>場所表_更新!備考</vt:lpstr>
      <vt:lpstr>場所表_新規!備考</vt:lpstr>
      <vt:lpstr>場所表_広島西_更新!標示種別</vt:lpstr>
      <vt:lpstr>場所表_広島西_新規!標示種別</vt:lpstr>
      <vt:lpstr>場所表_広島中央_更新!標示種別</vt:lpstr>
      <vt:lpstr>場所表_広島中央_新規!標示種別</vt:lpstr>
      <vt:lpstr>場所表_広島東_更新!標示種別</vt:lpstr>
      <vt:lpstr>場所表_広島東_新規!標示種別</vt:lpstr>
      <vt:lpstr>場所表_広島南_更新!標示種別</vt:lpstr>
      <vt:lpstr>場所表_広島南_新規!標示種別</vt:lpstr>
      <vt:lpstr>場所表_更新!標示種別</vt:lpstr>
      <vt:lpstr>場所表_新規!標示種別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2026-06-10T06:28:38Z</dcterms:created>
  <dcterms:modified xsi:type="dcterms:W3CDTF">2026-06-10T06:28:38Z</dcterms:modified>
</cp:coreProperties>
</file>