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2B2558DB-D1D7-492E-A7EA-31C1E06DF9B4}" xr6:coauthVersionLast="47" xr6:coauthVersionMax="47" xr10:uidLastSave="{00000000-0000-0000-0000-000000000000}"/>
  <bookViews>
    <workbookView xWindow="1044" yWindow="144" windowWidth="12132" windowHeight="13656" tabRatio="785" activeTab="7" xr2:uid="{00000000-000D-0000-FFFF-FFFF00000000}"/>
  </bookViews>
  <sheets>
    <sheet name="設計書" sheetId="40" r:id="rId1"/>
    <sheet name="所属別事業量一覧表" sheetId="39" r:id="rId2"/>
    <sheet name="場所表_尾道_新規" sheetId="41" state="hidden" r:id="rId3"/>
    <sheet name="場所表_新規" sheetId="37" state="hidden" r:id="rId4"/>
    <sheet name="場所表_更新" sheetId="38" state="hidden" r:id="rId5"/>
    <sheet name="場所表_尾道_更新" sheetId="42" r:id="rId6"/>
    <sheet name="場所表_三原_新規" sheetId="43" r:id="rId7"/>
    <sheet name="場所表_三原_更新" sheetId="44" r:id="rId8"/>
  </sheets>
  <definedNames>
    <definedName name="COL_事業量" localSheetId="0">設計書!$E$5</definedName>
    <definedName name="COL_詳細情報" localSheetId="0">設計書!$C$5</definedName>
    <definedName name="COL_単位" localSheetId="0">設計書!$F$5</definedName>
    <definedName name="COL_塗装情報" localSheetId="1">所属別事業量一覧表!$E$8</definedName>
    <definedName name="COL_塗装情報" localSheetId="0">設計書!$D$5</definedName>
    <definedName name="COL_発注分類" localSheetId="1">所属別事業量一覧表!$A$8</definedName>
    <definedName name="COL_発注分類" localSheetId="0">設計書!$A$5</definedName>
    <definedName name="COL_幅員" localSheetId="0">設計書!$B$5</definedName>
    <definedName name="COUNT_SUM" localSheetId="1">所属別事業量一覧表!$F$17</definedName>
    <definedName name="EditCol" localSheetId="4">場所表_更新!$G$3:$G$7</definedName>
    <definedName name="EditCol" localSheetId="7">場所表_三原_更新!$H$3:$H$67</definedName>
    <definedName name="EditCol" localSheetId="6">場所表_三原_新規!#REF!</definedName>
    <definedName name="EditCol" localSheetId="3">場所表_新規!$H$3:$H$7</definedName>
    <definedName name="EditCol" localSheetId="5">場所表_尾道_更新!$H$3:$H$139</definedName>
    <definedName name="EditCol" localSheetId="2">場所表_尾道_新規!$H$3:$H$7</definedName>
    <definedName name="EditRow" localSheetId="4">場所表_更新!$A$6:$I$6</definedName>
    <definedName name="EditRow" localSheetId="7">場所表_三原_更新!$B$6:$L$6</definedName>
    <definedName name="EditRow" localSheetId="6">場所表_三原_新規!$B$6:$J$6</definedName>
    <definedName name="EditRow" localSheetId="3">場所表_新規!$A$6:$J$6</definedName>
    <definedName name="EditRow" localSheetId="5">場所表_尾道_更新!$B$6:$M$6</definedName>
    <definedName name="EditRow" localSheetId="2">場所表_尾道_新規!$A$6:$J$6</definedName>
    <definedName name="EndCol" localSheetId="4">場所表_更新!$H$3:$H$7</definedName>
    <definedName name="EndCol" localSheetId="7">場所表_三原_更新!$K$3:$K$67</definedName>
    <definedName name="EndCol" localSheetId="6">場所表_三原_新規!$I$3:$I$21</definedName>
    <definedName name="EndCol" localSheetId="3">場所表_新規!$I$3:$I$7</definedName>
    <definedName name="EndCol" localSheetId="5">場所表_尾道_更新!$L$3:$L$139</definedName>
    <definedName name="EndCol" localSheetId="2">場所表_尾道_新規!$I$3:$I$7</definedName>
    <definedName name="EndRow" localSheetId="4">場所表_更新!$A$7:$I$7</definedName>
    <definedName name="EndRow" localSheetId="7">場所表_三原_更新!$B$67:$L$67</definedName>
    <definedName name="EndRow" localSheetId="6">場所表_三原_新規!$B$21:$J$21</definedName>
    <definedName name="EndRow" localSheetId="3">場所表_新規!$A$7:$J$7</definedName>
    <definedName name="EndRow" localSheetId="5">場所表_尾道_更新!$B$139:$M$139</definedName>
    <definedName name="EndRow" localSheetId="2">場所表_尾道_新規!$A$7:$J$7</definedName>
    <definedName name="INSERT_START" localSheetId="1">所属別事業量一覧表!$9:$9</definedName>
    <definedName name="INSERT_START" localSheetId="0">設計書!$7:$7</definedName>
    <definedName name="_xlnm.Print_Area" localSheetId="1">所属別事業量一覧表!$A$1:$BQ$17</definedName>
    <definedName name="_xlnm.Print_Area" localSheetId="4">場所表_更新!$A$1:$I$11</definedName>
    <definedName name="_xlnm.Print_Area" localSheetId="7">場所表_三原_更新!$A$1:$L$71</definedName>
    <definedName name="_xlnm.Print_Area" localSheetId="6">場所表_三原_新規!$A$1:$J$23</definedName>
    <definedName name="_xlnm.Print_Area" localSheetId="3">場所表_新規!$A$1:$J$9</definedName>
    <definedName name="_xlnm.Print_Area" localSheetId="5">場所表_尾道_更新!$A$1:$M$143</definedName>
    <definedName name="_xlnm.Print_Area" localSheetId="2">場所表_尾道_新規!$A$1:$J$9</definedName>
    <definedName name="_xlnm.Print_Area" localSheetId="0">設計書!$A$1:$H$25</definedName>
    <definedName name="_xlnm.Print_Titles" localSheetId="4">場所表_更新!$2:$4</definedName>
    <definedName name="_xlnm.Print_Titles" localSheetId="7">場所表_三原_更新!$2:$4</definedName>
    <definedName name="_xlnm.Print_Titles" localSheetId="6">場所表_三原_新規!$2:$4</definedName>
    <definedName name="_xlnm.Print_Titles" localSheetId="3">場所表_新規!$2:$4</definedName>
    <definedName name="_xlnm.Print_Titles" localSheetId="5">場所表_尾道_更新!$2:$4</definedName>
    <definedName name="_xlnm.Print_Titles" localSheetId="2">場所表_尾道_新規!$2:$4</definedName>
    <definedName name="PS_1" localSheetId="1">所属別事業量一覧表!$BJ$6</definedName>
    <definedName name="PS_10" localSheetId="1">所属別事業量一覧表!$V$6</definedName>
    <definedName name="PS_11" localSheetId="1">所属別事業量一覧表!$X$6</definedName>
    <definedName name="PS_12" localSheetId="1">所属別事業量一覧表!$AL$6</definedName>
    <definedName name="PS_13" localSheetId="1">所属別事業量一覧表!$AD$6</definedName>
    <definedName name="PS_14" localSheetId="1">所属別事業量一覧表!$AJ$6</definedName>
    <definedName name="PS_15" localSheetId="1">所属別事業量一覧表!$BL$6</definedName>
    <definedName name="PS_16" localSheetId="1">所属別事業量一覧表!$P$6</definedName>
    <definedName name="PS_17" localSheetId="1">所属別事業量一覧表!$BF$6</definedName>
    <definedName name="PS_18" localSheetId="1">所属別事業量一覧表!$Z$6</definedName>
    <definedName name="PS_19" localSheetId="1">所属別事業量一覧表!$AT$6</definedName>
    <definedName name="PS_2" localSheetId="1">所属別事業量一覧表!$BN$6</definedName>
    <definedName name="PS_20" localSheetId="1">所属別事業量一覧表!$AV$6</definedName>
    <definedName name="PS_21" localSheetId="1">所属別事業量一覧表!$AX$6</definedName>
    <definedName name="PS_22" localSheetId="1">所属別事業量一覧表!$AP$6</definedName>
    <definedName name="PS_23" localSheetId="1">所属別事業量一覧表!$AN$6</definedName>
    <definedName name="PS_24" localSheetId="1">所属別事業量一覧表!$AZ$6</definedName>
    <definedName name="PS_25" localSheetId="1">所属別事業量一覧表!$BD$6</definedName>
    <definedName name="PS_26" localSheetId="1">所属別事業量一覧表!$BB$6</definedName>
    <definedName name="PS_27" localSheetId="1">所属別事業量一覧表!$BH$6</definedName>
    <definedName name="PS_28" localSheetId="1">所属別事業量一覧表!$N$6</definedName>
    <definedName name="PS_29" localSheetId="1">所属別事業量一覧表!$J$6</definedName>
    <definedName name="PS_3" localSheetId="1">所属別事業量一覧表!$H$6</definedName>
    <definedName name="PS_30" localSheetId="1">所属別事業量一覧表!$AR$6</definedName>
    <definedName name="PS_31" localSheetId="1">所属別事業量一覧表!$R$6</definedName>
    <definedName name="PS_4" localSheetId="1">所属別事業量一覧表!$F$6</definedName>
    <definedName name="PS_5" localSheetId="1">所属別事業量一覧表!$L$6</definedName>
    <definedName name="PS_6" localSheetId="1">所属別事業量一覧表!$AB$6</definedName>
    <definedName name="PS_7" localSheetId="1">所属別事業量一覧表!$AF$6</definedName>
    <definedName name="PS_8" localSheetId="1">所属別事業量一覧表!$AH$6</definedName>
    <definedName name="PS_9" localSheetId="1">所属別事業量一覧表!$T$6</definedName>
    <definedName name="StartCol" localSheetId="4">場所表_更新!$F$3:$F$7</definedName>
    <definedName name="StartCol" localSheetId="7">場所表_三原_更新!$G$3:$G$67</definedName>
    <definedName name="StartCol" localSheetId="6">場所表_三原_新規!$H$3:$H$21</definedName>
    <definedName name="StartCol" localSheetId="3">場所表_新規!$G$3:$G$7</definedName>
    <definedName name="StartCol" localSheetId="5">場所表_尾道_更新!$G$3:$G$139</definedName>
    <definedName name="StartCol" localSheetId="2">場所表_尾道_新規!$G$3:$G$7</definedName>
    <definedName name="StartRow" localSheetId="4">場所表_更新!$A$5:$I$5</definedName>
    <definedName name="StartRow" localSheetId="7">場所表_三原_更新!$B$5:$L$5</definedName>
    <definedName name="StartRow" localSheetId="6">場所表_三原_新規!$B$5:$J$5</definedName>
    <definedName name="StartRow" localSheetId="3">場所表_新規!$A$5:$J$5</definedName>
    <definedName name="StartRow" localSheetId="5">場所表_尾道_更新!$B$5:$M$5</definedName>
    <definedName name="StartRow" localSheetId="2">場所表_尾道_新規!$A$5:$J$5</definedName>
    <definedName name="データ" localSheetId="1">所属別事業量一覧表!$A$6:$BO$16</definedName>
    <definedName name="一覧表" localSheetId="1">所属別事業量一覧表!$A$9:$BO$16</definedName>
    <definedName name="一覧表" localSheetId="4">場所表_更新!$A$5:$L$7</definedName>
    <definedName name="一覧表" localSheetId="7">場所表_三原_更新!$B$5:$O$67</definedName>
    <definedName name="一覧表" localSheetId="6">場所表_三原_新規!$B$5:$M$21</definedName>
    <definedName name="一覧表" localSheetId="3">場所表_新規!$A$5:$M$7</definedName>
    <definedName name="一覧表" localSheetId="5">場所表_尾道_更新!$B$5:$P$139</definedName>
    <definedName name="一覧表" localSheetId="2">場所表_尾道_新規!$A$5:$M$7</definedName>
    <definedName name="一覧表" localSheetId="0">設計書!$A$6:$H$13</definedName>
    <definedName name="規制番号" localSheetId="4">場所表_更新!$J$2</definedName>
    <definedName name="規制番号" localSheetId="7">場所表_三原_更新!$M$2</definedName>
    <definedName name="規制番号" localSheetId="5">場所表_尾道_更新!$N$2</definedName>
    <definedName name="区分" localSheetId="6">場所表_三原_新規!$C$2</definedName>
    <definedName name="区分" localSheetId="3">場所表_新規!$B$2</definedName>
    <definedName name="区分" localSheetId="2">場所表_尾道_新規!$B$2</definedName>
    <definedName name="警察署名" localSheetId="4">場所表_更新!$I$1</definedName>
    <definedName name="警察署名" localSheetId="7">場所表_三原_更新!$L$1</definedName>
    <definedName name="警察署名" localSheetId="6">場所表_三原_新規!$J$1</definedName>
    <definedName name="警察署名" localSheetId="3">場所表_新規!$J$1</definedName>
    <definedName name="警察署名" localSheetId="5">場所表_尾道_更新!$M$1</definedName>
    <definedName name="警察署名" localSheetId="2">場所表_尾道_新規!$J$1</definedName>
    <definedName name="交_通_規_制_課">設計書!$H$3</definedName>
    <definedName name="交通整理員" localSheetId="0">設計書!$D$15:$G$18</definedName>
    <definedName name="交通整理員Ａ" localSheetId="0">設計書!$E$15</definedName>
    <definedName name="交通整理員Ａ_夜間" localSheetId="0">設計書!$E$16</definedName>
    <definedName name="交通整理員B" localSheetId="0">設計書!$E$17</definedName>
    <definedName name="交通整理員Ｂ_夜間" localSheetId="0">設計書!$E$18</definedName>
    <definedName name="更新合計" localSheetId="4">場所表_更新!$D$8</definedName>
    <definedName name="更新合計" localSheetId="7">場所表_三原_更新!$E$68</definedName>
    <definedName name="更新合計" localSheetId="5">場所表_尾道_更新!$E$140</definedName>
    <definedName name="合計" localSheetId="0">設計書!$H$25</definedName>
    <definedName name="事業量" localSheetId="4">場所表_更新!$F$3:$I$7</definedName>
    <definedName name="事業量" localSheetId="7">場所表_三原_更新!$G$3:$L$67</definedName>
    <definedName name="事業量" localSheetId="6">場所表_三原_新規!$H$3:$J$21</definedName>
    <definedName name="事業量" localSheetId="3">場所表_新規!$G$3:$J$7</definedName>
    <definedName name="事業量" localSheetId="5">場所表_尾道_更新!$G$3:$M$139</definedName>
    <definedName name="事業量" localSheetId="2">場所表_尾道_新規!$G$3:$J$7</definedName>
    <definedName name="事業量新規更新合計" localSheetId="4">場所表_更新!$F$3:$H$11</definedName>
    <definedName name="事業量新規更新合計" localSheetId="7">場所表_三原_更新!$G$3:$K$71</definedName>
    <definedName name="事業量新規更新合計" localSheetId="5">場所表_尾道_更新!$G$3:$L$143</definedName>
    <definedName name="事業量新規合計" localSheetId="6">場所表_三原_新規!$H$3:$I$23</definedName>
    <definedName name="事業量新規合計" localSheetId="3">場所表_新規!$G$3:$I$9</definedName>
    <definedName name="事業量新規合計" localSheetId="2">場所表_尾道_新規!$G$3:$I$9</definedName>
    <definedName name="場所" localSheetId="4">場所表_更新!$L$2</definedName>
    <definedName name="場所" localSheetId="7">場所表_三原_更新!$O$2</definedName>
    <definedName name="場所" localSheetId="6">場所表_三原_新規!$M$2</definedName>
    <definedName name="場所" localSheetId="3">場所表_新規!$M$2</definedName>
    <definedName name="場所" localSheetId="5">場所表_尾道_更新!$P$2</definedName>
    <definedName name="場所" localSheetId="2">場所表_尾道_新規!$M$2</definedName>
    <definedName name="新規更新合計" localSheetId="4">場所表_更新!$A$10:$I$11</definedName>
    <definedName name="新規更新合計" localSheetId="7">場所表_三原_更新!$B$70:$L$71</definedName>
    <definedName name="新規更新合計" localSheetId="5">場所表_尾道_更新!$B$142:$M$143</definedName>
    <definedName name="新規更新合計値" localSheetId="4">場所表_更新!$D$10</definedName>
    <definedName name="新規更新合計値" localSheetId="7">場所表_三原_更新!$E$70</definedName>
    <definedName name="新規更新合計値" localSheetId="5">場所表_尾道_更新!$E$142</definedName>
    <definedName name="新規合計" localSheetId="6">場所表_三原_新規!$F$22</definedName>
    <definedName name="新規合計" localSheetId="3">場所表_新規!$E$8</definedName>
    <definedName name="新規合計" localSheetId="2">場所表_尾道_新規!$E$8</definedName>
    <definedName name="数" localSheetId="4">場所表_更新!$E$2</definedName>
    <definedName name="数" localSheetId="7">場所表_三原_更新!$F$2</definedName>
    <definedName name="数" localSheetId="6">場所表_三原_新規!$G$2</definedName>
    <definedName name="数" localSheetId="3">場所表_新規!$F$2</definedName>
    <definedName name="数" localSheetId="5">場所表_尾道_更新!$F$2</definedName>
    <definedName name="数" localSheetId="2">場所表_尾道_新規!$F$2</definedName>
    <definedName name="整理番号" localSheetId="6">場所表_三原_新規!$K$2</definedName>
    <definedName name="整理番号" localSheetId="3">場所表_新規!$K$2</definedName>
    <definedName name="整理番号" localSheetId="2">場所表_尾道_新規!$K$2</definedName>
    <definedName name="単位" localSheetId="4">場所表_更新!$F$4:$H$4</definedName>
    <definedName name="単位" localSheetId="7">場所表_三原_更新!$G$4:$K$4</definedName>
    <definedName name="単位" localSheetId="6">場所表_三原_新規!$H$4:$I$4</definedName>
    <definedName name="単位" localSheetId="3">場所表_新規!$G$4:$I$4</definedName>
    <definedName name="単位" localSheetId="5">場所表_尾道_更新!$G$4:$L$4</definedName>
    <definedName name="単位" localSheetId="2">場所表_尾道_新規!$G$4:$I$4</definedName>
    <definedName name="単価" localSheetId="0">設計書!$G$5</definedName>
    <definedName name="道路種別" localSheetId="4">場所表_更新!$K$2</definedName>
    <definedName name="道路種別" localSheetId="7">場所表_三原_更新!$N$2</definedName>
    <definedName name="道路種別" localSheetId="6">場所表_三原_新規!$L$2</definedName>
    <definedName name="道路種別" localSheetId="3">場所表_新規!$L$2</definedName>
    <definedName name="道路種別" localSheetId="5">場所表_尾道_更新!$O$2</definedName>
    <definedName name="道路種別" localSheetId="2">場所表_尾道_新規!$L$2</definedName>
    <definedName name="発注分類" localSheetId="4">場所表_更新!$F$3:$H$3</definedName>
    <definedName name="発注分類" localSheetId="7">場所表_三原_更新!$G$3:$K$3</definedName>
    <definedName name="発注分類" localSheetId="6">場所表_三原_新規!$H$3:$I$3</definedName>
    <definedName name="発注分類" localSheetId="3">場所表_新規!$G$3:$I$3</definedName>
    <definedName name="発注分類" localSheetId="5">場所表_尾道_更新!$G$3:$L$3</definedName>
    <definedName name="発注分類" localSheetId="2">場所表_尾道_新規!$G$3:$I$3</definedName>
    <definedName name="備考" localSheetId="4">場所表_更新!$I$3</definedName>
    <definedName name="備考" localSheetId="7">場所表_三原_更新!$L$3</definedName>
    <definedName name="備考" localSheetId="6">場所表_三原_新規!$J$3</definedName>
    <definedName name="備考" localSheetId="3">場所表_新規!$J$3</definedName>
    <definedName name="備考" localSheetId="5">場所表_尾道_更新!$M$3</definedName>
    <definedName name="備考" localSheetId="2">場所表_尾道_新規!$J$3</definedName>
    <definedName name="標示種別" localSheetId="4">場所表_更新!$D$2</definedName>
    <definedName name="標示種別" localSheetId="7">場所表_三原_更新!$E$2</definedName>
    <definedName name="標示種別" localSheetId="6">場所表_三原_新規!$F$2</definedName>
    <definedName name="標示種別" localSheetId="3">場所表_新規!$E$2</definedName>
    <definedName name="標示種別" localSheetId="5">場所表_尾道_更新!$E$2</definedName>
    <definedName name="標示種別" localSheetId="2">場所表_尾道_新規!$E$2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44" l="1"/>
  <c r="J69" i="44"/>
  <c r="I69" i="44"/>
  <c r="I71" i="44" s="1"/>
  <c r="J68" i="44"/>
  <c r="I68" i="44"/>
  <c r="I70" i="44" s="1"/>
  <c r="P66" i="44"/>
  <c r="D66" i="44"/>
  <c r="C66" i="44"/>
  <c r="B66" i="44"/>
  <c r="P65" i="44"/>
  <c r="D65" i="44"/>
  <c r="C65" i="44"/>
  <c r="B65" i="44"/>
  <c r="P64" i="44"/>
  <c r="D64" i="44"/>
  <c r="C64" i="44"/>
  <c r="B64" i="44"/>
  <c r="P63" i="44"/>
  <c r="D63" i="44"/>
  <c r="C63" i="44"/>
  <c r="B63" i="44"/>
  <c r="P62" i="44"/>
  <c r="D62" i="44"/>
  <c r="C62" i="44"/>
  <c r="B62" i="44"/>
  <c r="P61" i="44"/>
  <c r="D61" i="44"/>
  <c r="C61" i="44"/>
  <c r="B61" i="44"/>
  <c r="P60" i="44"/>
  <c r="D60" i="44"/>
  <c r="C60" i="44"/>
  <c r="B60" i="44"/>
  <c r="P59" i="44"/>
  <c r="D59" i="44"/>
  <c r="C59" i="44"/>
  <c r="B59" i="44"/>
  <c r="P58" i="44"/>
  <c r="D58" i="44"/>
  <c r="C58" i="44"/>
  <c r="B58" i="44"/>
  <c r="P57" i="44"/>
  <c r="D57" i="44"/>
  <c r="C57" i="44"/>
  <c r="B57" i="44"/>
  <c r="P56" i="44"/>
  <c r="D56" i="44"/>
  <c r="C56" i="44"/>
  <c r="B56" i="44"/>
  <c r="P55" i="44"/>
  <c r="D55" i="44"/>
  <c r="C55" i="44"/>
  <c r="B55" i="44"/>
  <c r="P54" i="44"/>
  <c r="D54" i="44"/>
  <c r="C54" i="44"/>
  <c r="B54" i="44"/>
  <c r="P53" i="44"/>
  <c r="D53" i="44"/>
  <c r="C53" i="44"/>
  <c r="B53" i="44"/>
  <c r="P52" i="44"/>
  <c r="D52" i="44"/>
  <c r="C52" i="44"/>
  <c r="B52" i="44"/>
  <c r="P51" i="44"/>
  <c r="D51" i="44"/>
  <c r="C51" i="44"/>
  <c r="B51" i="44"/>
  <c r="P50" i="44"/>
  <c r="D50" i="44"/>
  <c r="C50" i="44"/>
  <c r="B50" i="44"/>
  <c r="P49" i="44"/>
  <c r="D49" i="44"/>
  <c r="C49" i="44"/>
  <c r="B49" i="44"/>
  <c r="P48" i="44"/>
  <c r="D48" i="44"/>
  <c r="C48" i="44"/>
  <c r="B48" i="44"/>
  <c r="P47" i="44"/>
  <c r="D47" i="44"/>
  <c r="C47" i="44"/>
  <c r="B47" i="44"/>
  <c r="P46" i="44"/>
  <c r="D46" i="44"/>
  <c r="C46" i="44"/>
  <c r="B46" i="44"/>
  <c r="P45" i="44"/>
  <c r="D45" i="44"/>
  <c r="C45" i="44"/>
  <c r="B45" i="44"/>
  <c r="P44" i="44"/>
  <c r="D44" i="44"/>
  <c r="C44" i="44"/>
  <c r="B44" i="44"/>
  <c r="P43" i="44"/>
  <c r="D43" i="44"/>
  <c r="C43" i="44"/>
  <c r="B43" i="44"/>
  <c r="P42" i="44"/>
  <c r="D42" i="44"/>
  <c r="C42" i="44"/>
  <c r="B42" i="44"/>
  <c r="P41" i="44"/>
  <c r="D41" i="44"/>
  <c r="C41" i="44"/>
  <c r="B41" i="44"/>
  <c r="P40" i="44"/>
  <c r="D40" i="44"/>
  <c r="C40" i="44"/>
  <c r="B40" i="44"/>
  <c r="P39" i="44"/>
  <c r="D39" i="44"/>
  <c r="C39" i="44"/>
  <c r="B39" i="44"/>
  <c r="P38" i="44"/>
  <c r="D38" i="44"/>
  <c r="C38" i="44"/>
  <c r="B38" i="44"/>
  <c r="P37" i="44"/>
  <c r="D37" i="44"/>
  <c r="C37" i="44"/>
  <c r="B37" i="44"/>
  <c r="P36" i="44"/>
  <c r="D36" i="44"/>
  <c r="C36" i="44"/>
  <c r="B36" i="44"/>
  <c r="P35" i="44"/>
  <c r="D35" i="44"/>
  <c r="C35" i="44"/>
  <c r="B35" i="44"/>
  <c r="P34" i="44"/>
  <c r="D34" i="44"/>
  <c r="C34" i="44"/>
  <c r="B34" i="44"/>
  <c r="P33" i="44"/>
  <c r="D33" i="44"/>
  <c r="C33" i="44"/>
  <c r="B33" i="44"/>
  <c r="P32" i="44"/>
  <c r="D32" i="44"/>
  <c r="C32" i="44"/>
  <c r="B32" i="44"/>
  <c r="P31" i="44"/>
  <c r="D31" i="44"/>
  <c r="C31" i="44"/>
  <c r="B31" i="44"/>
  <c r="P30" i="44"/>
  <c r="D30" i="44"/>
  <c r="C30" i="44"/>
  <c r="B30" i="44"/>
  <c r="P29" i="44"/>
  <c r="D29" i="44"/>
  <c r="C29" i="44"/>
  <c r="B29" i="44"/>
  <c r="P28" i="44"/>
  <c r="D28" i="44"/>
  <c r="C28" i="44"/>
  <c r="B28" i="44"/>
  <c r="P27" i="44"/>
  <c r="D27" i="44"/>
  <c r="C27" i="44"/>
  <c r="B27" i="44"/>
  <c r="P26" i="44"/>
  <c r="D26" i="44"/>
  <c r="C26" i="44"/>
  <c r="B26" i="44"/>
  <c r="P25" i="44"/>
  <c r="D25" i="44"/>
  <c r="C25" i="44"/>
  <c r="B25" i="44"/>
  <c r="P24" i="44"/>
  <c r="D24" i="44"/>
  <c r="C24" i="44"/>
  <c r="B24" i="44"/>
  <c r="P23" i="44"/>
  <c r="D23" i="44"/>
  <c r="C23" i="44"/>
  <c r="B23" i="44"/>
  <c r="P22" i="44"/>
  <c r="D22" i="44"/>
  <c r="C22" i="44"/>
  <c r="B22" i="44"/>
  <c r="P21" i="44"/>
  <c r="D21" i="44"/>
  <c r="C21" i="44"/>
  <c r="B21" i="44"/>
  <c r="P20" i="44"/>
  <c r="D20" i="44"/>
  <c r="C20" i="44"/>
  <c r="B20" i="44"/>
  <c r="P19" i="44"/>
  <c r="D19" i="44"/>
  <c r="C19" i="44"/>
  <c r="B19" i="44"/>
  <c r="P18" i="44"/>
  <c r="D18" i="44"/>
  <c r="C18" i="44"/>
  <c r="B18" i="44"/>
  <c r="P17" i="44"/>
  <c r="D17" i="44"/>
  <c r="C17" i="44"/>
  <c r="B17" i="44"/>
  <c r="P16" i="44"/>
  <c r="D16" i="44"/>
  <c r="C16" i="44"/>
  <c r="B16" i="44"/>
  <c r="P15" i="44"/>
  <c r="D15" i="44"/>
  <c r="C15" i="44"/>
  <c r="B15" i="44"/>
  <c r="P14" i="44"/>
  <c r="D14" i="44"/>
  <c r="C14" i="44"/>
  <c r="B14" i="44"/>
  <c r="P13" i="44"/>
  <c r="D13" i="44"/>
  <c r="C13" i="44"/>
  <c r="B13" i="44"/>
  <c r="P12" i="44"/>
  <c r="D12" i="44"/>
  <c r="C12" i="44"/>
  <c r="B12" i="44"/>
  <c r="P11" i="44"/>
  <c r="D11" i="44"/>
  <c r="C11" i="44"/>
  <c r="B11" i="44"/>
  <c r="P10" i="44"/>
  <c r="D10" i="44"/>
  <c r="C10" i="44"/>
  <c r="B10" i="44"/>
  <c r="P9" i="44"/>
  <c r="D9" i="44"/>
  <c r="C9" i="44"/>
  <c r="B9" i="44"/>
  <c r="P8" i="44"/>
  <c r="D8" i="44"/>
  <c r="C8" i="44"/>
  <c r="B8" i="44"/>
  <c r="P7" i="44"/>
  <c r="D7" i="44"/>
  <c r="C7" i="44"/>
  <c r="B7" i="44"/>
  <c r="B70" i="44"/>
  <c r="K69" i="44"/>
  <c r="H69" i="44"/>
  <c r="H71" i="44" s="1"/>
  <c r="G69" i="44"/>
  <c r="G71" i="44" s="1"/>
  <c r="K68" i="44"/>
  <c r="H68" i="44"/>
  <c r="H70" i="44" s="1"/>
  <c r="G68" i="44"/>
  <c r="G70" i="44" s="1"/>
  <c r="B68" i="44"/>
  <c r="P67" i="44"/>
  <c r="D67" i="44"/>
  <c r="C67" i="44"/>
  <c r="B67" i="44"/>
  <c r="P6" i="44"/>
  <c r="D6" i="44"/>
  <c r="A6" i="44" s="1"/>
  <c r="C6" i="44"/>
  <c r="B6" i="44"/>
  <c r="P5" i="44"/>
  <c r="D5" i="44"/>
  <c r="C5" i="44"/>
  <c r="B5" i="44"/>
  <c r="N20" i="43"/>
  <c r="E20" i="43"/>
  <c r="D20" i="43"/>
  <c r="B20" i="43"/>
  <c r="C20" i="43" s="1"/>
  <c r="N19" i="43"/>
  <c r="E19" i="43"/>
  <c r="D19" i="43"/>
  <c r="B19" i="43"/>
  <c r="C19" i="43" s="1"/>
  <c r="N18" i="43"/>
  <c r="E18" i="43"/>
  <c r="D18" i="43"/>
  <c r="B18" i="43"/>
  <c r="C18" i="43" s="1"/>
  <c r="N17" i="43"/>
  <c r="E17" i="43"/>
  <c r="D17" i="43"/>
  <c r="B17" i="43"/>
  <c r="C17" i="43" s="1"/>
  <c r="N16" i="43"/>
  <c r="E16" i="43"/>
  <c r="D16" i="43"/>
  <c r="B16" i="43"/>
  <c r="C16" i="43" s="1"/>
  <c r="N15" i="43"/>
  <c r="E15" i="43"/>
  <c r="D15" i="43"/>
  <c r="B15" i="43"/>
  <c r="C15" i="43" s="1"/>
  <c r="N14" i="43"/>
  <c r="E14" i="43"/>
  <c r="D14" i="43"/>
  <c r="B14" i="43"/>
  <c r="C14" i="43" s="1"/>
  <c r="N13" i="43"/>
  <c r="E13" i="43"/>
  <c r="D13" i="43"/>
  <c r="B13" i="43"/>
  <c r="C13" i="43" s="1"/>
  <c r="N12" i="43"/>
  <c r="E12" i="43"/>
  <c r="D12" i="43"/>
  <c r="B12" i="43"/>
  <c r="C12" i="43" s="1"/>
  <c r="N11" i="43"/>
  <c r="E11" i="43"/>
  <c r="D11" i="43"/>
  <c r="B11" i="43"/>
  <c r="C11" i="43" s="1"/>
  <c r="N10" i="43"/>
  <c r="E10" i="43"/>
  <c r="D10" i="43"/>
  <c r="B10" i="43"/>
  <c r="C10" i="43" s="1"/>
  <c r="N9" i="43"/>
  <c r="E9" i="43"/>
  <c r="D9" i="43"/>
  <c r="B9" i="43"/>
  <c r="C9" i="43" s="1"/>
  <c r="N8" i="43"/>
  <c r="E8" i="43"/>
  <c r="D8" i="43"/>
  <c r="B8" i="43"/>
  <c r="C8" i="43" s="1"/>
  <c r="N7" i="43"/>
  <c r="E7" i="43"/>
  <c r="D7" i="43"/>
  <c r="B7" i="43"/>
  <c r="C7" i="43" s="1"/>
  <c r="I23" i="43"/>
  <c r="K71" i="44" s="1"/>
  <c r="H23" i="43"/>
  <c r="J71" i="44" s="1"/>
  <c r="I22" i="43"/>
  <c r="K70" i="44" s="1"/>
  <c r="H22" i="43"/>
  <c r="J70" i="44" s="1"/>
  <c r="B22" i="43"/>
  <c r="N21" i="43"/>
  <c r="E21" i="43"/>
  <c r="D21" i="43"/>
  <c r="B21" i="43"/>
  <c r="C21" i="43" s="1"/>
  <c r="N6" i="43"/>
  <c r="E6" i="43"/>
  <c r="A6" i="43" s="1"/>
  <c r="D6" i="43"/>
  <c r="B6" i="43"/>
  <c r="C6" i="43" s="1"/>
  <c r="N5" i="43"/>
  <c r="E5" i="43"/>
  <c r="D5" i="43"/>
  <c r="B5" i="43"/>
  <c r="C5" i="43" s="1"/>
  <c r="K143" i="42"/>
  <c r="K142" i="42"/>
  <c r="E142" i="42"/>
  <c r="K141" i="42"/>
  <c r="J141" i="42"/>
  <c r="J143" i="42" s="1"/>
  <c r="I141" i="42"/>
  <c r="I143" i="42" s="1"/>
  <c r="K140" i="42"/>
  <c r="J140" i="42"/>
  <c r="J142" i="42" s="1"/>
  <c r="I140" i="42"/>
  <c r="I142" i="42" s="1"/>
  <c r="Q138" i="42"/>
  <c r="D138" i="42"/>
  <c r="C138" i="42"/>
  <c r="B138" i="42"/>
  <c r="Q137" i="42"/>
  <c r="D137" i="42"/>
  <c r="C137" i="42"/>
  <c r="B137" i="42"/>
  <c r="Q136" i="42"/>
  <c r="D136" i="42"/>
  <c r="C136" i="42"/>
  <c r="B136" i="42"/>
  <c r="Q135" i="42"/>
  <c r="D135" i="42"/>
  <c r="C135" i="42"/>
  <c r="B135" i="42"/>
  <c r="Q134" i="42"/>
  <c r="D134" i="42"/>
  <c r="C134" i="42"/>
  <c r="B134" i="42"/>
  <c r="Q133" i="42"/>
  <c r="D133" i="42"/>
  <c r="C133" i="42"/>
  <c r="B133" i="42"/>
  <c r="Q132" i="42"/>
  <c r="D132" i="42"/>
  <c r="C132" i="42"/>
  <c r="B132" i="42"/>
  <c r="Q131" i="42"/>
  <c r="D131" i="42"/>
  <c r="C131" i="42"/>
  <c r="B131" i="42"/>
  <c r="Q130" i="42"/>
  <c r="D130" i="42"/>
  <c r="C130" i="42"/>
  <c r="B130" i="42"/>
  <c r="Q129" i="42"/>
  <c r="D129" i="42"/>
  <c r="C129" i="42"/>
  <c r="B129" i="42"/>
  <c r="Q128" i="42"/>
  <c r="D128" i="42"/>
  <c r="C128" i="42"/>
  <c r="B128" i="42"/>
  <c r="Q127" i="42"/>
  <c r="D127" i="42"/>
  <c r="C127" i="42"/>
  <c r="B127" i="42"/>
  <c r="Q126" i="42"/>
  <c r="D126" i="42"/>
  <c r="C126" i="42"/>
  <c r="B126" i="42"/>
  <c r="Q125" i="42"/>
  <c r="D125" i="42"/>
  <c r="C125" i="42"/>
  <c r="B125" i="42"/>
  <c r="Q124" i="42"/>
  <c r="D124" i="42"/>
  <c r="C124" i="42"/>
  <c r="B124" i="42"/>
  <c r="Q123" i="42"/>
  <c r="D123" i="42"/>
  <c r="C123" i="42"/>
  <c r="B123" i="42"/>
  <c r="Q122" i="42"/>
  <c r="D122" i="42"/>
  <c r="C122" i="42"/>
  <c r="B122" i="42"/>
  <c r="Q121" i="42"/>
  <c r="D121" i="42"/>
  <c r="C121" i="42"/>
  <c r="B121" i="42"/>
  <c r="Q120" i="42"/>
  <c r="D120" i="42"/>
  <c r="C120" i="42"/>
  <c r="B120" i="42"/>
  <c r="Q119" i="42"/>
  <c r="D119" i="42"/>
  <c r="C119" i="42"/>
  <c r="B119" i="42"/>
  <c r="Q118" i="42"/>
  <c r="D118" i="42"/>
  <c r="C118" i="42"/>
  <c r="B118" i="42"/>
  <c r="Q117" i="42"/>
  <c r="D117" i="42"/>
  <c r="C117" i="42"/>
  <c r="B117" i="42"/>
  <c r="Q116" i="42"/>
  <c r="D116" i="42"/>
  <c r="C116" i="42"/>
  <c r="B116" i="42"/>
  <c r="Q115" i="42"/>
  <c r="D115" i="42"/>
  <c r="C115" i="42"/>
  <c r="B115" i="42"/>
  <c r="Q114" i="42"/>
  <c r="D114" i="42"/>
  <c r="C114" i="42"/>
  <c r="B114" i="42"/>
  <c r="Q113" i="42"/>
  <c r="D113" i="42"/>
  <c r="C113" i="42"/>
  <c r="B113" i="42"/>
  <c r="Q112" i="42"/>
  <c r="D112" i="42"/>
  <c r="C112" i="42"/>
  <c r="B112" i="42"/>
  <c r="Q111" i="42"/>
  <c r="D111" i="42"/>
  <c r="C111" i="42"/>
  <c r="B111" i="42"/>
  <c r="Q110" i="42"/>
  <c r="D110" i="42"/>
  <c r="C110" i="42"/>
  <c r="B110" i="42"/>
  <c r="Q109" i="42"/>
  <c r="D109" i="42"/>
  <c r="C109" i="42"/>
  <c r="B109" i="42"/>
  <c r="Q108" i="42"/>
  <c r="D108" i="42"/>
  <c r="C108" i="42"/>
  <c r="B108" i="42"/>
  <c r="Q107" i="42"/>
  <c r="D107" i="42"/>
  <c r="C107" i="42"/>
  <c r="B107" i="42"/>
  <c r="Q106" i="42"/>
  <c r="D106" i="42"/>
  <c r="C106" i="42"/>
  <c r="B106" i="42"/>
  <c r="Q105" i="42"/>
  <c r="D105" i="42"/>
  <c r="C105" i="42"/>
  <c r="B105" i="42"/>
  <c r="Q104" i="42"/>
  <c r="D104" i="42"/>
  <c r="C104" i="42"/>
  <c r="B104" i="42"/>
  <c r="Q103" i="42"/>
  <c r="D103" i="42"/>
  <c r="C103" i="42"/>
  <c r="B103" i="42"/>
  <c r="Q102" i="42"/>
  <c r="D102" i="42"/>
  <c r="C102" i="42"/>
  <c r="B102" i="42"/>
  <c r="Q101" i="42"/>
  <c r="D101" i="42"/>
  <c r="C101" i="42"/>
  <c r="B101" i="42"/>
  <c r="Q100" i="42"/>
  <c r="D100" i="42"/>
  <c r="C100" i="42"/>
  <c r="B100" i="42"/>
  <c r="Q99" i="42"/>
  <c r="D99" i="42"/>
  <c r="C99" i="42"/>
  <c r="B99" i="42"/>
  <c r="Q98" i="42"/>
  <c r="D98" i="42"/>
  <c r="C98" i="42"/>
  <c r="B98" i="42"/>
  <c r="Q97" i="42"/>
  <c r="D97" i="42"/>
  <c r="C97" i="42"/>
  <c r="B97" i="42"/>
  <c r="Q96" i="42"/>
  <c r="D96" i="42"/>
  <c r="C96" i="42"/>
  <c r="B96" i="42"/>
  <c r="Q95" i="42"/>
  <c r="D95" i="42"/>
  <c r="C95" i="42"/>
  <c r="B95" i="42"/>
  <c r="Q94" i="42"/>
  <c r="D94" i="42"/>
  <c r="C94" i="42"/>
  <c r="B94" i="42"/>
  <c r="Q93" i="42"/>
  <c r="D93" i="42"/>
  <c r="C93" i="42"/>
  <c r="B93" i="42"/>
  <c r="Q92" i="42"/>
  <c r="D92" i="42"/>
  <c r="C92" i="42"/>
  <c r="B92" i="42"/>
  <c r="Q91" i="42"/>
  <c r="D91" i="42"/>
  <c r="C91" i="42"/>
  <c r="B91" i="42"/>
  <c r="Q90" i="42"/>
  <c r="D90" i="42"/>
  <c r="C90" i="42"/>
  <c r="B90" i="42"/>
  <c r="Q89" i="42"/>
  <c r="D89" i="42"/>
  <c r="C89" i="42"/>
  <c r="B89" i="42"/>
  <c r="Q88" i="42"/>
  <c r="D88" i="42"/>
  <c r="C88" i="42"/>
  <c r="B88" i="42"/>
  <c r="Q87" i="42"/>
  <c r="D87" i="42"/>
  <c r="C87" i="42"/>
  <c r="B87" i="42"/>
  <c r="Q86" i="42"/>
  <c r="D86" i="42"/>
  <c r="C86" i="42"/>
  <c r="B86" i="42"/>
  <c r="Q85" i="42"/>
  <c r="D85" i="42"/>
  <c r="C85" i="42"/>
  <c r="B85" i="42"/>
  <c r="Q84" i="42"/>
  <c r="D84" i="42"/>
  <c r="C84" i="42"/>
  <c r="B84" i="42"/>
  <c r="Q83" i="42"/>
  <c r="D83" i="42"/>
  <c r="C83" i="42"/>
  <c r="B83" i="42"/>
  <c r="Q82" i="42"/>
  <c r="D82" i="42"/>
  <c r="C82" i="42"/>
  <c r="B82" i="42"/>
  <c r="Q81" i="42"/>
  <c r="D81" i="42"/>
  <c r="C81" i="42"/>
  <c r="B81" i="42"/>
  <c r="Q80" i="42"/>
  <c r="D80" i="42"/>
  <c r="C80" i="42"/>
  <c r="B80" i="42"/>
  <c r="Q79" i="42"/>
  <c r="D79" i="42"/>
  <c r="C79" i="42"/>
  <c r="B79" i="42"/>
  <c r="Q78" i="42"/>
  <c r="D78" i="42"/>
  <c r="C78" i="42"/>
  <c r="B78" i="42"/>
  <c r="Q77" i="42"/>
  <c r="D77" i="42"/>
  <c r="C77" i="42"/>
  <c r="B77" i="42"/>
  <c r="Q76" i="42"/>
  <c r="D76" i="42"/>
  <c r="C76" i="42"/>
  <c r="B76" i="42"/>
  <c r="Q75" i="42"/>
  <c r="D75" i="42"/>
  <c r="C75" i="42"/>
  <c r="B75" i="42"/>
  <c r="Q74" i="42"/>
  <c r="D74" i="42"/>
  <c r="C74" i="42"/>
  <c r="B74" i="42"/>
  <c r="Q73" i="42"/>
  <c r="D73" i="42"/>
  <c r="C73" i="42"/>
  <c r="B73" i="42"/>
  <c r="Q72" i="42"/>
  <c r="D72" i="42"/>
  <c r="C72" i="42"/>
  <c r="B72" i="42"/>
  <c r="Q71" i="42"/>
  <c r="D71" i="42"/>
  <c r="C71" i="42"/>
  <c r="B71" i="42"/>
  <c r="Q70" i="42"/>
  <c r="D70" i="42"/>
  <c r="C70" i="42"/>
  <c r="B70" i="42"/>
  <c r="Q69" i="42"/>
  <c r="D69" i="42"/>
  <c r="C69" i="42"/>
  <c r="B69" i="42"/>
  <c r="Q68" i="42"/>
  <c r="D68" i="42"/>
  <c r="C68" i="42"/>
  <c r="B68" i="42"/>
  <c r="Q67" i="42"/>
  <c r="D67" i="42"/>
  <c r="C67" i="42"/>
  <c r="B67" i="42"/>
  <c r="Q66" i="42"/>
  <c r="D66" i="42"/>
  <c r="C66" i="42"/>
  <c r="B66" i="42"/>
  <c r="Q65" i="42"/>
  <c r="D65" i="42"/>
  <c r="C65" i="42"/>
  <c r="B65" i="42"/>
  <c r="Q64" i="42"/>
  <c r="D64" i="42"/>
  <c r="C64" i="42"/>
  <c r="B64" i="42"/>
  <c r="Q63" i="42"/>
  <c r="D63" i="42"/>
  <c r="C63" i="42"/>
  <c r="B63" i="42"/>
  <c r="Q62" i="42"/>
  <c r="D62" i="42"/>
  <c r="C62" i="42"/>
  <c r="B62" i="42"/>
  <c r="Q61" i="42"/>
  <c r="D61" i="42"/>
  <c r="C61" i="42"/>
  <c r="B61" i="42"/>
  <c r="Q60" i="42"/>
  <c r="D60" i="42"/>
  <c r="C60" i="42"/>
  <c r="B60" i="42"/>
  <c r="Q59" i="42"/>
  <c r="D59" i="42"/>
  <c r="C59" i="42"/>
  <c r="B59" i="42"/>
  <c r="Q58" i="42"/>
  <c r="D58" i="42"/>
  <c r="C58" i="42"/>
  <c r="B58" i="42"/>
  <c r="Q57" i="42"/>
  <c r="D57" i="42"/>
  <c r="C57" i="42"/>
  <c r="B57" i="42"/>
  <c r="Q56" i="42"/>
  <c r="D56" i="42"/>
  <c r="C56" i="42"/>
  <c r="B56" i="42"/>
  <c r="Q55" i="42"/>
  <c r="D55" i="42"/>
  <c r="C55" i="42"/>
  <c r="B55" i="42"/>
  <c r="Q54" i="42"/>
  <c r="D54" i="42"/>
  <c r="C54" i="42"/>
  <c r="B54" i="42"/>
  <c r="Q53" i="42"/>
  <c r="D53" i="42"/>
  <c r="C53" i="42"/>
  <c r="B53" i="42"/>
  <c r="Q52" i="42"/>
  <c r="D52" i="42"/>
  <c r="C52" i="42"/>
  <c r="B52" i="42"/>
  <c r="Q51" i="42"/>
  <c r="D51" i="42"/>
  <c r="C51" i="42"/>
  <c r="B51" i="42"/>
  <c r="Q50" i="42"/>
  <c r="D50" i="42"/>
  <c r="C50" i="42"/>
  <c r="B50" i="42"/>
  <c r="Q49" i="42"/>
  <c r="D49" i="42"/>
  <c r="C49" i="42"/>
  <c r="B49" i="42"/>
  <c r="Q48" i="42"/>
  <c r="D48" i="42"/>
  <c r="C48" i="42"/>
  <c r="B48" i="42"/>
  <c r="Q47" i="42"/>
  <c r="D47" i="42"/>
  <c r="C47" i="42"/>
  <c r="B47" i="42"/>
  <c r="Q46" i="42"/>
  <c r="D46" i="42"/>
  <c r="C46" i="42"/>
  <c r="B46" i="42"/>
  <c r="Q45" i="42"/>
  <c r="D45" i="42"/>
  <c r="C45" i="42"/>
  <c r="B45" i="42"/>
  <c r="Q44" i="42"/>
  <c r="D44" i="42"/>
  <c r="C44" i="42"/>
  <c r="B44" i="42"/>
  <c r="Q43" i="42"/>
  <c r="D43" i="42"/>
  <c r="C43" i="42"/>
  <c r="B43" i="42"/>
  <c r="Q42" i="42"/>
  <c r="D42" i="42"/>
  <c r="C42" i="42"/>
  <c r="B42" i="42"/>
  <c r="Q41" i="42"/>
  <c r="D41" i="42"/>
  <c r="C41" i="42"/>
  <c r="B41" i="42"/>
  <c r="Q40" i="42"/>
  <c r="D40" i="42"/>
  <c r="C40" i="42"/>
  <c r="B40" i="42"/>
  <c r="Q39" i="42"/>
  <c r="D39" i="42"/>
  <c r="C39" i="42"/>
  <c r="B39" i="42"/>
  <c r="Q38" i="42"/>
  <c r="D38" i="42"/>
  <c r="C38" i="42"/>
  <c r="B38" i="42"/>
  <c r="Q37" i="42"/>
  <c r="D37" i="42"/>
  <c r="C37" i="42"/>
  <c r="B37" i="42"/>
  <c r="Q36" i="42"/>
  <c r="D36" i="42"/>
  <c r="C36" i="42"/>
  <c r="B36" i="42"/>
  <c r="Q35" i="42"/>
  <c r="D35" i="42"/>
  <c r="C35" i="42"/>
  <c r="B35" i="42"/>
  <c r="Q34" i="42"/>
  <c r="D34" i="42"/>
  <c r="C34" i="42"/>
  <c r="B34" i="42"/>
  <c r="Q33" i="42"/>
  <c r="D33" i="42"/>
  <c r="C33" i="42"/>
  <c r="B33" i="42"/>
  <c r="Q32" i="42"/>
  <c r="D32" i="42"/>
  <c r="C32" i="42"/>
  <c r="B32" i="42"/>
  <c r="Q31" i="42"/>
  <c r="D31" i="42"/>
  <c r="C31" i="42"/>
  <c r="B31" i="42"/>
  <c r="Q30" i="42"/>
  <c r="D30" i="42"/>
  <c r="C30" i="42"/>
  <c r="B30" i="42"/>
  <c r="Q29" i="42"/>
  <c r="D29" i="42"/>
  <c r="C29" i="42"/>
  <c r="B29" i="42"/>
  <c r="Q28" i="42"/>
  <c r="D28" i="42"/>
  <c r="C28" i="42"/>
  <c r="B28" i="42"/>
  <c r="Q27" i="42"/>
  <c r="D27" i="42"/>
  <c r="C27" i="42"/>
  <c r="B27" i="42"/>
  <c r="Q26" i="42"/>
  <c r="D26" i="42"/>
  <c r="C26" i="42"/>
  <c r="B26" i="42"/>
  <c r="Q25" i="42"/>
  <c r="D25" i="42"/>
  <c r="C25" i="42"/>
  <c r="B25" i="42"/>
  <c r="Q24" i="42"/>
  <c r="D24" i="42"/>
  <c r="C24" i="42"/>
  <c r="B24" i="42"/>
  <c r="Q23" i="42"/>
  <c r="D23" i="42"/>
  <c r="C23" i="42"/>
  <c r="B23" i="42"/>
  <c r="Q22" i="42"/>
  <c r="D22" i="42"/>
  <c r="C22" i="42"/>
  <c r="B22" i="42"/>
  <c r="Q21" i="42"/>
  <c r="D21" i="42"/>
  <c r="C21" i="42"/>
  <c r="B21" i="42"/>
  <c r="Q20" i="42"/>
  <c r="D20" i="42"/>
  <c r="C20" i="42"/>
  <c r="B20" i="42"/>
  <c r="Q19" i="42"/>
  <c r="D19" i="42"/>
  <c r="C19" i="42"/>
  <c r="B19" i="42"/>
  <c r="Q18" i="42"/>
  <c r="D18" i="42"/>
  <c r="C18" i="42"/>
  <c r="B18" i="42"/>
  <c r="Q17" i="42"/>
  <c r="D17" i="42"/>
  <c r="C17" i="42"/>
  <c r="B17" i="42"/>
  <c r="Q16" i="42"/>
  <c r="D16" i="42"/>
  <c r="C16" i="42"/>
  <c r="B16" i="42"/>
  <c r="Q15" i="42"/>
  <c r="D15" i="42"/>
  <c r="C15" i="42"/>
  <c r="B15" i="42"/>
  <c r="Q14" i="42"/>
  <c r="D14" i="42"/>
  <c r="C14" i="42"/>
  <c r="B14" i="42"/>
  <c r="Q13" i="42"/>
  <c r="D13" i="42"/>
  <c r="C13" i="42"/>
  <c r="B13" i="42"/>
  <c r="Q12" i="42"/>
  <c r="D12" i="42"/>
  <c r="C12" i="42"/>
  <c r="B12" i="42"/>
  <c r="Q11" i="42"/>
  <c r="D11" i="42"/>
  <c r="C11" i="42"/>
  <c r="B11" i="42"/>
  <c r="Q10" i="42"/>
  <c r="D10" i="42"/>
  <c r="C10" i="42"/>
  <c r="B10" i="42"/>
  <c r="Q9" i="42"/>
  <c r="D9" i="42"/>
  <c r="C9" i="42"/>
  <c r="B9" i="42"/>
  <c r="Q8" i="42"/>
  <c r="D8" i="42"/>
  <c r="C8" i="42"/>
  <c r="B8" i="42"/>
  <c r="Q7" i="42"/>
  <c r="D7" i="42"/>
  <c r="C7" i="42"/>
  <c r="B7" i="42"/>
  <c r="B142" i="42"/>
  <c r="L141" i="42"/>
  <c r="L143" i="42" s="1"/>
  <c r="H141" i="42"/>
  <c r="H143" i="42" s="1"/>
  <c r="G141" i="42"/>
  <c r="G143" i="42" s="1"/>
  <c r="L140" i="42"/>
  <c r="L142" i="42" s="1"/>
  <c r="H140" i="42"/>
  <c r="H142" i="42" s="1"/>
  <c r="G140" i="42"/>
  <c r="G142" i="42" s="1"/>
  <c r="B140" i="42"/>
  <c r="Q139" i="42"/>
  <c r="D139" i="42"/>
  <c r="C139" i="42"/>
  <c r="B139" i="42"/>
  <c r="Q6" i="42"/>
  <c r="D6" i="42"/>
  <c r="A6" i="42" s="1"/>
  <c r="C6" i="42"/>
  <c r="B6" i="42"/>
  <c r="Q5" i="42"/>
  <c r="D5" i="42"/>
  <c r="C5" i="42"/>
  <c r="B5" i="42"/>
  <c r="I9" i="41"/>
  <c r="H9" i="41"/>
  <c r="G9" i="41"/>
  <c r="I8" i="41"/>
  <c r="H8" i="41"/>
  <c r="G8" i="41"/>
  <c r="A8" i="41"/>
  <c r="N7" i="41"/>
  <c r="D7" i="41"/>
  <c r="C7" i="41"/>
  <c r="A7" i="41"/>
  <c r="B7" i="41" s="1"/>
  <c r="N6" i="41"/>
  <c r="D6" i="41"/>
  <c r="C6" i="41"/>
  <c r="A6" i="41"/>
  <c r="B6" i="41" s="1"/>
  <c r="N5" i="41"/>
  <c r="D5" i="41"/>
  <c r="C5" i="41"/>
  <c r="A5" i="41"/>
  <c r="B5" i="41" s="1"/>
  <c r="BQ15" i="39"/>
  <c r="BP15" i="39"/>
  <c r="BQ14" i="39"/>
  <c r="BP14" i="39"/>
  <c r="BQ13" i="39"/>
  <c r="BP13" i="39"/>
  <c r="BQ12" i="39"/>
  <c r="BP12" i="39"/>
  <c r="BQ11" i="39"/>
  <c r="BP11" i="39"/>
  <c r="I12" i="40"/>
  <c r="I11" i="40"/>
  <c r="I10" i="40"/>
  <c r="I9" i="40"/>
  <c r="I8" i="40"/>
  <c r="M6" i="38"/>
  <c r="M7" i="38"/>
  <c r="M5" i="38"/>
  <c r="N6" i="37"/>
  <c r="N7" i="37"/>
  <c r="N5" i="37"/>
  <c r="I7" i="40"/>
  <c r="BO17" i="39"/>
  <c r="BQ10" i="39"/>
  <c r="BQ16" i="39"/>
  <c r="BQ9" i="39"/>
  <c r="BP9" i="39"/>
  <c r="BP10" i="39"/>
  <c r="BP16" i="39"/>
  <c r="S17" i="39"/>
  <c r="R17" i="39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 s="1"/>
  <c r="G8" i="38"/>
  <c r="H8" i="38"/>
  <c r="F8" i="38"/>
  <c r="H8" i="37"/>
  <c r="G10" i="38"/>
  <c r="I8" i="37"/>
  <c r="H10" i="38" s="1"/>
  <c r="G8" i="37"/>
  <c r="F10" i="38" s="1"/>
  <c r="A6" i="38"/>
  <c r="G17" i="39"/>
  <c r="I17" i="39"/>
  <c r="K17" i="39"/>
  <c r="M17" i="39"/>
  <c r="O17" i="39"/>
  <c r="AC17" i="39"/>
  <c r="AG17" i="39"/>
  <c r="AI17" i="39"/>
  <c r="U17" i="39"/>
  <c r="W17" i="39"/>
  <c r="Y17" i="39"/>
  <c r="AM17" i="39"/>
  <c r="AE17" i="39"/>
  <c r="AK17" i="39"/>
  <c r="BM17" i="39"/>
  <c r="Q17" i="39"/>
  <c r="BG17" i="39"/>
  <c r="AA17" i="39"/>
  <c r="AU17" i="39"/>
  <c r="AW17" i="39"/>
  <c r="AY17" i="39"/>
  <c r="AQ17" i="39"/>
  <c r="AO17" i="39"/>
  <c r="AS17" i="39"/>
  <c r="BA17" i="39"/>
  <c r="BE17" i="39"/>
  <c r="BC17" i="39"/>
  <c r="BI17" i="39"/>
  <c r="BK17" i="39"/>
  <c r="F17" i="39"/>
  <c r="H17" i="39"/>
  <c r="J17" i="39"/>
  <c r="L17" i="39"/>
  <c r="N17" i="39"/>
  <c r="AB17" i="39"/>
  <c r="AF17" i="39"/>
  <c r="AH17" i="39"/>
  <c r="T17" i="39"/>
  <c r="V17" i="39"/>
  <c r="X17" i="39"/>
  <c r="AL17" i="39"/>
  <c r="AD17" i="39"/>
  <c r="AJ17" i="39"/>
  <c r="BL17" i="39"/>
  <c r="P17" i="39"/>
  <c r="BF17" i="39"/>
  <c r="Z17" i="39"/>
  <c r="AT17" i="39"/>
  <c r="AV17" i="39"/>
  <c r="AX17" i="39"/>
  <c r="AP17" i="39"/>
  <c r="AN17" i="39"/>
  <c r="AR17" i="39"/>
  <c r="AZ17" i="39"/>
  <c r="BD17" i="39"/>
  <c r="BB17" i="39"/>
  <c r="BH17" i="39"/>
  <c r="BJ17" i="39"/>
  <c r="BN17" i="39"/>
  <c r="G9" i="38"/>
  <c r="G11" i="38" s="1"/>
  <c r="H9" i="38"/>
  <c r="A10" i="38"/>
  <c r="H9" i="37"/>
  <c r="F9" i="38"/>
  <c r="A8" i="38"/>
  <c r="I9" i="37"/>
  <c r="H11" i="38" s="1"/>
  <c r="G9" i="37"/>
  <c r="F11" i="38"/>
  <c r="A8" i="37"/>
  <c r="BP17" i="39" l="1"/>
  <c r="BQ17" i="39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7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7" i="44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C1" i="41"/>
  <c r="I14" i="40"/>
  <c r="I19" i="40"/>
  <c r="H14" i="40"/>
  <c r="H19" i="40"/>
  <c r="B1" i="38"/>
  <c r="C1" i="37"/>
  <c r="V7" i="39"/>
  <c r="BB7" i="39"/>
  <c r="F7" i="39"/>
  <c r="AZ7" i="39"/>
  <c r="R7" i="39"/>
  <c r="N7" i="39"/>
  <c r="X7" i="39"/>
  <c r="J7" i="39"/>
  <c r="BH7" i="39"/>
  <c r="T7" i="39"/>
  <c r="AV7" i="39"/>
  <c r="AN7" i="39"/>
  <c r="AB7" i="39"/>
  <c r="BF7" i="39"/>
  <c r="BN7" i="39"/>
  <c r="AH7" i="39"/>
  <c r="AT7" i="39"/>
  <c r="H7" i="39"/>
  <c r="AF7" i="39"/>
  <c r="AX7" i="39"/>
  <c r="AJ7" i="39"/>
  <c r="BD7" i="39"/>
  <c r="Z7" i="39"/>
  <c r="AR7" i="39"/>
  <c r="AL7" i="39"/>
  <c r="BL7" i="39"/>
  <c r="P7" i="39"/>
  <c r="AD7" i="39"/>
  <c r="AP7" i="39"/>
  <c r="L7" i="39"/>
  <c r="BJ7" i="39"/>
  <c r="H20" i="40" l="1"/>
  <c r="BP7" i="39"/>
  <c r="H21" i="40" l="1"/>
  <c r="H22" i="40" l="1"/>
  <c r="H23" i="40" s="1"/>
  <c r="H24" i="40" l="1"/>
  <c r="H25" i="40" s="1"/>
</calcChain>
</file>

<file path=xl/sharedStrings.xml><?xml version="1.0" encoding="utf-8"?>
<sst xmlns="http://schemas.openxmlformats.org/spreadsheetml/2006/main" count="1352" uniqueCount="482">
  <si>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</si>
  <si>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</si>
  <si>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</si>
  <si>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</si>
  <si>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</si>
  <si>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</si>
  <si>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</si>
  <si>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</si>
  <si>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</si>
  <si>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</si>
  <si>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</si>
  <si>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</si>
  <si>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</si>
  <si>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</si>
  <si>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</si>
  <si>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</si>
  <si>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</si>
  <si>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</si>
  <si>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</si>
  <si>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</si>
  <si>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</si>
  <si>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</si>
  <si>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</si>
  <si>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</si>
  <si>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</si>
  <si>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</si>
  <si>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</si>
  <si>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</si>
  <si>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</si>
  <si>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</si>
  <si>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</si>
  <si>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</si>
  <si>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</si>
  <si>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</si>
  <si>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</si>
  <si>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</si>
  <si>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</si>
  <si>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</si>
  <si>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</si>
  <si>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</si>
  <si>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</si>
  <si>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</si>
  <si>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</si>
  <si>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</si>
  <si>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</si>
  <si>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</si>
  <si>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</si>
  <si>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</si>
  <si>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</si>
  <si>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</si>
  <si>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</si>
  <si>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</si>
  <si>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</si>
  <si>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</si>
  <si>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</si>
  <si>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</si>
  <si>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</si>
  <si>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</si>
  <si>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</si>
  <si>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</si>
  <si>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</si>
  <si>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</si>
  <si>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</si>
  <si>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</si>
  <si>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</si>
  <si>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</si>
  <si>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</si>
  <si>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</si>
  <si>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</si>
  <si>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</si>
  <si>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</si>
  <si>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</si>
  <si>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</si>
  <si>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</si>
  <si>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</si>
  <si>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</si>
  <si>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江田島</t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</si>
  <si>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</si>
  <si>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</si>
  <si>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</si>
  <si>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</si>
  <si>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尾道市因島三庄町2,218番地7先交差点</t>
  </si>
  <si>
    <t>横断歩道等　実線４５㎝幅</t>
  </si>
  <si>
    <t>溶融式（白）</t>
  </si>
  <si>
    <t>m</t>
  </si>
  <si>
    <t>実線３０㎝幅</t>
  </si>
  <si>
    <t>実線１５㎝幅</t>
  </si>
  <si>
    <t>溶融式（黄）</t>
  </si>
  <si>
    <t>図示</t>
  </si>
  <si>
    <t>自転車マーク</t>
  </si>
  <si>
    <t>個</t>
  </si>
  <si>
    <t>削除</t>
  </si>
  <si>
    <t>第20-5-0653</t>
  </si>
  <si>
    <t>県道（西浦三庄田熊線）</t>
  </si>
  <si>
    <t>横断歩道　実線（白）</t>
  </si>
  <si>
    <t>4m8縞（両端を除く）更新</t>
  </si>
  <si>
    <t>横断歩道予告　図示（白）</t>
  </si>
  <si>
    <t>北側　予告縮小2個更新_x000D_
南側　予告縮小2個更新</t>
  </si>
  <si>
    <t>停止線　実線（白）</t>
  </si>
  <si>
    <t>北側　停止線2.9m_x000D_
南側　停止線2.9m</t>
  </si>
  <si>
    <t>第20-5-0684</t>
  </si>
  <si>
    <t>尾道市因島三庄町2,672番地4先交差点</t>
  </si>
  <si>
    <t>南西から4m9縞2.4m1縞更新</t>
  </si>
  <si>
    <t>北東側　予告縮小2個更新_x000D_
南東側　予告縮小2個更新</t>
  </si>
  <si>
    <t>北西側停止線3.1m_x000D_
南東側停止線3.2m</t>
  </si>
  <si>
    <t>第20-5-0617</t>
  </si>
  <si>
    <t>尾道市因島三庄町3,511番地8先</t>
  </si>
  <si>
    <t>4m6縞</t>
  </si>
  <si>
    <t>北東側　予告縮小2個更新_x000D_
南西側　予告縮小2個更新</t>
  </si>
  <si>
    <t>北東側停止線2.6m_x000D_
南西側停止線2.7m</t>
  </si>
  <si>
    <t>第12-5-0706</t>
  </si>
  <si>
    <t>市道</t>
  </si>
  <si>
    <t>尾道市因島三庄町3,511番地8先交差点</t>
  </si>
  <si>
    <t>止まれ文字　図示（白）</t>
  </si>
  <si>
    <t>停止線2m</t>
  </si>
  <si>
    <t>第20-5-0725</t>
  </si>
  <si>
    <t>尾道市因島重井町1,181番地1（広島県立フラワーセンター）先交差点</t>
  </si>
  <si>
    <t>南西側　北西側から3m1縞4m9縞更新_x000D_
北西側　3m15縞</t>
  </si>
  <si>
    <t>南西側　予告縮小2個更新_x000D_
北東側　予告縮小2個更新_x000D_
北西側　予告縮小2個更新</t>
  </si>
  <si>
    <t>南西側停止線4m_x000D_
北東側停止線2.7m_x000D_
北西側停止線7.1m</t>
  </si>
  <si>
    <t>第20-5-0615</t>
  </si>
  <si>
    <t>尾道市因島重井町2,646番地1先（重井郵便局前）</t>
  </si>
  <si>
    <t>4m7縞</t>
  </si>
  <si>
    <t>南西側　予告縮小2個更新_x000D_
北東側予告縮小2個更新</t>
  </si>
  <si>
    <t>北東側停止線3.3m_x000D_
南西側停止線2.5m</t>
  </si>
  <si>
    <t>第20-5-0642</t>
  </si>
  <si>
    <t>尾道市因島重井町2,698番地8先</t>
  </si>
  <si>
    <t>南西側　予告縮小3個更新_x000D_
北東側　予告縮小2個更新</t>
  </si>
  <si>
    <t>北東側停止線2.6m_x000D_
南西側停止線2.5m</t>
  </si>
  <si>
    <t>第20-5-0721</t>
  </si>
  <si>
    <t>県道（中庄重井線）</t>
  </si>
  <si>
    <t>尾道市因島重井町3,328番地1先交差点</t>
  </si>
  <si>
    <t>東側　停止線3m_x000D_
西側　停止線3.1m</t>
  </si>
  <si>
    <t>第20-5-0677</t>
  </si>
  <si>
    <t>尾道市因島重井町3,391番地先交差点</t>
  </si>
  <si>
    <t>3m7縞</t>
  </si>
  <si>
    <t>東側　予告縮小2個更新_x000D_
西側　予告縮小2個更新</t>
  </si>
  <si>
    <t>東側　停止線2.9m_x000D_
西側　停止線3m</t>
  </si>
  <si>
    <t>第12-5-0775</t>
  </si>
  <si>
    <t>尾道市因島土生町2,574番地先交差点</t>
  </si>
  <si>
    <t>止まれ縮小文字更新</t>
  </si>
  <si>
    <t>停止線3.3m</t>
  </si>
  <si>
    <t>第20-5-0140</t>
  </si>
  <si>
    <t>尾道市久保1丁目15番24号先(尾道市役所西交差点)</t>
  </si>
  <si>
    <t>西側　4ｍ8縞更新(南端4縞を除く）_x000D_
北側　西から2.1ｍ1縞4ｍ8縞更新</t>
  </si>
  <si>
    <t>西側　停止線2.9ｍ更新_x000D_
北側　停止線3.1ｍ更新</t>
  </si>
  <si>
    <t>第20-5-0174</t>
  </si>
  <si>
    <t>尾道市久保2丁目26番10号先（尾道市公会堂（東）交差点）</t>
  </si>
  <si>
    <t>西側　4ｍ8縞更新（南端を除く）_x000D_
東側　北から4ｍのうち2.5ｍ分1縞4ｍ7縞0.4+3ｍ1縞更新</t>
  </si>
  <si>
    <t>西側　停止線2.9ｍ更新_x000D_
北側　停止線3.1ｍ更新_x000D_
東側　停止線2.9ｍ更新</t>
  </si>
  <si>
    <t>第12-5-0003</t>
  </si>
  <si>
    <t>尾道市久保2丁目3番北角先交差点</t>
  </si>
  <si>
    <t>止まれ標準文字更新</t>
  </si>
  <si>
    <t>停止線2m更新</t>
  </si>
  <si>
    <t>第20-5-0322</t>
  </si>
  <si>
    <t>尾道市久保3丁目13番11号先交差点</t>
  </si>
  <si>
    <t>西側　南から2.2ｍ1縞4ｍ8縞更新_x000D_
東側　北から2.9+0.4ｍ１縞、4ｍ6縞（南端を除く）更新</t>
  </si>
  <si>
    <t>西側　予告縮小２個更新_x000D_
東側　予告縮小２個更新</t>
  </si>
  <si>
    <t>西側　停止線2.8ｍ更新_x000D_
東側　停止線2.9ｍ更新</t>
  </si>
  <si>
    <t>第20-5-0016</t>
  </si>
  <si>
    <t>尾道市久保3丁目1番北西角先（防地口交差点）</t>
  </si>
  <si>
    <t>北東側停止線1.5m更新</t>
  </si>
  <si>
    <t>第12-5-0237</t>
  </si>
  <si>
    <t>尾道市久保3丁目3番16号先交差点</t>
  </si>
  <si>
    <t>標準文字更新</t>
  </si>
  <si>
    <t>第20-5-0055</t>
  </si>
  <si>
    <t>尾道市栗原東1丁目1番8号先（清心幼稚園前交差点）</t>
  </si>
  <si>
    <t>東から4m1縞3+0.3m1縞4m3縞更新</t>
  </si>
  <si>
    <t>北側　停止線2.1m更新_x000D_
南側　2.4m更新更新_x000D_
東側　停止線2.5m更新</t>
  </si>
  <si>
    <t>第20-5-0058</t>
  </si>
  <si>
    <t>尾道市栗原東1丁目3番15号先交差点</t>
  </si>
  <si>
    <t>北側　予告縮小2個更新</t>
  </si>
  <si>
    <t>第20-5-0022</t>
  </si>
  <si>
    <t>尾道市栗原東2丁目1番19号先（尾道市医師会専門看護学校入口）</t>
  </si>
  <si>
    <t>交差点側1m5縞削除後3m5縞更新</t>
  </si>
  <si>
    <t>南側　予告縮小2個更新_x000D_
北側　予告縮小2個更新</t>
  </si>
  <si>
    <t>北側　停止線2.3m更新_x000D_
南側　停止線2.3m更新</t>
  </si>
  <si>
    <t>(削)横断歩道　実線（白）</t>
  </si>
  <si>
    <t>第20-5-0037</t>
  </si>
  <si>
    <t>尾道市栗原東2丁目2番28号先</t>
  </si>
  <si>
    <t>3ｍ6縞更新(東側2縞除く）</t>
  </si>
  <si>
    <t>南側　2.3m_x000D_
北側　2.4mのうち1m分</t>
  </si>
  <si>
    <t>第20-5-0376</t>
  </si>
  <si>
    <t>尾道市古浜町20番1号先交差点</t>
  </si>
  <si>
    <t>3.8m9縞</t>
  </si>
  <si>
    <t>北側　予告縮小2個更新_x000D_
南側　予告縮小1個（遠側）更新</t>
  </si>
  <si>
    <t>南側停止線4.2m_x000D_
北側停止線3.9m</t>
  </si>
  <si>
    <t>第24の2-4-0055</t>
  </si>
  <si>
    <t>自転車横断帯　自転車マーク</t>
  </si>
  <si>
    <t>自転車ﾏｰｸ1個</t>
  </si>
  <si>
    <t>自転車横断帯　実線（白）</t>
  </si>
  <si>
    <t>横断帯9.3m2本</t>
  </si>
  <si>
    <t>第20-5-0172</t>
  </si>
  <si>
    <t>尾道市古浜町20番南東角先交差点</t>
  </si>
  <si>
    <t>北側　西から1.5m1縞2.9m1縞4m9縞2.2m1縞更新</t>
  </si>
  <si>
    <t>北側予告縮小2個更新</t>
  </si>
  <si>
    <t>北側停止線3.8m</t>
  </si>
  <si>
    <t>その他　線</t>
  </si>
  <si>
    <t>東側外側線4.4m新設</t>
  </si>
  <si>
    <t>第12-5-0691</t>
  </si>
  <si>
    <t>その他</t>
  </si>
  <si>
    <t>尾道市御調町江田16番地3先交差点</t>
  </si>
  <si>
    <t>西側　縮小文字更新</t>
  </si>
  <si>
    <t>西側　停止線8.8m</t>
  </si>
  <si>
    <t>第20-5-0558</t>
  </si>
  <si>
    <t>尾道市御調町江田541番地南西角先交差点</t>
  </si>
  <si>
    <t>北側　予告縮小2個更新_x000D_
南側　予告遠側縮小1個更新</t>
  </si>
  <si>
    <t>北側停止線2.6m_x000D_
南側停止線2.6m</t>
  </si>
  <si>
    <t>第9-16-0002</t>
  </si>
  <si>
    <t>尾道市高須町1,193番地1先から同市新高山1丁目2,748番地160先及び同町2,748番地206先を経て同市山波町522番地12北方80メートル先までの間</t>
  </si>
  <si>
    <t>はみ出し通行禁止　実線（黄）</t>
  </si>
  <si>
    <t>黄色中央線45ｍ更新</t>
  </si>
  <si>
    <t>第12-5-0490</t>
  </si>
  <si>
    <t>尾道市高須町1,383番地先交差点</t>
  </si>
  <si>
    <t>停止線1.5m</t>
  </si>
  <si>
    <t>第12-5-0328</t>
  </si>
  <si>
    <t>尾道市高須町5,007番地先交差点</t>
  </si>
  <si>
    <t>北側　止まれ文字縮小更新</t>
  </si>
  <si>
    <t>北側　停止線3m</t>
  </si>
  <si>
    <t>第20-5-0847</t>
  </si>
  <si>
    <t>尾道市高須町5,135番地先交差点</t>
  </si>
  <si>
    <t>北から1m1縞2.5m1縞3m8縞更新</t>
  </si>
  <si>
    <t>予告縮小2個更新</t>
  </si>
  <si>
    <t>停止線3.3m更新</t>
  </si>
  <si>
    <t>第20-5-0086</t>
  </si>
  <si>
    <t>尾道市三軒家町5番13号先交差点</t>
  </si>
  <si>
    <t>4m4縞更新（東側2縞除く）</t>
  </si>
  <si>
    <t>南側　予告縮小1個（近側）更新</t>
  </si>
  <si>
    <t>南側　停止線2m更新</t>
  </si>
  <si>
    <t>第12-5-0868</t>
  </si>
  <si>
    <t>尾道市山波町56番地1北西角先交差点</t>
  </si>
  <si>
    <t>北側　標準文字「まれ」更新_x000D_
南側　標準文字5割分更新</t>
  </si>
  <si>
    <t>第20-5-0874</t>
  </si>
  <si>
    <t>尾道市山波町56番地1北東角先交差点</t>
  </si>
  <si>
    <t>北から2m1縞3m8縞2.3m1縞更新</t>
  </si>
  <si>
    <t>停止線2.7m更新</t>
  </si>
  <si>
    <t>第20-5-0801</t>
  </si>
  <si>
    <t>尾道市瀬戸田町鹿田原12番地先交差点</t>
  </si>
  <si>
    <t>南東側0.8m6縞削除後3m6縞更新</t>
  </si>
  <si>
    <t>南東側　予告縮小2個更新_x000D_
北西側　予告縮小2個更新</t>
  </si>
  <si>
    <t>南東側　停止線2.8m_x000D_
北西側　停止線2.8m</t>
  </si>
  <si>
    <t>第20-5-0786</t>
  </si>
  <si>
    <t>県道(生口島循環線)</t>
  </si>
  <si>
    <t>尾道市瀬戸田町中野404番地3（瀬戸田中学校正門）先</t>
  </si>
  <si>
    <t>東側　3.8m9縞更新</t>
  </si>
  <si>
    <t>東側　予告縮小2個更新</t>
  </si>
  <si>
    <t>第24の2-4-0107</t>
  </si>
  <si>
    <t>東側　自転車ﾏｰｸ1個更新</t>
  </si>
  <si>
    <t>東側　自転車横断帯8.4m2本更新</t>
  </si>
  <si>
    <t>第20-5-0770</t>
  </si>
  <si>
    <t>尾道市瀬戸田町福田577番地1先</t>
  </si>
  <si>
    <t>北東側0.8m7縞削除後3m7縞更新</t>
  </si>
  <si>
    <t>北東側停止線3.1m_x000D_
南西側停止線3m</t>
  </si>
  <si>
    <t>北東側　両側外側線2.5m×２新設_x000D_
北東側　白色中央線2.5m新設</t>
  </si>
  <si>
    <t>第20-5-0769</t>
  </si>
  <si>
    <t>尾道市瀬戸田町名荷510番地2先交差点</t>
  </si>
  <si>
    <t>北側　交差点側1m延長して東から4m11縞3.5m1縞更新_x000D_
西側　交差点側1m7縞削除後3m7縞更新</t>
  </si>
  <si>
    <t>北側　停止線6m_x000D_
西側　停止線2.8m</t>
  </si>
  <si>
    <t>西側　黄色中央線1m新設（削除部分）</t>
  </si>
  <si>
    <t>第20-5-0835</t>
  </si>
  <si>
    <t>尾道市瀬戸田町林566番地1先交差点</t>
  </si>
  <si>
    <t>北側　横断帯のあった位置から3m7縞更新</t>
  </si>
  <si>
    <t>北側　停止線2.9m</t>
  </si>
  <si>
    <t>第20-5-0157</t>
  </si>
  <si>
    <t>尾道市西則末町5番1号先交差点</t>
  </si>
  <si>
    <t>南側1m3縞分削除後3m5縞更新</t>
  </si>
  <si>
    <t>南側　停止線2.4m更新_x000D_
北側　停止線2.4m更新</t>
  </si>
  <si>
    <t>第12-5-0547</t>
  </si>
  <si>
    <t>尾道市天満町13番11号先交差点</t>
  </si>
  <si>
    <t>北側　標準文字7割分削除後縮小更新</t>
  </si>
  <si>
    <t>(削)止まれ文字　図示（白）</t>
  </si>
  <si>
    <t>第12-5-0165</t>
  </si>
  <si>
    <t>尾道市天満町14番23号先交差点</t>
  </si>
  <si>
    <t>東側　標準文字全削除後縮小更新_x000D_
西側　標準文字全削除後縮小更新</t>
  </si>
  <si>
    <t>東側　停止線1.5m更新_x000D_
西側　停止線2.5m更新</t>
  </si>
  <si>
    <t>第20-5-0184</t>
  </si>
  <si>
    <t>尾道市天満町14番南東角先交差点</t>
  </si>
  <si>
    <t>西側　3m4縞更新</t>
  </si>
  <si>
    <t>西側　停止線1.6m更新</t>
  </si>
  <si>
    <t>第12-5-0164</t>
  </si>
  <si>
    <t>尾道市天満町15番8号先交差点</t>
  </si>
  <si>
    <t>標準文字全削除後縮小更新</t>
  </si>
  <si>
    <t>第20-5-0024</t>
  </si>
  <si>
    <t>尾道市天満町17番23号先（天満町（北）交差点）</t>
  </si>
  <si>
    <t>4m5縞更新</t>
  </si>
  <si>
    <t>第12-5-0011</t>
  </si>
  <si>
    <t>尾道市天満町3番8号先交差点</t>
  </si>
  <si>
    <t>縮小文字更新</t>
  </si>
  <si>
    <t>第12-5-0174</t>
  </si>
  <si>
    <t>尾道市東則末町3番17号先交差点</t>
  </si>
  <si>
    <t>標準文字7割分削除後縮小更新</t>
  </si>
  <si>
    <t>停止線3.5m更新</t>
  </si>
  <si>
    <t>第12-5-0531</t>
  </si>
  <si>
    <t>尾道市東則末町3番32号先交差点</t>
  </si>
  <si>
    <t>南側　標準文字5割分削除後縮小更新_x000D_
北側　縮小文字更新</t>
  </si>
  <si>
    <t>南側　停止線1.7m更新_x000D_
北側　停止線1.9m更新</t>
  </si>
  <si>
    <t>第20-5-0212</t>
  </si>
  <si>
    <t>尾道市東尾道4番地1西角先交差点</t>
  </si>
  <si>
    <t>北東側から1.3m1縞4m2縞2.8m1縞4ｍ2縞1.8m1縞更新</t>
  </si>
  <si>
    <t>標準予告1割分2個削除後縮小予告2割更新</t>
  </si>
  <si>
    <t>停止線2.4m</t>
  </si>
  <si>
    <t>(削)横断歩道予告　図示（白）</t>
  </si>
  <si>
    <t>第20-5-0207</t>
  </si>
  <si>
    <t>尾道市東尾道4番地1北角先交差点</t>
  </si>
  <si>
    <t>南東側　南西側から2.1m1縞4m5縞2.7+0.3m1縞4m7縞2.6m1縞更新</t>
  </si>
  <si>
    <t>北東側停止線4.9m</t>
  </si>
  <si>
    <t>第20-5-0381</t>
  </si>
  <si>
    <t>尾道市木ノ庄町市原399番地2北方80メートル先交差点</t>
  </si>
  <si>
    <t>北東側1m6縞削除後3m7縞更新</t>
  </si>
  <si>
    <t>南西側　予告近側のみ縮小更新</t>
  </si>
  <si>
    <t>北東側　3m_x000D_
南西側　5m</t>
  </si>
  <si>
    <t>横断歩道削除後　白色中央線1ｍ新設</t>
  </si>
  <si>
    <t>第20-5-0244</t>
  </si>
  <si>
    <t>国道184号</t>
  </si>
  <si>
    <t>尾道市木庄町畑873番地2先</t>
  </si>
  <si>
    <t>南東側　3m_x000D_
北西側　3m</t>
  </si>
  <si>
    <t>速度文字（４０）　図示（黄）</t>
  </si>
  <si>
    <t>三原市糸崎5丁目26番北西角先から同町19番南西角先までの間</t>
  </si>
  <si>
    <t>西方行車線上
三原市糸崎５丁目１９番７号先_x000D_
東行車線上
三原市糸崎５丁目１９番７号先</t>
  </si>
  <si>
    <t>261190028_x000D_
(第7-13-0192)</t>
  </si>
  <si>
    <t>三原市宗郷3丁目15番25号（宗郷第三公園）東側先</t>
  </si>
  <si>
    <t>規制廃止に伴うもの</t>
  </si>
  <si>
    <t>261190028_x000D_
(第20-4-0256)</t>
  </si>
  <si>
    <t>南側1個目　削除_x000D_
南側2個目　削除_x000D_
北東側1個目　削除_x000D_
北東側2個目　削除</t>
  </si>
  <si>
    <t>(削)停止線　実線（白）</t>
  </si>
  <si>
    <t>北側停止線：規制廃止に伴うもの_x000D_
南側停止線：規制廃止の伴うもの</t>
  </si>
  <si>
    <t>三原市宗郷4丁目12番（宗郷第一公園）西側先</t>
  </si>
  <si>
    <t>県道</t>
  </si>
  <si>
    <t>規制番号：20-4-251　
3m×5縞削除</t>
  </si>
  <si>
    <t>261190028_x000D_
(第20-4-0251)</t>
  </si>
  <si>
    <t>交差点北側１個目　予告マーク削除_x000D_
交差点南側１個目　予告マーク削除_x000D_
交差点南側２個目　削除</t>
  </si>
  <si>
    <t>交差点南側：停止線削除_x000D_
交差点北側：停止線削除</t>
  </si>
  <si>
    <t>三原市宗郷4丁目12番（宗郷第一公園）北側先</t>
  </si>
  <si>
    <t>横断歩道１縞削除</t>
  </si>
  <si>
    <t>261190028_x000D_
(第20-4-0252)</t>
  </si>
  <si>
    <t>西側停止線削除</t>
  </si>
  <si>
    <t>三原市宗郷4丁目4番13号（宗郷第二公園）北側先</t>
  </si>
  <si>
    <t>横断歩道削除</t>
  </si>
  <si>
    <t>261190028_x000D_
(第20-4-0255)</t>
  </si>
  <si>
    <t>交差点西側停止線削除_x000D_
東側停止線削除</t>
  </si>
  <si>
    <t>三原市沼田東町七宝142番地13先</t>
  </si>
  <si>
    <t>261190028_x000D_
(第20-4-0233)</t>
  </si>
  <si>
    <t>東側停止線削除_x000D_
西側停止線削除</t>
  </si>
  <si>
    <t>三原市西宮1丁目2番7号先から同市沼田町1,146番地先までの間</t>
  </si>
  <si>
    <t>規制番号：7-13-5
　　　　　　三原市西野3丁目17番28号先（西行方向）_x000D_
規制番号：7-13-5
　　　　　　三原市西野3丁目17番28号先（東行方向）</t>
  </si>
  <si>
    <t>261190028_x000D_
(第7-13-0005)</t>
  </si>
  <si>
    <t>三原市大和町上徳良822番地南東角先交差点</t>
  </si>
  <si>
    <t>交差点南側　規制廃止に伴うもの_x000D_
交差点北側　規制廃止に伴うもの</t>
  </si>
  <si>
    <t>261190028_x000D_
(第12-4-0653)</t>
  </si>
  <si>
    <t>三原市大和町椋梨410番地先交差点</t>
  </si>
  <si>
    <t>261190028_x000D_
(第12-4-0654)</t>
  </si>
  <si>
    <t>第20-4-0586</t>
  </si>
  <si>
    <t>三原市糸崎1丁目14番3号先交差点</t>
  </si>
  <si>
    <t>20-4-586　横断歩道　7縞×3m　修繕</t>
  </si>
  <si>
    <t>20-4-586　交差点南側停止線　2.8m　修繕_x000D_
20-4-586　交差点北側停止線　2.8m　修繕</t>
  </si>
  <si>
    <t>第20-4-0044</t>
  </si>
  <si>
    <t>三原市糸崎1丁目5番3号先（糸崎1丁目交差点)</t>
  </si>
  <si>
    <t>20-4-44　交差点南側　停止線　2.5m　修繕</t>
  </si>
  <si>
    <t>第12-4-0428</t>
  </si>
  <si>
    <t>三原市沼田東町納所橋南詰交差点</t>
  </si>
  <si>
    <t>12-4-428　東側停止線　2m（摩耗部分のみ）修繕_x000D_
12-4-428　西側停止線　5m修繕</t>
  </si>
  <si>
    <t>第12-4-0415</t>
  </si>
  <si>
    <t>三原市沼田東町本市本市橋南詰交差点</t>
  </si>
  <si>
    <t>12-4-415　交差点東側　止まれ（縮小）　修繕</t>
  </si>
  <si>
    <t>第12-4-0576</t>
  </si>
  <si>
    <t>三原市沼田東町両名223番地1先交差点</t>
  </si>
  <si>
    <t>12-4-576　交差点西側　止まれ（縮小）修繕_x000D_
12-4-576　交差点東側　止まれ（縮小）修繕</t>
  </si>
  <si>
    <t>12-4-576 西側停止線（2m）修繕_x000D_
12-4-576　交差点東側　停止線（2.0m）修繕</t>
  </si>
  <si>
    <t>第20-4-0050</t>
  </si>
  <si>
    <t>国道185号</t>
  </si>
  <si>
    <t>三原市須波1丁目17番3号先交差点（須波漁港南角）</t>
  </si>
  <si>
    <t>20-4-50　横断歩道　7縞×3.0m修繕</t>
  </si>
  <si>
    <t>20-4-50　予告マーク（縮小）　南側1個目修繕_x000D_
20-4-50　予告マーク（縮小）　南側２個目修繕_x000D_
20-4-50　予告マーク（縮小）　北側1個目修繕_x000D_
20-4-50　予告マーク（縮小）　北側２個目修繕</t>
  </si>
  <si>
    <t>20-4-50　南側停止線3.0m修繕</t>
  </si>
  <si>
    <t>第20-4-0180</t>
  </si>
  <si>
    <t>三原市須波1丁目23番23号先交差点</t>
  </si>
  <si>
    <t>20-4-180　横断歩道：12縞×3m　修繕</t>
  </si>
  <si>
    <t>20-4-180　南側停止線3.5m　修繕_x000D_
20-4-180　北側停止線6m　修繕</t>
  </si>
  <si>
    <t>第20-4-0052</t>
  </si>
  <si>
    <t>三原市須波1丁目3番10号先交差点（須波駅前）</t>
  </si>
  <si>
    <t>20-4-52
横断歩道（西端から1･2･5･6･7縞目：計5縞×3.5m）修繕</t>
  </si>
  <si>
    <t>20-4-52　予告マーク（縮小）　南側1個目修繕_x000D_
20-4-52　予告マーク（縮小）　南側2個目修繕_x000D_
20-4-52　予告マーク（縮小）　北側1個目修繕_x000D_
20-4-52　予告マーク（縮小）　北側2個目修繕</t>
  </si>
  <si>
    <t>20-4-52　南側停止線　3.5m修繕_x000D_
20-4-52　北側停止線　3.5m修繕</t>
  </si>
  <si>
    <t>第20-4-0117</t>
  </si>
  <si>
    <t>三原市須波1丁目8番17号先（須波港口交差点）</t>
  </si>
  <si>
    <t>20-4-117　西側横断歩道（北端から4縞目まで：4縞×3m）修繕_x000D_
20-4-117　南側横断歩道：3m×9縞　修繕_x000D_
20-4-117　北側横断歩道　7縞×3m修繕</t>
  </si>
  <si>
    <t>20-4-117　北側停止線3.5m修繕</t>
  </si>
  <si>
    <t>第20-4-0359</t>
  </si>
  <si>
    <t>三原市須波ハイツ1丁目1番1号先（須波ハイツ入口交差点）</t>
  </si>
  <si>
    <t>20-4-459　西側横断歩道・両端2縞（1.5縞×2）・14縞×3m修繕</t>
  </si>
  <si>
    <t>第20-4-0298</t>
  </si>
  <si>
    <t>三原市須波西1丁目1番20号先（須波港入口交差点）</t>
  </si>
  <si>
    <t>20-4-298:東端1縞×1m）・東端から2･8･9･10･11･12・13縞計7縞×3m修繕_x000D_
20-4-298　東側横断歩道　14縞×3m修繕</t>
  </si>
  <si>
    <t>第20-4-0118</t>
  </si>
  <si>
    <t>三原市須波西1丁目5番10号先交差点（西須波バス停北）</t>
  </si>
  <si>
    <t>20-4-118　横断歩道（3m×7縞）　修繕</t>
  </si>
  <si>
    <t>20-4-118　予告マーク（縮小）　北側1個目修繕_x000D_
20-4-118　予告マーク（縮小）　北側2個目修繕_x000D_
20-4-118　予告マーク（縮小）　南側1個目修繕_x000D_
20-4-118　予告マーク（縮小）　南側2個目修繕</t>
  </si>
  <si>
    <t>20-4-118　北側停止線3.5m修繕_x000D_
20-4-118　南側停止線3.5m　修繕</t>
  </si>
  <si>
    <t>第20-4-0392</t>
  </si>
  <si>
    <t>三原市須波西1丁目7番（須波海浜公園第2駐車場北西角）先</t>
  </si>
  <si>
    <t>20-4-392　予告マーク（縮小）北側1個目修繕_x000D_
20-4-392　予告マーク（縮小）北側2個目修繕_x000D_
20-4-392　予告マーク（縮小）南側1個目修繕_x000D_
20-4-392　予告マーク（縮小）南側2個目修繕</t>
  </si>
  <si>
    <t>第20-4-0060</t>
  </si>
  <si>
    <t>三原市西宮1丁目21番11号先（大畑団地入口交差点）</t>
  </si>
  <si>
    <t>20-4-60　交差点北側　停止線　2m修繕</t>
  </si>
  <si>
    <t>第20-4-0424</t>
  </si>
  <si>
    <t>三原市大和町下徳良2,179番地先交差点</t>
  </si>
  <si>
    <t>20-4-424　交差点西側　7縞×3m修繕_x000D_
20-4-424　交差点南東側　6縞×3m修繕_x000D_
20-4-424　交差点東側　5縞×3.0m修繕</t>
  </si>
  <si>
    <t>20-4-424　交差点南東側　予告マーク（縮小）1個目　修繕_x000D_
20-4-424　交差点南東側　予告マーク（縮小）2個目　修繕_x000D_
20-4-424　交差点西側　予告マーク（縮小）1個目　修繕_x000D_
20-4-424　交差点西側　予告マーク（縮小）2個目　修繕</t>
  </si>
  <si>
    <t>20-4-424　交差点西側　停止線3.0m　修繕_x000D_
20-4-424　交差点東側　停止線3.0m　修繕_x000D_
20-4-424　交差点南東側　停止線3.0m修繕</t>
  </si>
  <si>
    <t>第20-4-0448</t>
  </si>
  <si>
    <t>三原市大和町下徳良655番地1南東角先交差点</t>
  </si>
  <si>
    <t>20-4-448　東側横断歩道　7縞×4m　修繕_x000D_
20-4-448　北側横断歩道　東端から6縞目〜12縞目（計7縞×3m）修繕</t>
  </si>
  <si>
    <t>20-4-448　交差点北側　予告マーク1個目（縮小）　修繕_x000D_
20-4-448　交差点北側　予告マーク2個目（縮小）　修繕_x000D_
20-4-448　交差点東側　予告マーク（縮小）1個目　修繕_x000D_
20-4-448　交差点東側　予告マーク（縮小）2個目　修繕</t>
  </si>
  <si>
    <t>20-4-448　交差点東側　停止線　3m修繕_x000D_
20-4-448　交差点北側停止線　3.5m修繕</t>
  </si>
  <si>
    <t>第12-4-0651</t>
  </si>
  <si>
    <t>三原市大和町上徳良27番地1先交差点</t>
  </si>
  <si>
    <t>12-4-651　交差点西側　停止線2.5m　修繕_x000D_
12-4-651　交差点東側　停止線2.5m　修繕</t>
  </si>
  <si>
    <t>第12-4-0652</t>
  </si>
  <si>
    <t>三原市大和町大具1,952番地11先交差点</t>
  </si>
  <si>
    <t>12-4-652　停止線2.3m　修繕</t>
  </si>
  <si>
    <t>第9-6の13-0005</t>
  </si>
  <si>
    <t>国道486号</t>
  </si>
  <si>
    <t>三原市大和町大草5789番地1から同町8844番地先までの間</t>
  </si>
  <si>
    <t>三原市大和町大草5789番地1〜同町8844番地先までの間（2345m修繕）</t>
  </si>
  <si>
    <t>第20-4-0441</t>
  </si>
  <si>
    <t>一般県道</t>
  </si>
  <si>
    <t>三原市大和町大草8,762番地先交差点</t>
  </si>
  <si>
    <t>20-4-441　横断歩道　5縞×3m修繕</t>
  </si>
  <si>
    <t>20-4-411　交差点西側　予告マーク（縮小）1個目　修繕_x000D_
20-4-411　交差点西側　予告マーク（縮小）2個目　修繕_x000D_
20-4-411　交差点東側　予告マーク（縮小）1個目　修繕_x000D_
20-4-411　交差点東側　予告マーク（縮小）2個目　修繕</t>
  </si>
  <si>
    <t>20-4-441　東側停止線　3m修繕_x000D_
20-4-441　西側停止線　3.0m修繕</t>
  </si>
  <si>
    <t>第20-4-0440</t>
  </si>
  <si>
    <t>三原市大和町大草8,844番地先（新上中橋南詰交差点）</t>
  </si>
  <si>
    <t>20-4-440　西側横断歩道　6縞×3m修繕</t>
  </si>
  <si>
    <t>20-4-440　予告マーク：縮小版（東側）1個目　修繕_x000D_
20-4-440　予告マーク：縮小版（東側）2個目　修繕_x000D_
20-4-440　予告マーク：縮小版（西側）1個目　修繕_x000D_
20-4-440　予告マーク：縮小版（西側）2個目　修繕</t>
  </si>
  <si>
    <t>20-4-440　東側停止線　2.5m修繕_x000D_
20-4-440　西側停止線　2.5m修繕</t>
  </si>
  <si>
    <t>第20-4-0406</t>
  </si>
  <si>
    <t>三原市大和町大草9,128番地先（大草小学校前交差点）</t>
  </si>
  <si>
    <t>20-4-406　東側横断歩道　6縞×3m修繕_x000D_
20-4-406　南側横断歩道　6縞×3m　修繕_x000D_
20-4-406　北側横断歩道　6縞×3.5m修繕</t>
  </si>
  <si>
    <t>20-4-406　交差点東側1個目　予告マーク（縮小）修繕_x000D_
20-4-406　交差点東側2個目　予告マーク（縮小）修繕</t>
  </si>
  <si>
    <t>20-4-406　東側停止線　3.0m修繕_x000D_
20-4-406　南側停止線　3.0m修繕_x000D_
20-4-406　北側停止線3.0m修繕</t>
  </si>
  <si>
    <t>第12-4-0657</t>
  </si>
  <si>
    <t>三原市大和町椋梨943番地1北側先交差点</t>
  </si>
  <si>
    <t>12-4-657　止まれ(縮小）　修繕</t>
  </si>
  <si>
    <t>12-4-657　停止線(2.0m）修繕</t>
  </si>
  <si>
    <t>第20-4-0412</t>
  </si>
  <si>
    <t>三原市大和町椋梨996番地1先交差点</t>
  </si>
  <si>
    <t>20-4-412　横断歩道　8縞×3m　修繕　</t>
  </si>
  <si>
    <t>20-4-412　西側予告マーク（縮小）1個目　修繕_x000D_
20-4-412　西側予告マーク（縮小）2個目　修繕_x000D_
20-4-412　東側予告マーク（縮小）1個目　修繕_x000D_
20-4-412　西側予告マーク（縮小）2個目　修繕</t>
  </si>
  <si>
    <t>20-4-412　西側停止線　3.0m　修繕_x000D_
20-4-412　東側停止線　3.0m　修繕</t>
  </si>
  <si>
    <t>第20-4-0422</t>
  </si>
  <si>
    <t>三原市大和町和木2,190番地1先（和木小学校入口交差点）</t>
  </si>
  <si>
    <t>20-4-422　横断歩道　6縞×3m　修繕</t>
  </si>
  <si>
    <t>20-4-422　東側　予告マーク1個目（縮小）　修繕_x000D_
20-4-422　東側　予告マーク2個目（縮小）　修繕_x000D_
20-4-422　西側　予告マーク1個目（縮小）　修繕_x000D_
20-4-422　西側　予告マーク2個目（縮小）　修繕</t>
  </si>
  <si>
    <t>20-4-422　東側停止線　3.0m　修繕_x000D_
20-4-422　西側停止線　3.0m　修繕</t>
  </si>
  <si>
    <t>第12-4-0635</t>
  </si>
  <si>
    <t>三原市田野浦3丁目1番14号先交差点</t>
  </si>
  <si>
    <t>12-4-635　止まれ（縮小）　修繕</t>
  </si>
  <si>
    <t>12-4-635　停止線(3m)修繕</t>
  </si>
  <si>
    <t>第20-4-0463</t>
  </si>
  <si>
    <t>県道(瀬野川福富本郷線)</t>
  </si>
  <si>
    <t>三原市本郷町船木1,240番地1先(亀津橋北詰交差点)</t>
  </si>
  <si>
    <t>20-4-463　横断歩道　7縞×3m修繕</t>
  </si>
  <si>
    <t>20-4-463　予告マーク（縮小）西側1個目　修繕_x000D_
20-4-463　予告マーク（縮小）西側2個目　修繕_x000D_
20-4-463　予告マーク（縮小）東側1個目　修繕_x000D_
20-4-463　予告マーク（縮小）東側2個目　修繕</t>
  </si>
  <si>
    <t>20-4-463　西側停止線　2.5m修繕_x000D_
20-4-463　東側停止線　2.5m修繕</t>
  </si>
  <si>
    <t>第9-9-0030</t>
  </si>
  <si>
    <t>三原市本郷町船木938番地から冗長1404番地1までの間</t>
  </si>
  <si>
    <t>黄色実線（1635m）補修</t>
  </si>
  <si>
    <t>第12-4-0682</t>
  </si>
  <si>
    <t>三原市本郷南6丁目14番13号先交差点</t>
  </si>
  <si>
    <t>12-4-682　止まれ（縮小）　修繕</t>
  </si>
  <si>
    <t>12-4-682　停止線2m　修繕</t>
  </si>
  <si>
    <t>三原市本郷南6丁目1番12号から同町1番20号先までの間</t>
  </si>
  <si>
    <t>三原市本郷南6丁目1番20号先付近</t>
  </si>
  <si>
    <t>黄色実線（50m）補修</t>
  </si>
  <si>
    <t>第12-4-0683</t>
  </si>
  <si>
    <t>三原市本郷南6丁目24番24号先交差点</t>
  </si>
  <si>
    <t>12-4-683　交差点東側　止まれ（縮小）　修繕</t>
  </si>
  <si>
    <t>12-4-683　交差点東側　停止線2m　修繕</t>
  </si>
  <si>
    <t>第9-9-0032</t>
  </si>
  <si>
    <t>竹原市新庄町155番地46南東200メートル先</t>
  </si>
  <si>
    <t>9-9-32　横断歩道廃止後の措置（4m引き直し）</t>
  </si>
  <si>
    <t>(№ 8-6)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</si>
</sst>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_);\(&quot;¥&quot;#,##0\)"/>
    <numFmt numFmtId="176" formatCode="#,##0_ "/>
    <numFmt numFmtId="177" formatCode="#,##0.00_ "/>
    <numFmt numFmtId="178" formatCode="#,##0.0_ "/>
    <numFmt numFmtId="179" formatCode="#,##0_);[Red]\(#,##0\)"/>
    <numFmt numFmtId="180" formatCode="[$-411]ggge&quot;年&quot;m&quot;月&quot;d&quot;日&quot;;@"/>
    <numFmt numFmtId="181" formatCode="&quot;第&quot;0&quot;回&quot;"/>
    <numFmt numFmtId="182" formatCode="&quot;W=&quot;0&quot;cm&quot;"/>
    <numFmt numFmtId="183" formatCode="&quot;W=&quot;@&quot;cm&quot;"/>
    <numFmt numFmtId="184" formatCode="#,##0.0_);[Red]\(#,##0.0\)"/>
    <numFmt numFmtId="185" formatCode="\(@\)"/>
    <numFmt numFmtId="186" formatCode="\№####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8" fillId="0" borderId="0"/>
    <xf numFmtId="0" fontId="8" fillId="0" borderId="0"/>
    <xf numFmtId="5" fontId="8" fillId="0" borderId="0" applyFill="0" applyBorder="0" applyProtection="0"/>
    <xf numFmtId="0" fontId="6" fillId="0" borderId="1"/>
    <xf numFmtId="49" fontId="14" fillId="0" borderId="0"/>
    <xf numFmtId="38" fontId="1" fillId="0" borderId="0" applyFont="0" applyFill="0" applyBorder="0" applyAlignment="0" applyProtection="0"/>
    <xf numFmtId="0" fontId="8" fillId="0" borderId="2"/>
    <xf numFmtId="0" fontId="15" fillId="0" borderId="0"/>
    <xf numFmtId="178" fontId="8" fillId="2" borderId="0" applyNumberFormat="0" applyFont="0" applyBorder="0" applyAlignment="0" applyProtection="0">
      <alignment shrinkToFit="1"/>
    </xf>
    <xf numFmtId="58" fontId="8" fillId="0" borderId="0">
      <alignment shrinkToFit="1"/>
    </xf>
    <xf numFmtId="0" fontId="1" fillId="0" borderId="0"/>
    <xf numFmtId="0" fontId="5" fillId="0" borderId="0">
      <alignment vertical="center"/>
    </xf>
    <xf numFmtId="0" fontId="1" fillId="0" borderId="0"/>
    <xf numFmtId="0" fontId="4" fillId="0" borderId="0"/>
  </cellStyleXfs>
  <cellXfs count="241">
    <xf numFmtId="0" fontId="0" fillId="0" borderId="0" xfId="0"/>
    <xf numFmtId="0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/>
    <xf numFmtId="0" fontId="0" fillId="0" borderId="0" xfId="0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180" fontId="0" fillId="0" borderId="0" xfId="0" applyNumberFormat="1" applyFill="1" applyBorder="1" applyAlignment="1">
      <alignment horizontal="left" vertical="center"/>
    </xf>
    <xf numFmtId="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178" fontId="8" fillId="0" borderId="0" xfId="0" applyNumberFormat="1" applyFont="1" applyFill="1" applyBorder="1" applyAlignment="1">
      <alignment horizontal="right" vertical="center" shrinkToFit="1"/>
    </xf>
    <xf numFmtId="181" fontId="0" fillId="0" borderId="0" xfId="0" applyNumberFormat="1" applyFont="1" applyFill="1" applyBorder="1" applyAlignment="1">
      <alignment horizontal="left" vertical="center" shrinkToFit="1"/>
    </xf>
    <xf numFmtId="5" fontId="8" fillId="0" borderId="0" xfId="0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8" fontId="8" fillId="0" borderId="7" xfId="0" applyNumberFormat="1" applyFont="1" applyFill="1" applyBorder="1" applyAlignment="1">
      <alignment horizontal="center" vertical="center" wrapText="1"/>
    </xf>
    <xf numFmtId="5" fontId="8" fillId="0" borderId="7" xfId="0" applyNumberFormat="1" applyFont="1" applyFill="1" applyBorder="1" applyAlignment="1">
      <alignment horizontal="center" vertical="center" shrinkToFit="1"/>
    </xf>
    <xf numFmtId="5" fontId="8" fillId="0" borderId="8" xfId="0" applyNumberFormat="1" applyFont="1" applyFill="1" applyBorder="1" applyAlignment="1">
      <alignment horizontal="center" vertical="center" shrinkToFit="1"/>
    </xf>
    <xf numFmtId="5" fontId="8" fillId="0" borderId="0" xfId="0" applyNumberFormat="1" applyFont="1"/>
    <xf numFmtId="0" fontId="8" fillId="0" borderId="9" xfId="0" applyFont="1" applyFill="1" applyBorder="1" applyAlignment="1">
      <alignment vertical="center" wrapText="1" shrinkToFit="1"/>
    </xf>
    <xf numFmtId="182" fontId="8" fillId="0" borderId="10" xfId="0" applyNumberFormat="1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vertical="center" wrapText="1" shrinkToFit="1"/>
    </xf>
    <xf numFmtId="0" fontId="8" fillId="0" borderId="10" xfId="0" applyNumberFormat="1" applyFont="1" applyFill="1" applyBorder="1" applyAlignment="1">
      <alignment vertical="center" wrapText="1" shrinkToFit="1"/>
    </xf>
    <xf numFmtId="5" fontId="8" fillId="0" borderId="11" xfId="0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 wrapText="1"/>
    </xf>
    <xf numFmtId="5" fontId="8" fillId="0" borderId="0" xfId="0" applyNumberFormat="1" applyFont="1" applyAlignment="1">
      <alignment vertical="center" wrapText="1"/>
    </xf>
    <xf numFmtId="0" fontId="8" fillId="0" borderId="12" xfId="10" applyNumberFormat="1" applyFont="1" applyFill="1" applyBorder="1" applyAlignment="1">
      <alignment vertical="center" wrapText="1" shrinkToFit="1"/>
    </xf>
    <xf numFmtId="182" fontId="8" fillId="0" borderId="13" xfId="10" applyNumberFormat="1" applyFont="1" applyFill="1" applyBorder="1" applyAlignment="1">
      <alignment horizontal="left" vertical="center" wrapText="1" shrinkToFit="1"/>
    </xf>
    <xf numFmtId="0" fontId="8" fillId="0" borderId="13" xfId="10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/>
    </xf>
    <xf numFmtId="5" fontId="8" fillId="0" borderId="0" xfId="0" applyNumberFormat="1" applyFont="1" applyAlignment="1">
      <alignment vertical="center"/>
    </xf>
    <xf numFmtId="0" fontId="8" fillId="0" borderId="10" xfId="0" applyNumberFormat="1" applyFont="1" applyFill="1" applyBorder="1" applyAlignment="1">
      <alignment horizontal="center" vertical="center" shrinkToFit="1"/>
    </xf>
    <xf numFmtId="0" fontId="10" fillId="0" borderId="0" xfId="14" applyFont="1"/>
    <xf numFmtId="0" fontId="10" fillId="0" borderId="0" xfId="14" applyFont="1" applyFill="1"/>
    <xf numFmtId="0" fontId="1" fillId="0" borderId="0" xfId="14" applyFill="1"/>
    <xf numFmtId="179" fontId="11" fillId="0" borderId="14" xfId="7" applyNumberFormat="1" applyFont="1" applyFill="1" applyBorder="1" applyAlignment="1">
      <alignment horizontal="center"/>
    </xf>
    <xf numFmtId="179" fontId="11" fillId="0" borderId="0" xfId="7" applyNumberFormat="1" applyFont="1" applyFill="1" applyBorder="1" applyAlignment="1">
      <alignment horizontal="center"/>
    </xf>
    <xf numFmtId="179" fontId="9" fillId="0" borderId="14" xfId="14" applyNumberFormat="1" applyFont="1" applyFill="1" applyBorder="1"/>
    <xf numFmtId="179" fontId="9" fillId="0" borderId="0" xfId="14" applyNumberFormat="1" applyFont="1" applyFill="1" applyBorder="1"/>
    <xf numFmtId="0" fontId="8" fillId="0" borderId="15" xfId="0" applyNumberFormat="1" applyFont="1" applyFill="1" applyBorder="1" applyAlignment="1">
      <alignment horizontal="center" vertical="center" shrinkToFit="1"/>
    </xf>
    <xf numFmtId="5" fontId="8" fillId="0" borderId="0" xfId="0" applyNumberFormat="1" applyFont="1" applyAlignment="1">
      <alignment shrinkToFit="1"/>
    </xf>
    <xf numFmtId="0" fontId="8" fillId="0" borderId="0" xfId="0" applyFont="1" applyAlignment="1">
      <alignment shrinkToFit="1"/>
    </xf>
    <xf numFmtId="183" fontId="8" fillId="0" borderId="0" xfId="0" applyNumberFormat="1" applyFont="1" applyAlignment="1">
      <alignment shrinkToFit="1"/>
    </xf>
    <xf numFmtId="0" fontId="8" fillId="0" borderId="0" xfId="0" applyNumberFormat="1" applyFont="1" applyAlignment="1">
      <alignment shrinkToFit="1"/>
    </xf>
    <xf numFmtId="178" fontId="8" fillId="0" borderId="0" xfId="0" applyNumberFormat="1" applyFont="1" applyAlignment="1">
      <alignment shrinkToFit="1"/>
    </xf>
    <xf numFmtId="5" fontId="8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5" fontId="8" fillId="0" borderId="0" xfId="0" applyNumberFormat="1" applyFont="1" applyFill="1" applyBorder="1" applyAlignment="1">
      <alignment vertical="center"/>
    </xf>
    <xf numFmtId="184" fontId="8" fillId="0" borderId="0" xfId="0" applyNumberFormat="1" applyFont="1" applyAlignment="1">
      <alignment shrinkToFit="1"/>
    </xf>
    <xf numFmtId="58" fontId="8" fillId="0" borderId="0" xfId="11" applyFont="1" applyAlignment="1">
      <alignment shrinkToFit="1"/>
    </xf>
    <xf numFmtId="184" fontId="8" fillId="0" borderId="21" xfId="0" applyNumberFormat="1" applyFont="1" applyFill="1" applyBorder="1" applyAlignment="1">
      <alignment horizontal="center" vertical="center" wrapText="1"/>
    </xf>
    <xf numFmtId="184" fontId="8" fillId="0" borderId="15" xfId="0" applyNumberFormat="1" applyFont="1" applyFill="1" applyBorder="1" applyAlignment="1">
      <alignment horizontal="center" vertical="center" wrapText="1"/>
    </xf>
    <xf numFmtId="184" fontId="8" fillId="0" borderId="22" xfId="0" applyNumberFormat="1" applyFont="1" applyFill="1" applyBorder="1" applyAlignment="1">
      <alignment horizontal="center" vertical="center" wrapText="1"/>
    </xf>
    <xf numFmtId="184" fontId="8" fillId="0" borderId="23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wrapText="1"/>
    </xf>
    <xf numFmtId="182" fontId="8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58" fontId="8" fillId="0" borderId="24" xfId="11" applyFont="1" applyFill="1" applyBorder="1" applyAlignment="1">
      <alignment vertical="center" shrinkToFit="1"/>
    </xf>
    <xf numFmtId="0" fontId="8" fillId="0" borderId="25" xfId="0" applyNumberFormat="1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179" fontId="8" fillId="0" borderId="6" xfId="0" applyNumberFormat="1" applyFont="1" applyFill="1" applyBorder="1" applyAlignment="1">
      <alignment vertical="center" shrinkToFit="1"/>
    </xf>
    <xf numFmtId="179" fontId="8" fillId="0" borderId="7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5" fontId="8" fillId="0" borderId="0" xfId="0" applyNumberFormat="1" applyFont="1" applyAlignment="1">
      <alignment vertical="center" shrinkToFit="1"/>
    </xf>
    <xf numFmtId="0" fontId="8" fillId="0" borderId="0" xfId="0" applyFont="1" applyBorder="1" applyAlignment="1">
      <alignment shrinkToFit="1"/>
    </xf>
    <xf numFmtId="0" fontId="8" fillId="0" borderId="0" xfId="10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4" fontId="8" fillId="0" borderId="0" xfId="10" applyNumberFormat="1" applyFont="1" applyFill="1" applyAlignment="1">
      <alignment shrinkToFit="1"/>
    </xf>
    <xf numFmtId="0" fontId="8" fillId="0" borderId="0" xfId="8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12" fillId="0" borderId="0" xfId="13" applyFont="1">
      <alignment vertical="center"/>
    </xf>
    <xf numFmtId="0" fontId="5" fillId="0" borderId="0" xfId="13">
      <alignment vertical="center"/>
    </xf>
    <xf numFmtId="0" fontId="5" fillId="0" borderId="0" xfId="13" applyAlignment="1">
      <alignment vertical="center" wrapText="1"/>
    </xf>
    <xf numFmtId="0" fontId="12" fillId="0" borderId="0" xfId="13" applyFont="1" applyAlignment="1">
      <alignment horizontal="right" vertical="center" wrapText="1"/>
    </xf>
    <xf numFmtId="0" fontId="5" fillId="0" borderId="16" xfId="13" applyBorder="1" applyAlignment="1">
      <alignment horizontal="center" vertical="center" wrapText="1"/>
    </xf>
    <xf numFmtId="0" fontId="5" fillId="0" borderId="26" xfId="13" applyBorder="1" applyAlignment="1">
      <alignment horizontal="center" vertical="center" wrapText="1"/>
    </xf>
    <xf numFmtId="0" fontId="5" fillId="0" borderId="27" xfId="13" applyBorder="1" applyAlignment="1">
      <alignment horizontal="center" vertical="center"/>
    </xf>
    <xf numFmtId="0" fontId="5" fillId="0" borderId="28" xfId="13" applyBorder="1" applyAlignment="1">
      <alignment vertical="center"/>
    </xf>
    <xf numFmtId="0" fontId="5" fillId="0" borderId="3" xfId="13" applyBorder="1" applyAlignment="1">
      <alignment horizontal="center" vertical="center" wrapText="1"/>
    </xf>
    <xf numFmtId="0" fontId="5" fillId="0" borderId="29" xfId="13" applyBorder="1" applyAlignment="1">
      <alignment horizontal="center" vertical="center" wrapText="1"/>
    </xf>
    <xf numFmtId="0" fontId="5" fillId="0" borderId="30" xfId="13" applyBorder="1" applyAlignment="1">
      <alignment horizontal="center" vertical="center" wrapText="1"/>
    </xf>
    <xf numFmtId="185" fontId="5" fillId="0" borderId="31" xfId="13" applyNumberFormat="1" applyBorder="1" applyAlignment="1">
      <alignment horizontal="center" vertical="center" wrapText="1"/>
    </xf>
    <xf numFmtId="185" fontId="5" fillId="0" borderId="32" xfId="13" applyNumberFormat="1" applyBorder="1" applyAlignment="1">
      <alignment horizontal="center" vertical="center" wrapText="1"/>
    </xf>
    <xf numFmtId="0" fontId="5" fillId="0" borderId="17" xfId="13" applyBorder="1" applyAlignment="1">
      <alignment vertical="center" wrapText="1"/>
    </xf>
    <xf numFmtId="0" fontId="5" fillId="0" borderId="18" xfId="13" applyBorder="1" applyAlignment="1">
      <alignment horizontal="center" vertical="center" wrapText="1"/>
    </xf>
    <xf numFmtId="0" fontId="5" fillId="0" borderId="19" xfId="13" applyBorder="1" applyAlignment="1">
      <alignment vertical="center" wrapText="1"/>
    </xf>
    <xf numFmtId="0" fontId="5" fillId="0" borderId="33" xfId="13" applyBorder="1" applyAlignment="1">
      <alignment vertical="center" wrapText="1"/>
    </xf>
    <xf numFmtId="0" fontId="5" fillId="0" borderId="34" xfId="13" applyBorder="1" applyAlignment="1">
      <alignment vertical="center" wrapText="1"/>
    </xf>
    <xf numFmtId="0" fontId="5" fillId="0" borderId="35" xfId="13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5" fontId="8" fillId="0" borderId="0" xfId="0" applyNumberFormat="1" applyFont="1" applyBorder="1" applyAlignment="1">
      <alignment vertical="center" wrapText="1"/>
    </xf>
    <xf numFmtId="5" fontId="8" fillId="0" borderId="0" xfId="0" applyNumberFormat="1" applyFont="1" applyBorder="1" applyAlignment="1">
      <alignment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23" xfId="0" applyNumberFormat="1" applyFont="1" applyFill="1" applyBorder="1" applyAlignment="1">
      <alignment horizontal="center" vertical="center" shrinkToFit="1"/>
    </xf>
    <xf numFmtId="5" fontId="8" fillId="0" borderId="37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vertical="center" shrinkToFit="1"/>
    </xf>
    <xf numFmtId="179" fontId="8" fillId="0" borderId="15" xfId="0" applyNumberFormat="1" applyFont="1" applyFill="1" applyBorder="1" applyAlignment="1">
      <alignment vertical="center" shrinkToFit="1"/>
    </xf>
    <xf numFmtId="3" fontId="8" fillId="0" borderId="38" xfId="0" applyNumberFormat="1" applyFont="1" applyFill="1" applyBorder="1" applyAlignment="1">
      <alignment vertical="center" wrapText="1" shrinkToFit="1"/>
    </xf>
    <xf numFmtId="3" fontId="8" fillId="0" borderId="39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 shrinkToFit="1"/>
    </xf>
    <xf numFmtId="3" fontId="8" fillId="0" borderId="25" xfId="0" applyNumberFormat="1" applyFont="1" applyFill="1" applyBorder="1" applyAlignment="1">
      <alignment vertical="center" shrinkToFit="1"/>
    </xf>
    <xf numFmtId="0" fontId="5" fillId="0" borderId="40" xfId="13" applyBorder="1" applyAlignment="1">
      <alignment horizontal="center" vertical="center" wrapText="1"/>
    </xf>
    <xf numFmtId="0" fontId="13" fillId="0" borderId="36" xfId="13" applyFont="1" applyBorder="1" applyAlignment="1">
      <alignment horizontal="center" vertical="center" wrapText="1"/>
    </xf>
    <xf numFmtId="0" fontId="13" fillId="0" borderId="41" xfId="13" applyFont="1" applyBorder="1" applyAlignment="1">
      <alignment horizontal="center" vertical="center" wrapText="1"/>
    </xf>
    <xf numFmtId="0" fontId="13" fillId="0" borderId="26" xfId="13" applyFont="1" applyBorder="1" applyAlignment="1">
      <alignment horizontal="center" vertical="center" wrapText="1"/>
    </xf>
    <xf numFmtId="0" fontId="13" fillId="0" borderId="42" xfId="13" applyFont="1" applyBorder="1" applyAlignment="1">
      <alignment vertical="center" wrapText="1"/>
    </xf>
    <xf numFmtId="0" fontId="13" fillId="0" borderId="31" xfId="13" applyFont="1" applyBorder="1" applyAlignment="1">
      <alignment horizontal="center" vertical="center" wrapText="1"/>
    </xf>
    <xf numFmtId="0" fontId="13" fillId="0" borderId="15" xfId="13" applyFont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vertical="center" wrapText="1"/>
    </xf>
    <xf numFmtId="0" fontId="8" fillId="0" borderId="39" xfId="0" applyNumberFormat="1" applyFont="1" applyFill="1" applyBorder="1" applyAlignment="1">
      <alignment horizontal="right" vertical="center" shrinkToFit="1"/>
    </xf>
    <xf numFmtId="0" fontId="5" fillId="0" borderId="29" xfId="13" applyFont="1" applyBorder="1" applyAlignment="1">
      <alignment horizontal="center" vertical="center" wrapText="1"/>
    </xf>
    <xf numFmtId="0" fontId="5" fillId="0" borderId="30" xfId="13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shrinkToFit="1"/>
    </xf>
    <xf numFmtId="0" fontId="8" fillId="0" borderId="15" xfId="0" applyNumberFormat="1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vertical="center" wrapText="1"/>
    </xf>
    <xf numFmtId="182" fontId="8" fillId="0" borderId="26" xfId="0" applyNumberFormat="1" applyFont="1" applyFill="1" applyBorder="1" applyAlignment="1">
      <alignment horizontal="left" vertical="center" wrapText="1"/>
    </xf>
    <xf numFmtId="0" fontId="8" fillId="0" borderId="26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8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9" xfId="0" applyNumberFormat="1" applyFont="1" applyFill="1" applyBorder="1" applyAlignment="1">
      <alignment vertical="center" wrapText="1"/>
    </xf>
    <xf numFmtId="0" fontId="5" fillId="0" borderId="15" xfId="13" applyBorder="1" applyAlignment="1">
      <alignment horizontal="center" vertical="center" wrapText="1"/>
    </xf>
    <xf numFmtId="0" fontId="5" fillId="0" borderId="21" xfId="13" applyBorder="1" applyAlignment="1">
      <alignment horizontal="center" vertical="center" wrapText="1"/>
    </xf>
    <xf numFmtId="0" fontId="5" fillId="0" borderId="23" xfId="13" applyBorder="1" applyAlignment="1">
      <alignment vertical="center" wrapText="1"/>
    </xf>
    <xf numFmtId="0" fontId="5" fillId="0" borderId="16" xfId="13" applyFont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vertical="center" shrinkToFit="1"/>
    </xf>
    <xf numFmtId="176" fontId="8" fillId="0" borderId="20" xfId="0" applyNumberFormat="1" applyFont="1" applyFill="1" applyBorder="1" applyAlignment="1">
      <alignment vertical="center" shrinkToFit="1"/>
    </xf>
    <xf numFmtId="177" fontId="8" fillId="0" borderId="13" xfId="10" applyNumberFormat="1" applyFont="1" applyFill="1" applyBorder="1" applyAlignment="1">
      <alignment horizontal="center" vertical="center" shrinkToFit="1"/>
    </xf>
    <xf numFmtId="176" fontId="8" fillId="0" borderId="13" xfId="10" applyNumberFormat="1" applyFont="1" applyFill="1" applyBorder="1" applyAlignment="1">
      <alignment vertical="center" shrinkToFit="1"/>
    </xf>
    <xf numFmtId="176" fontId="8" fillId="0" borderId="43" xfId="10" applyNumberFormat="1" applyFont="1" applyFill="1" applyBorder="1" applyAlignment="1">
      <alignment vertical="center" shrinkToFit="1"/>
    </xf>
    <xf numFmtId="179" fontId="8" fillId="0" borderId="16" xfId="0" applyNumberFormat="1" applyFont="1" applyFill="1" applyBorder="1" applyAlignment="1">
      <alignment vertical="center" shrinkToFit="1"/>
    </xf>
    <xf numFmtId="179" fontId="8" fillId="0" borderId="26" xfId="0" applyNumberFormat="1" applyFont="1" applyFill="1" applyBorder="1" applyAlignment="1">
      <alignment vertical="center" shrinkToFit="1"/>
    </xf>
    <xf numFmtId="179" fontId="8" fillId="0" borderId="18" xfId="0" applyNumberFormat="1" applyFont="1" applyFill="1" applyBorder="1" applyAlignment="1">
      <alignment vertical="center" shrinkToFit="1"/>
    </xf>
    <xf numFmtId="179" fontId="8" fillId="0" borderId="21" xfId="0" applyNumberFormat="1" applyFont="1" applyFill="1" applyBorder="1" applyAlignment="1">
      <alignment vertical="center" shrinkToFit="1"/>
    </xf>
    <xf numFmtId="176" fontId="8" fillId="0" borderId="17" xfId="0" applyNumberFormat="1" applyFont="1" applyFill="1" applyBorder="1" applyAlignment="1">
      <alignment horizontal="right" vertical="center" shrinkToFit="1"/>
    </xf>
    <xf numFmtId="176" fontId="8" fillId="0" borderId="20" xfId="0" applyNumberFormat="1" applyFont="1" applyFill="1" applyBorder="1" applyAlignment="1">
      <alignment horizontal="right" vertical="center" shrinkToFit="1"/>
    </xf>
    <xf numFmtId="176" fontId="8" fillId="0" borderId="3" xfId="0" applyNumberFormat="1" applyFont="1" applyFill="1" applyBorder="1" applyAlignment="1">
      <alignment vertical="center" shrinkToFit="1"/>
    </xf>
    <xf numFmtId="176" fontId="8" fillId="0" borderId="15" xfId="0" applyNumberFormat="1" applyFont="1" applyFill="1" applyBorder="1" applyAlignment="1">
      <alignment vertical="center" shrinkToFit="1"/>
    </xf>
    <xf numFmtId="176" fontId="8" fillId="0" borderId="10" xfId="0" applyNumberFormat="1" applyFont="1" applyFill="1" applyBorder="1" applyAlignment="1">
      <alignment horizontal="right" vertical="center" shrinkToFit="1"/>
    </xf>
    <xf numFmtId="176" fontId="8" fillId="0" borderId="19" xfId="0" applyNumberFormat="1" applyFont="1" applyBorder="1" applyAlignment="1">
      <alignment vertical="center" shrinkToFit="1"/>
    </xf>
    <xf numFmtId="176" fontId="8" fillId="0" borderId="23" xfId="0" applyNumberFormat="1" applyFont="1" applyBorder="1" applyAlignment="1">
      <alignment vertical="center" shrinkToFit="1"/>
    </xf>
    <xf numFmtId="176" fontId="8" fillId="0" borderId="20" xfId="0" applyNumberFormat="1" applyFont="1" applyBorder="1" applyAlignment="1">
      <alignment vertical="center" shrinkToFit="1"/>
    </xf>
    <xf numFmtId="178" fontId="8" fillId="0" borderId="10" xfId="0" applyNumberFormat="1" applyFont="1" applyFill="1" applyBorder="1" applyAlignment="1">
      <alignment vertical="center" shrinkToFit="1"/>
    </xf>
    <xf numFmtId="178" fontId="8" fillId="0" borderId="13" xfId="10" applyNumberFormat="1" applyFont="1" applyFill="1" applyBorder="1" applyAlignment="1">
      <alignment vertical="center" shrinkToFit="1"/>
    </xf>
    <xf numFmtId="178" fontId="8" fillId="0" borderId="26" xfId="0" applyNumberFormat="1" applyFont="1" applyFill="1" applyBorder="1" applyAlignment="1">
      <alignment vertical="center" shrinkToFit="1"/>
    </xf>
    <xf numFmtId="178" fontId="8" fillId="0" borderId="3" xfId="0" applyNumberFormat="1" applyFont="1" applyFill="1" applyBorder="1" applyAlignment="1">
      <alignment vertical="center" shrinkToFit="1"/>
    </xf>
    <xf numFmtId="178" fontId="8" fillId="0" borderId="15" xfId="0" applyNumberFormat="1" applyFont="1" applyFill="1" applyBorder="1" applyAlignment="1">
      <alignment vertical="center" shrinkToFit="1"/>
    </xf>
    <xf numFmtId="178" fontId="8" fillId="0" borderId="7" xfId="0" applyNumberFormat="1" applyFont="1" applyFill="1" applyBorder="1" applyAlignment="1">
      <alignment vertical="center" shrinkToFit="1"/>
    </xf>
    <xf numFmtId="178" fontId="8" fillId="0" borderId="17" xfId="0" applyNumberFormat="1" applyFont="1" applyFill="1" applyBorder="1" applyAlignment="1">
      <alignment vertical="center" shrinkToFit="1"/>
    </xf>
    <xf numFmtId="178" fontId="8" fillId="0" borderId="19" xfId="0" applyNumberFormat="1" applyFont="1" applyFill="1" applyBorder="1" applyAlignment="1">
      <alignment vertical="center" shrinkToFit="1"/>
    </xf>
    <xf numFmtId="178" fontId="8" fillId="0" borderId="23" xfId="0" applyNumberFormat="1" applyFont="1" applyFill="1" applyBorder="1" applyAlignment="1">
      <alignment vertical="center" shrinkToFit="1"/>
    </xf>
    <xf numFmtId="178" fontId="8" fillId="0" borderId="44" xfId="0" applyNumberFormat="1" applyFont="1" applyFill="1" applyBorder="1" applyAlignment="1">
      <alignment vertical="center" shrinkToFit="1"/>
    </xf>
    <xf numFmtId="178" fontId="8" fillId="0" borderId="8" xfId="0" applyNumberFormat="1" applyFont="1" applyFill="1" applyBorder="1" applyAlignment="1">
      <alignment vertical="center" shrinkToFit="1"/>
    </xf>
    <xf numFmtId="186" fontId="16" fillId="0" borderId="0" xfId="13" applyNumberFormat="1" applyFont="1" applyAlignment="1">
      <alignment horizontal="center" vertical="center"/>
    </xf>
    <xf numFmtId="56" fontId="0" fillId="0" borderId="0" xfId="0" applyNumberFormat="1" applyFont="1" applyFill="1" applyBorder="1" applyAlignment="1">
      <alignment horizontal="right" vertical="center"/>
    </xf>
    <xf numFmtId="176" fontId="9" fillId="0" borderId="14" xfId="14" applyNumberFormat="1" applyFont="1" applyFill="1" applyBorder="1" applyAlignment="1">
      <alignment horizontal="center"/>
    </xf>
    <xf numFmtId="176" fontId="9" fillId="0" borderId="0" xfId="14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0" fillId="0" borderId="12" xfId="0" applyBorder="1"/>
    <xf numFmtId="0" fontId="0" fillId="0" borderId="47" xfId="0" applyBorder="1"/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15" xfId="0" applyNumberFormat="1" applyFont="1" applyBorder="1" applyAlignment="1">
      <alignment horizont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48" xfId="0" applyNumberFormat="1" applyFont="1" applyFill="1" applyBorder="1" applyAlignment="1">
      <alignment horizontal="center" vertical="center" shrinkToFit="1"/>
    </xf>
    <xf numFmtId="0" fontId="8" fillId="0" borderId="49" xfId="0" applyNumberFormat="1" applyFont="1" applyFill="1" applyBorder="1" applyAlignment="1">
      <alignment horizontal="center" vertical="center" shrinkToFit="1"/>
    </xf>
    <xf numFmtId="0" fontId="8" fillId="0" borderId="50" xfId="0" applyNumberFormat="1" applyFont="1" applyFill="1" applyBorder="1" applyAlignment="1">
      <alignment horizontal="center" vertical="center" shrinkToFit="1"/>
    </xf>
    <xf numFmtId="0" fontId="8" fillId="0" borderId="51" xfId="0" applyNumberFormat="1" applyFont="1" applyFill="1" applyBorder="1" applyAlignment="1">
      <alignment horizontal="center" vertical="center" shrinkToFit="1"/>
    </xf>
    <xf numFmtId="0" fontId="8" fillId="0" borderId="52" xfId="0" applyNumberFormat="1" applyFont="1" applyFill="1" applyBorder="1" applyAlignment="1">
      <alignment horizontal="center" vertical="center" shrinkToFit="1"/>
    </xf>
    <xf numFmtId="0" fontId="8" fillId="0" borderId="53" xfId="0" applyNumberFormat="1" applyFont="1" applyFill="1" applyBorder="1" applyAlignment="1">
      <alignment horizontal="center" vertical="center" shrinkToFit="1"/>
    </xf>
    <xf numFmtId="184" fontId="8" fillId="0" borderId="54" xfId="0" applyNumberFormat="1" applyFont="1" applyFill="1" applyBorder="1" applyAlignment="1">
      <alignment horizontal="center" vertical="center" wrapText="1"/>
    </xf>
    <xf numFmtId="184" fontId="8" fillId="0" borderId="46" xfId="0" applyNumberFormat="1" applyFont="1" applyFill="1" applyBorder="1" applyAlignment="1">
      <alignment horizontal="center" vertical="center" wrapText="1"/>
    </xf>
    <xf numFmtId="184" fontId="8" fillId="0" borderId="4" xfId="0" applyNumberFormat="1" applyFont="1" applyFill="1" applyBorder="1" applyAlignment="1">
      <alignment horizontal="center" vertical="center" wrapText="1"/>
    </xf>
    <xf numFmtId="184" fontId="8" fillId="0" borderId="5" xfId="0" applyNumberFormat="1" applyFont="1" applyFill="1" applyBorder="1" applyAlignment="1">
      <alignment horizontal="center" vertical="center" wrapText="1"/>
    </xf>
    <xf numFmtId="184" fontId="8" fillId="0" borderId="45" xfId="0" applyNumberFormat="1" applyFont="1" applyFill="1" applyBorder="1" applyAlignment="1">
      <alignment horizontal="center" vertical="center" wrapText="1"/>
    </xf>
    <xf numFmtId="184" fontId="8" fillId="0" borderId="55" xfId="0" applyNumberFormat="1" applyFont="1" applyFill="1" applyBorder="1" applyAlignment="1">
      <alignment horizontal="center" vertical="center" wrapText="1"/>
    </xf>
    <xf numFmtId="184" fontId="8" fillId="0" borderId="18" xfId="0" applyNumberFormat="1" applyFont="1" applyFill="1" applyBorder="1" applyAlignment="1">
      <alignment horizontal="center" vertical="center" shrinkToFit="1"/>
    </xf>
    <xf numFmtId="184" fontId="8" fillId="0" borderId="19" xfId="0" applyNumberFormat="1" applyFont="1" applyFill="1" applyBorder="1" applyAlignment="1">
      <alignment horizontal="center" vertical="center" shrinkToFit="1"/>
    </xf>
    <xf numFmtId="184" fontId="8" fillId="0" borderId="56" xfId="0" applyNumberFormat="1" applyFont="1" applyFill="1" applyBorder="1" applyAlignment="1">
      <alignment horizontal="center" vertical="center" wrapText="1"/>
    </xf>
    <xf numFmtId="184" fontId="8" fillId="0" borderId="57" xfId="0" applyNumberFormat="1" applyFont="1" applyFill="1" applyBorder="1" applyAlignment="1">
      <alignment horizontal="center" vertical="center" wrapText="1"/>
    </xf>
    <xf numFmtId="184" fontId="8" fillId="0" borderId="11" xfId="0" applyNumberFormat="1" applyFont="1" applyFill="1" applyBorder="1" applyAlignment="1">
      <alignment horizontal="center" vertical="center" wrapText="1"/>
    </xf>
    <xf numFmtId="179" fontId="8" fillId="0" borderId="45" xfId="0" applyNumberFormat="1" applyFont="1" applyFill="1" applyBorder="1" applyAlignment="1">
      <alignment horizontal="center" vertical="center" wrapText="1"/>
    </xf>
    <xf numFmtId="179" fontId="8" fillId="0" borderId="58" xfId="0" applyNumberFormat="1" applyFont="1" applyFill="1" applyBorder="1" applyAlignment="1">
      <alignment horizontal="center" vertical="center" wrapText="1"/>
    </xf>
    <xf numFmtId="179" fontId="8" fillId="0" borderId="54" xfId="0" applyNumberFormat="1" applyFont="1" applyFill="1" applyBorder="1" applyAlignment="1">
      <alignment horizontal="center" vertical="center" shrinkToFit="1"/>
    </xf>
    <xf numFmtId="179" fontId="8" fillId="0" borderId="58" xfId="0" applyNumberFormat="1" applyFont="1" applyFill="1" applyBorder="1" applyAlignment="1">
      <alignment horizontal="center" vertical="center" shrinkToFit="1"/>
    </xf>
    <xf numFmtId="0" fontId="8" fillId="0" borderId="54" xfId="0" applyNumberFormat="1" applyFont="1" applyFill="1" applyBorder="1" applyAlignment="1">
      <alignment horizontal="center" vertical="center" shrinkToFit="1"/>
    </xf>
    <xf numFmtId="0" fontId="8" fillId="0" borderId="55" xfId="0" applyNumberFormat="1" applyFont="1" applyFill="1" applyBorder="1" applyAlignment="1">
      <alignment horizontal="center" vertical="center" shrinkToFit="1"/>
    </xf>
    <xf numFmtId="0" fontId="8" fillId="0" borderId="58" xfId="0" applyNumberFormat="1" applyFont="1" applyFill="1" applyBorder="1" applyAlignment="1">
      <alignment horizontal="center" vertical="center" shrinkToFit="1"/>
    </xf>
    <xf numFmtId="179" fontId="8" fillId="0" borderId="54" xfId="0" applyNumberFormat="1" applyFont="1" applyFill="1" applyBorder="1" applyAlignment="1">
      <alignment horizontal="center" vertical="center" wrapText="1"/>
    </xf>
    <xf numFmtId="179" fontId="8" fillId="0" borderId="46" xfId="0" applyNumberFormat="1" applyFont="1" applyFill="1" applyBorder="1" applyAlignment="1">
      <alignment horizontal="center" vertical="center" wrapText="1"/>
    </xf>
    <xf numFmtId="0" fontId="5" fillId="0" borderId="13" xfId="13" applyBorder="1" applyAlignment="1">
      <alignment horizontal="center" vertical="center"/>
    </xf>
    <xf numFmtId="0" fontId="5" fillId="0" borderId="31" xfId="13" applyBorder="1" applyAlignment="1">
      <alignment horizontal="center" vertical="center"/>
    </xf>
    <xf numFmtId="0" fontId="5" fillId="0" borderId="33" xfId="13" applyBorder="1" applyAlignment="1">
      <alignment horizontal="center" vertical="center" wrapText="1"/>
    </xf>
    <xf numFmtId="0" fontId="5" fillId="0" borderId="61" xfId="13" applyBorder="1" applyAlignment="1">
      <alignment horizontal="center" vertical="center" wrapText="1"/>
    </xf>
    <xf numFmtId="0" fontId="12" fillId="0" borderId="59" xfId="13" applyFont="1" applyBorder="1">
      <alignment vertical="center"/>
    </xf>
    <xf numFmtId="0" fontId="12" fillId="0" borderId="36" xfId="13" applyFont="1" applyBorder="1">
      <alignment vertical="center"/>
    </xf>
    <xf numFmtId="0" fontId="12" fillId="0" borderId="60" xfId="13" applyFont="1" applyBorder="1">
      <alignment vertical="center"/>
    </xf>
    <xf numFmtId="0" fontId="12" fillId="0" borderId="42" xfId="13" applyFont="1" applyBorder="1">
      <alignment vertical="center"/>
    </xf>
    <xf numFmtId="0" fontId="12" fillId="0" borderId="36" xfId="13" applyFont="1" applyBorder="1" applyAlignment="1">
      <alignment vertical="center" wrapText="1"/>
    </xf>
    <xf numFmtId="0" fontId="12" fillId="0" borderId="42" xfId="13" applyFont="1" applyBorder="1" applyAlignment="1">
      <alignment vertical="center" wrapText="1"/>
    </xf>
    <xf numFmtId="0" fontId="16" fillId="0" borderId="42" xfId="13" applyFont="1" applyBorder="1" applyAlignment="1">
      <alignment horizontal="center" vertical="center"/>
    </xf>
    <xf numFmtId="0" fontId="5" fillId="0" borderId="16" xfId="13" applyBorder="1" applyAlignment="1">
      <alignment horizontal="center" vertical="center" wrapText="1"/>
    </xf>
    <xf numFmtId="0" fontId="5" fillId="0" borderId="18" xfId="13" applyBorder="1" applyAlignment="1">
      <alignment horizontal="center" vertical="center"/>
    </xf>
    <xf numFmtId="0" fontId="5" fillId="0" borderId="21" xfId="13" applyBorder="1" applyAlignment="1">
      <alignment horizontal="center" vertical="center"/>
    </xf>
    <xf numFmtId="0" fontId="5" fillId="0" borderId="41" xfId="13" applyBorder="1" applyAlignment="1">
      <alignment horizontal="center" vertical="center" wrapText="1"/>
    </xf>
    <xf numFmtId="0" fontId="5" fillId="0" borderId="13" xfId="13" applyBorder="1" applyAlignment="1">
      <alignment horizontal="center" vertical="center" wrapText="1"/>
    </xf>
    <xf numFmtId="0" fontId="5" fillId="0" borderId="31" xfId="13" applyBorder="1" applyAlignment="1">
      <alignment horizontal="center" vertical="center" wrapText="1"/>
    </xf>
    <xf numFmtId="0" fontId="5" fillId="0" borderId="26" xfId="13" applyBorder="1" applyAlignment="1">
      <alignment horizontal="center" vertical="center"/>
    </xf>
    <xf numFmtId="0" fontId="5" fillId="0" borderId="3" xfId="13" applyBorder="1" applyAlignment="1">
      <alignment horizontal="center" vertical="center"/>
    </xf>
    <xf numFmtId="0" fontId="5" fillId="0" borderId="15" xfId="13" applyBorder="1" applyAlignment="1">
      <alignment horizontal="center" vertical="center"/>
    </xf>
    <xf numFmtId="0" fontId="5" fillId="0" borderId="26" xfId="13" applyBorder="1" applyAlignment="1">
      <alignment horizontal="center" vertical="center" wrapText="1"/>
    </xf>
    <xf numFmtId="0" fontId="5" fillId="0" borderId="3" xfId="13" applyBorder="1" applyAlignment="1">
      <alignment horizontal="center" vertical="center" wrapText="1"/>
    </xf>
    <xf numFmtId="0" fontId="5" fillId="0" borderId="15" xfId="13" applyBorder="1" applyAlignment="1">
      <alignment horizontal="center" vertical="center" wrapText="1"/>
    </xf>
    <xf numFmtId="0" fontId="5" fillId="0" borderId="17" xfId="13" applyBorder="1" applyAlignment="1">
      <alignment horizontal="center" vertical="center"/>
    </xf>
    <xf numFmtId="0" fontId="12" fillId="0" borderId="14" xfId="13" applyFont="1" applyBorder="1">
      <alignment vertical="center"/>
    </xf>
    <xf numFmtId="0" fontId="12" fillId="0" borderId="0" xfId="13" applyFont="1" applyBorder="1">
      <alignment vertical="center"/>
    </xf>
    <xf numFmtId="0" fontId="5" fillId="0" borderId="59" xfId="13" applyBorder="1" applyAlignment="1">
      <alignment horizontal="center" vertical="center"/>
    </xf>
    <xf numFmtId="0" fontId="5" fillId="0" borderId="14" xfId="13" applyBorder="1" applyAlignment="1">
      <alignment horizontal="center" vertical="center"/>
    </xf>
    <xf numFmtId="0" fontId="5" fillId="0" borderId="60" xfId="13" applyBorder="1" applyAlignment="1">
      <alignment horizontal="center" vertical="center"/>
    </xf>
    <xf numFmtId="0" fontId="12" fillId="0" borderId="0" xfId="13" applyFont="1" applyBorder="1" applyAlignment="1">
      <alignment vertical="center" wrapText="1"/>
    </xf>
  </cellXfs>
  <cellStyles count="16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桁区切り" xfId="7" builtinId="6"/>
    <cellStyle name="合計" xfId="8" xr:uid="{00000000-0005-0000-0000-000007000000}"/>
    <cellStyle name="場所" xfId="9" xr:uid="{00000000-0005-0000-0000-000008000000}"/>
    <cellStyle name="撤去" xfId="10" xr:uid="{00000000-0005-0000-0000-000009000000}"/>
    <cellStyle name="日付" xfId="11" xr:uid="{00000000-0005-0000-0000-00000A000000}"/>
    <cellStyle name="標準" xfId="0" builtinId="0"/>
    <cellStyle name="標準 2" xfId="12" xr:uid="{00000000-0005-0000-0000-00000C000000}"/>
    <cellStyle name="標準 3" xfId="13" xr:uid="{00000000-0005-0000-0000-00000D000000}"/>
    <cellStyle name="標準_１３年度単価の改正２" xfId="14" xr:uid="{00000000-0005-0000-0000-00000E000000}"/>
    <cellStyle name="未定義" xfId="15" xr:uid="{00000000-0005-0000-0000-00000F000000}"/>
  </cellStyles>
  <dxfs count="5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1352550</xdr:colOff>
      <xdr:row>4</xdr:row>
      <xdr:rowOff>24765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FE93F14-A90D-43F3-B73C-7D818C9BAFE0}"/>
            </a:ext>
          </a:extLst>
        </xdr:cNvPr>
        <xdr:cNvSpPr txBox="1"/>
      </xdr:nvSpPr>
      <xdr:spPr>
        <a:xfrm>
          <a:off x="1352550" y="853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97155</xdr:colOff>
      <xdr:row>4</xdr:row>
      <xdr:rowOff>95250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5E9851-C72A-4BA5-8C32-32DF047E8558}"/>
            </a:ext>
          </a:extLst>
        </xdr:cNvPr>
        <xdr:cNvSpPr txBox="1"/>
      </xdr:nvSpPr>
      <xdr:spPr>
        <a:xfrm>
          <a:off x="97155" y="923925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9"/>
  <sheetViews>
    <sheetView showZeros="0" view="pageBreakPreview" zoomScaleNormal="100" zoomScaleSheetLayoutView="100" workbookViewId="0">
      <selection activeCell="J8" sqref="J8"/>
    </sheetView>
  </sheetViews>
  <sheetFormatPr defaultColWidth="9" defaultRowHeight="10.8"/>
  <cols>
    <col min="1" max="1" width="34.109375" style="46" customWidth="1"/>
    <col min="2" max="2" width="8.77734375" style="47" hidden="1" customWidth="1"/>
    <col min="3" max="3" width="12.21875" style="46" hidden="1" customWidth="1"/>
    <col min="4" max="4" width="14.77734375" style="48" customWidth="1"/>
    <col min="5" max="6" width="8.6640625" style="49" customWidth="1"/>
    <col min="7" max="7" width="9.21875" style="45" customWidth="1"/>
    <col min="8" max="8" width="14.44140625" style="45" customWidth="1"/>
    <col min="9" max="9" width="10.77734375" style="45" hidden="1" customWidth="1"/>
    <col min="10" max="10" width="12.88671875" style="4" customWidth="1"/>
    <col min="11" max="11" width="17" style="23" customWidth="1"/>
    <col min="12" max="12" width="7.44140625" style="4" customWidth="1"/>
    <col min="13" max="13" width="9.6640625" style="23" customWidth="1"/>
    <col min="14" max="14" width="17.33203125" style="4" bestFit="1" customWidth="1"/>
    <col min="15" max="15" width="10.33203125" style="4" bestFit="1" customWidth="1"/>
    <col min="16" max="16" width="9.44140625" style="4" bestFit="1" customWidth="1"/>
    <col min="17" max="17" width="12.6640625" style="4" bestFit="1" customWidth="1"/>
    <col min="18" max="18" width="13.44140625" style="4" customWidth="1"/>
    <col min="19" max="16384" width="9" style="4"/>
  </cols>
  <sheetData>
    <row r="1" spans="1:15" ht="33.75" customHeight="1">
      <c r="A1" s="173" t="s">
        <v>43</v>
      </c>
      <c r="B1" s="173"/>
      <c r="C1" s="173"/>
      <c r="D1" s="173"/>
      <c r="E1" s="173"/>
      <c r="F1" s="173"/>
      <c r="G1" s="173"/>
      <c r="H1" s="173"/>
      <c r="I1" s="173"/>
      <c r="J1" s="2"/>
      <c r="K1" s="2"/>
      <c r="L1" s="2"/>
      <c r="M1" s="2"/>
      <c r="N1" s="3"/>
      <c r="O1" s="3"/>
    </row>
    <row r="2" spans="1:15" ht="13.2">
      <c r="A2" s="5"/>
      <c r="B2" s="6"/>
      <c r="C2" s="6"/>
      <c r="D2" s="6"/>
      <c r="E2" s="7"/>
      <c r="F2" s="7"/>
      <c r="G2" s="1"/>
      <c r="H2" s="166" t="s">
        <v>481</v>
      </c>
      <c r="I2" s="1"/>
      <c r="J2" s="8"/>
      <c r="K2" s="8"/>
      <c r="L2" s="8"/>
      <c r="M2" s="8"/>
      <c r="N2" s="3"/>
      <c r="O2" s="9"/>
    </row>
    <row r="3" spans="1:15" ht="13.2">
      <c r="A3" s="5"/>
      <c r="B3" s="10"/>
      <c r="C3" s="10"/>
      <c r="D3" s="10"/>
      <c r="E3" s="7"/>
      <c r="F3" s="7"/>
      <c r="G3" s="11"/>
      <c r="H3" s="11" t="s">
        <v>44</v>
      </c>
      <c r="I3" s="11"/>
      <c r="J3" s="8"/>
      <c r="K3" s="8"/>
      <c r="L3" s="8"/>
      <c r="M3" s="8"/>
      <c r="N3" s="3"/>
      <c r="O3" s="9"/>
    </row>
    <row r="4" spans="1:15" ht="4.5" customHeight="1" thickBot="1">
      <c r="A4" s="12"/>
      <c r="B4" s="13"/>
      <c r="C4" s="12"/>
      <c r="D4" s="13"/>
      <c r="E4" s="14"/>
      <c r="F4" s="14"/>
      <c r="G4" s="15"/>
      <c r="H4" s="16"/>
      <c r="I4" s="16"/>
      <c r="J4" s="8"/>
      <c r="K4" s="8"/>
      <c r="L4" s="8"/>
      <c r="M4" s="8"/>
      <c r="N4" s="3"/>
      <c r="O4" s="9"/>
    </row>
    <row r="5" spans="1:15" ht="16.5" customHeight="1" thickBot="1">
      <c r="A5" s="17" t="s">
        <v>0</v>
      </c>
      <c r="B5" s="18" t="s">
        <v>1</v>
      </c>
      <c r="C5" s="19" t="s">
        <v>2</v>
      </c>
      <c r="D5" s="18" t="s">
        <v>3</v>
      </c>
      <c r="E5" s="20" t="s">
        <v>4</v>
      </c>
      <c r="F5" s="20" t="s">
        <v>5</v>
      </c>
      <c r="G5" s="21" t="s">
        <v>6</v>
      </c>
      <c r="H5" s="22" t="s">
        <v>7</v>
      </c>
      <c r="I5" s="102" t="s">
        <v>8</v>
      </c>
    </row>
    <row r="6" spans="1:15" s="29" customFormat="1" ht="12.75" customHeight="1">
      <c r="A6" s="24" t="s">
        <v>82</v>
      </c>
      <c r="B6" s="25">
        <v>45</v>
      </c>
      <c r="C6" s="26"/>
      <c r="D6" s="27" t="s">
        <v>83</v>
      </c>
      <c r="E6" s="154">
        <v>1719.2</v>
      </c>
      <c r="F6" s="136" t="s">
        <v>84</v>
      </c>
      <c r="G6" s="137"/>
      <c r="H6" s="138"/>
      <c r="I6" s="28"/>
    </row>
    <row r="7" spans="1:15" s="29" customFormat="1" ht="12.75" customHeight="1">
      <c r="A7" s="24" t="s">
        <v>85</v>
      </c>
      <c r="B7" s="25">
        <v>30</v>
      </c>
      <c r="C7" s="26"/>
      <c r="D7" s="27" t="s">
        <v>83</v>
      </c>
      <c r="E7" s="154">
        <v>153.19999999999999</v>
      </c>
      <c r="F7" s="36" t="s">
        <v>84</v>
      </c>
      <c r="G7" s="137"/>
      <c r="H7" s="138"/>
      <c r="I7" s="105" t="str">
        <f>IF(SUM(H7:H7)=0,"",SUM(H7:H7))</f>
        <v/>
      </c>
    </row>
    <row r="8" spans="1:15" s="29" customFormat="1" ht="12.75" customHeight="1">
      <c r="A8" s="24" t="s">
        <v>86</v>
      </c>
      <c r="B8" s="25">
        <v>15</v>
      </c>
      <c r="C8" s="26"/>
      <c r="D8" s="27" t="s">
        <v>83</v>
      </c>
      <c r="E8" s="154">
        <v>43.9</v>
      </c>
      <c r="F8" s="36" t="s">
        <v>84</v>
      </c>
      <c r="G8" s="137"/>
      <c r="H8" s="138"/>
      <c r="I8" s="105" t="str">
        <f t="shared" ref="I8:I12" si="0">IF(SUM(H8:H8)=0,"",SUM(H8:H8))</f>
        <v/>
      </c>
    </row>
    <row r="9" spans="1:15" s="29" customFormat="1" ht="12.75" customHeight="1">
      <c r="A9" s="24"/>
      <c r="B9" s="25"/>
      <c r="C9" s="26"/>
      <c r="D9" s="27" t="s">
        <v>87</v>
      </c>
      <c r="E9" s="154">
        <v>4134.3999999999996</v>
      </c>
      <c r="F9" s="36" t="s">
        <v>84</v>
      </c>
      <c r="G9" s="137"/>
      <c r="H9" s="138"/>
      <c r="I9" s="105" t="str">
        <f t="shared" si="0"/>
        <v/>
      </c>
    </row>
    <row r="10" spans="1:15" s="29" customFormat="1" ht="12.75" customHeight="1">
      <c r="A10" s="24" t="s">
        <v>88</v>
      </c>
      <c r="B10" s="25"/>
      <c r="C10" s="26"/>
      <c r="D10" s="27" t="s">
        <v>83</v>
      </c>
      <c r="E10" s="154">
        <v>1503</v>
      </c>
      <c r="F10" s="36" t="s">
        <v>84</v>
      </c>
      <c r="G10" s="137"/>
      <c r="H10" s="138"/>
      <c r="I10" s="105" t="str">
        <f t="shared" si="0"/>
        <v/>
      </c>
    </row>
    <row r="11" spans="1:15" s="29" customFormat="1" ht="12.75" customHeight="1">
      <c r="A11" s="24"/>
      <c r="B11" s="25"/>
      <c r="C11" s="26"/>
      <c r="D11" s="27" t="s">
        <v>87</v>
      </c>
      <c r="E11" s="154">
        <v>76</v>
      </c>
      <c r="F11" s="36" t="s">
        <v>84</v>
      </c>
      <c r="G11" s="137"/>
      <c r="H11" s="138"/>
      <c r="I11" s="105" t="str">
        <f t="shared" si="0"/>
        <v/>
      </c>
    </row>
    <row r="12" spans="1:15" s="29" customFormat="1" ht="12.75" customHeight="1">
      <c r="A12" s="24" t="s">
        <v>89</v>
      </c>
      <c r="B12" s="25"/>
      <c r="C12" s="26"/>
      <c r="D12" s="27" t="s">
        <v>83</v>
      </c>
      <c r="E12" s="154">
        <v>2</v>
      </c>
      <c r="F12" s="36" t="s">
        <v>90</v>
      </c>
      <c r="G12" s="137"/>
      <c r="H12" s="138"/>
      <c r="I12" s="105" t="str">
        <f t="shared" si="0"/>
        <v/>
      </c>
    </row>
    <row r="13" spans="1:15" s="29" customFormat="1" ht="12.75" customHeight="1" thickBot="1">
      <c r="A13" s="31" t="s">
        <v>91</v>
      </c>
      <c r="B13" s="32"/>
      <c r="C13" s="33"/>
      <c r="D13" s="33"/>
      <c r="E13" s="155">
        <v>541.9</v>
      </c>
      <c r="F13" s="139" t="s">
        <v>84</v>
      </c>
      <c r="G13" s="140"/>
      <c r="H13" s="141"/>
      <c r="I13" s="105"/>
      <c r="L13" s="30"/>
    </row>
    <row r="14" spans="1:15" s="34" customFormat="1" ht="14.25" customHeight="1" thickBot="1">
      <c r="A14" s="171" t="s">
        <v>9</v>
      </c>
      <c r="B14" s="172"/>
      <c r="C14" s="172"/>
      <c r="D14" s="172"/>
      <c r="E14" s="172"/>
      <c r="F14" s="172"/>
      <c r="G14" s="172"/>
      <c r="H14" s="146">
        <f>ROUNDUP(SUM(H6:H13),0)</f>
        <v>0</v>
      </c>
      <c r="I14" s="106">
        <f>SUM(I7:I13)</f>
        <v>0</v>
      </c>
      <c r="L14" s="35"/>
    </row>
    <row r="15" spans="1:15" s="34" customFormat="1" ht="13.2">
      <c r="A15" s="174" t="s">
        <v>80</v>
      </c>
      <c r="B15" s="36"/>
      <c r="C15" s="36"/>
      <c r="D15" s="120" t="s">
        <v>10</v>
      </c>
      <c r="E15" s="148"/>
      <c r="F15" s="36" t="s">
        <v>11</v>
      </c>
      <c r="G15" s="150"/>
      <c r="H15" s="147"/>
      <c r="I15" s="107"/>
      <c r="J15" s="167"/>
      <c r="K15" s="168"/>
      <c r="L15" s="37"/>
      <c r="M15" s="38"/>
      <c r="N15" s="39"/>
    </row>
    <row r="16" spans="1:15" s="34" customFormat="1" ht="13.2">
      <c r="A16" s="175"/>
      <c r="B16" s="36"/>
      <c r="C16" s="36"/>
      <c r="D16" s="120" t="s">
        <v>12</v>
      </c>
      <c r="E16" s="148"/>
      <c r="F16" s="36" t="s">
        <v>11</v>
      </c>
      <c r="G16" s="150"/>
      <c r="H16" s="147"/>
      <c r="I16" s="107"/>
      <c r="J16" s="40"/>
      <c r="K16" s="41"/>
      <c r="L16" s="37"/>
    </row>
    <row r="17" spans="1:21" s="34" customFormat="1" ht="13.2">
      <c r="A17" s="175"/>
      <c r="B17" s="36"/>
      <c r="C17" s="36"/>
      <c r="D17" s="120" t="s">
        <v>75</v>
      </c>
      <c r="E17" s="148">
        <v>62</v>
      </c>
      <c r="F17" s="36" t="s">
        <v>11</v>
      </c>
      <c r="G17" s="150"/>
      <c r="H17" s="147"/>
      <c r="I17" s="107"/>
      <c r="J17" s="42"/>
      <c r="K17" s="43"/>
      <c r="L17" s="37"/>
    </row>
    <row r="18" spans="1:21" s="34" customFormat="1" ht="13.8" thickBot="1">
      <c r="A18" s="176"/>
      <c r="B18" s="36"/>
      <c r="C18" s="36"/>
      <c r="D18" s="121" t="s">
        <v>13</v>
      </c>
      <c r="E18" s="149"/>
      <c r="F18" s="36" t="s">
        <v>11</v>
      </c>
      <c r="G18" s="150"/>
      <c r="H18" s="147"/>
      <c r="I18" s="107"/>
      <c r="J18"/>
      <c r="K18"/>
      <c r="L18"/>
      <c r="M18"/>
      <c r="N18"/>
      <c r="O18"/>
      <c r="P18"/>
      <c r="Q18"/>
      <c r="R18"/>
      <c r="S18"/>
      <c r="T18"/>
      <c r="U18"/>
    </row>
    <row r="19" spans="1:21" s="34" customFormat="1" ht="14.25" customHeight="1" thickBot="1">
      <c r="A19" s="171" t="s">
        <v>9</v>
      </c>
      <c r="B19" s="172"/>
      <c r="C19" s="172"/>
      <c r="D19" s="172"/>
      <c r="E19" s="172"/>
      <c r="F19" s="172"/>
      <c r="G19" s="172"/>
      <c r="H19" s="146">
        <f>SUM(H15:H18)</f>
        <v>0</v>
      </c>
      <c r="I19" s="108">
        <f>SUM(H15:H18)</f>
        <v>0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ht="11.4" customHeight="1">
      <c r="A20" s="179"/>
      <c r="B20" s="181" t="s">
        <v>14</v>
      </c>
      <c r="C20" s="181"/>
      <c r="D20" s="181"/>
      <c r="E20" s="181"/>
      <c r="F20" s="181"/>
      <c r="G20" s="181"/>
      <c r="H20" s="151">
        <f>ROUNDDOWN((H14+H19)*M20/100,-3)</f>
        <v>0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1.4" customHeight="1">
      <c r="A21" s="179"/>
      <c r="B21" s="181" t="s">
        <v>15</v>
      </c>
      <c r="C21" s="181"/>
      <c r="D21" s="181"/>
      <c r="E21" s="181"/>
      <c r="F21" s="181"/>
      <c r="G21" s="181"/>
      <c r="H21" s="151">
        <f>ROUNDDOWN((H14+H20+H19)*$M21/100,-3)</f>
        <v>0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1.4" customHeight="1" thickBot="1">
      <c r="A22" s="180"/>
      <c r="B22" s="182" t="s">
        <v>16</v>
      </c>
      <c r="C22" s="182"/>
      <c r="D22" s="182"/>
      <c r="E22" s="182"/>
      <c r="F22" s="182"/>
      <c r="G22" s="182"/>
      <c r="H22" s="152">
        <f>J22-M23</f>
        <v>0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1.4" customHeight="1">
      <c r="A23" s="177" t="s">
        <v>17</v>
      </c>
      <c r="B23" s="178"/>
      <c r="C23" s="178"/>
      <c r="D23" s="178"/>
      <c r="E23" s="178"/>
      <c r="F23" s="178"/>
      <c r="G23" s="178"/>
      <c r="H23" s="153">
        <f>SUM(H14,H19:H22)</f>
        <v>0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1.4" customHeight="1">
      <c r="A24" s="183" t="s">
        <v>18</v>
      </c>
      <c r="B24" s="184"/>
      <c r="C24" s="184"/>
      <c r="D24" s="184"/>
      <c r="E24" s="184"/>
      <c r="F24" s="184"/>
      <c r="G24" s="184"/>
      <c r="H24" s="151">
        <f>H23*0.1</f>
        <v>0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21" customHeight="1" thickBot="1">
      <c r="A25" s="169" t="s">
        <v>19</v>
      </c>
      <c r="B25" s="170"/>
      <c r="C25" s="170"/>
      <c r="D25" s="170"/>
      <c r="E25" s="170"/>
      <c r="F25" s="170"/>
      <c r="G25" s="170"/>
      <c r="H25" s="152">
        <f>SUM(H23:H24)</f>
        <v>0</v>
      </c>
      <c r="J25"/>
      <c r="K25"/>
      <c r="L25"/>
      <c r="M25"/>
      <c r="N25"/>
      <c r="O25"/>
      <c r="P25"/>
      <c r="Q25"/>
      <c r="R25"/>
      <c r="S25"/>
      <c r="T25"/>
      <c r="U25"/>
    </row>
    <row r="26" spans="1:21" ht="16.5" customHeight="1">
      <c r="H26" s="50"/>
      <c r="J26"/>
      <c r="K26"/>
      <c r="L26"/>
      <c r="M26"/>
      <c r="N26"/>
      <c r="O26"/>
      <c r="P26"/>
      <c r="Q26"/>
      <c r="R26"/>
      <c r="S26"/>
      <c r="T26"/>
      <c r="U26"/>
    </row>
    <row r="27" spans="1:21" ht="11.4" customHeight="1">
      <c r="J27"/>
      <c r="K27"/>
      <c r="L27"/>
      <c r="M27"/>
      <c r="N27"/>
      <c r="O27"/>
      <c r="P27"/>
      <c r="Q27"/>
      <c r="R27"/>
      <c r="S27"/>
      <c r="T27"/>
      <c r="U27"/>
    </row>
    <row r="28" spans="1:21" s="46" customFormat="1" ht="11.4" customHeight="1">
      <c r="B28" s="47"/>
      <c r="D28" s="48"/>
      <c r="E28" s="49"/>
      <c r="F28" s="49"/>
      <c r="G28" s="45"/>
      <c r="H28" s="45"/>
      <c r="I28" s="45"/>
      <c r="J28"/>
      <c r="K28"/>
      <c r="L28"/>
      <c r="M28"/>
      <c r="N28"/>
      <c r="O28"/>
      <c r="P28"/>
      <c r="Q28"/>
      <c r="R28"/>
      <c r="S28"/>
      <c r="T28"/>
      <c r="U28"/>
    </row>
    <row r="29" spans="1:21" ht="13.2">
      <c r="J29"/>
      <c r="K29"/>
      <c r="L29"/>
      <c r="M29"/>
      <c r="N29"/>
      <c r="O29"/>
      <c r="P29"/>
      <c r="Q29"/>
      <c r="R29"/>
      <c r="S29"/>
      <c r="T29"/>
      <c r="U29"/>
    </row>
    <row r="30" spans="1:21" ht="13.2">
      <c r="J30"/>
      <c r="K30"/>
      <c r="L30"/>
      <c r="M30"/>
      <c r="N30"/>
      <c r="O30"/>
      <c r="P30"/>
      <c r="Q30"/>
      <c r="R30"/>
      <c r="S30"/>
      <c r="T30"/>
      <c r="U30"/>
    </row>
    <row r="31" spans="1:21" ht="13.2">
      <c r="J31"/>
      <c r="K31"/>
      <c r="L31"/>
      <c r="M31"/>
      <c r="N31"/>
      <c r="O31"/>
      <c r="P31"/>
      <c r="Q31"/>
      <c r="R31"/>
      <c r="S31"/>
      <c r="T31"/>
      <c r="U31"/>
    </row>
    <row r="32" spans="1:21" ht="13.2">
      <c r="J32"/>
      <c r="K32"/>
      <c r="L32"/>
      <c r="M32"/>
      <c r="N32"/>
      <c r="O32"/>
      <c r="P32"/>
      <c r="Q32"/>
      <c r="R32"/>
      <c r="S32"/>
      <c r="T32"/>
      <c r="U32"/>
    </row>
    <row r="33" spans="10:21" ht="13.2">
      <c r="J33"/>
      <c r="K33"/>
      <c r="L33"/>
      <c r="M33"/>
      <c r="N33"/>
      <c r="O33"/>
      <c r="P33"/>
      <c r="Q33"/>
      <c r="R33"/>
      <c r="S33"/>
      <c r="T33"/>
      <c r="U33"/>
    </row>
    <row r="34" spans="10:21" ht="13.2">
      <c r="J34"/>
      <c r="K34"/>
      <c r="L34"/>
      <c r="M34"/>
      <c r="N34"/>
      <c r="O34"/>
      <c r="P34"/>
      <c r="Q34"/>
      <c r="R34"/>
      <c r="S34"/>
      <c r="T34"/>
      <c r="U34"/>
    </row>
    <row r="35" spans="10:21" ht="13.2">
      <c r="J35"/>
      <c r="K35"/>
      <c r="L35"/>
      <c r="M35"/>
      <c r="N35"/>
      <c r="O35"/>
      <c r="P35"/>
      <c r="Q35"/>
      <c r="R35"/>
      <c r="S35"/>
      <c r="T35"/>
      <c r="U35"/>
    </row>
    <row r="36" spans="10:21" ht="13.2">
      <c r="J36"/>
      <c r="K36"/>
      <c r="L36"/>
      <c r="M36"/>
      <c r="N36"/>
      <c r="O36"/>
      <c r="P36"/>
      <c r="Q36"/>
      <c r="R36"/>
      <c r="S36"/>
      <c r="T36"/>
      <c r="U36"/>
    </row>
    <row r="37" spans="10:21" ht="13.2">
      <c r="J37"/>
      <c r="K37"/>
      <c r="L37"/>
      <c r="M37"/>
      <c r="N37"/>
      <c r="O37"/>
      <c r="P37"/>
      <c r="Q37"/>
      <c r="R37"/>
      <c r="S37"/>
      <c r="T37"/>
      <c r="U37"/>
    </row>
    <row r="38" spans="10:21" ht="13.2">
      <c r="J38"/>
      <c r="K38"/>
      <c r="L38"/>
      <c r="M38"/>
      <c r="N38"/>
      <c r="O38"/>
      <c r="P38"/>
      <c r="Q38"/>
      <c r="R38"/>
      <c r="S38"/>
      <c r="T38"/>
      <c r="U38"/>
    </row>
    <row r="39" spans="10:21" ht="13.2">
      <c r="J39"/>
      <c r="K39"/>
      <c r="L39"/>
      <c r="M39"/>
      <c r="N39"/>
      <c r="O39"/>
      <c r="P39"/>
      <c r="Q39"/>
      <c r="R39"/>
      <c r="S39"/>
      <c r="T39"/>
      <c r="U39"/>
    </row>
    <row r="40" spans="10:21" ht="13.2">
      <c r="J40"/>
      <c r="K40"/>
      <c r="L40"/>
      <c r="M40"/>
      <c r="N40"/>
      <c r="O40"/>
      <c r="P40"/>
      <c r="Q40"/>
      <c r="R40"/>
      <c r="S40"/>
      <c r="T40"/>
      <c r="U40"/>
    </row>
    <row r="41" spans="10:21" ht="13.2">
      <c r="J41"/>
      <c r="K41"/>
      <c r="L41"/>
      <c r="M41"/>
      <c r="N41"/>
      <c r="O41"/>
      <c r="P41"/>
      <c r="Q41"/>
      <c r="R41"/>
      <c r="S41"/>
      <c r="T41"/>
      <c r="U41"/>
    </row>
    <row r="42" spans="10:21" ht="13.2">
      <c r="J42"/>
      <c r="K42"/>
      <c r="L42"/>
      <c r="M42"/>
      <c r="N42"/>
      <c r="O42"/>
      <c r="P42"/>
      <c r="Q42"/>
      <c r="R42"/>
      <c r="S42"/>
      <c r="T42"/>
      <c r="U42"/>
    </row>
    <row r="43" spans="10:21" ht="13.2">
      <c r="J43"/>
      <c r="K43"/>
      <c r="L43"/>
      <c r="M43"/>
      <c r="N43"/>
      <c r="O43"/>
      <c r="P43"/>
      <c r="Q43"/>
      <c r="R43"/>
      <c r="S43"/>
      <c r="T43"/>
      <c r="U43"/>
    </row>
    <row r="44" spans="10:21" ht="13.2">
      <c r="J44"/>
      <c r="K44"/>
      <c r="L44"/>
      <c r="M44"/>
      <c r="N44"/>
      <c r="O44"/>
      <c r="P44"/>
      <c r="Q44"/>
      <c r="R44"/>
      <c r="S44"/>
      <c r="T44"/>
      <c r="U44"/>
    </row>
    <row r="45" spans="10:21" ht="13.2">
      <c r="J45"/>
      <c r="K45"/>
      <c r="L45"/>
      <c r="M45"/>
      <c r="N45"/>
      <c r="O45"/>
      <c r="P45"/>
      <c r="Q45"/>
      <c r="R45"/>
      <c r="S45"/>
      <c r="T45"/>
      <c r="U45"/>
    </row>
    <row r="46" spans="10:21" ht="13.2">
      <c r="J46"/>
      <c r="K46"/>
      <c r="L46"/>
      <c r="M46"/>
      <c r="N46"/>
      <c r="O46"/>
      <c r="P46"/>
      <c r="Q46"/>
      <c r="R46"/>
      <c r="S46"/>
      <c r="T46"/>
      <c r="U46"/>
    </row>
    <row r="47" spans="10:21" ht="13.2">
      <c r="J47"/>
      <c r="K47"/>
      <c r="L47"/>
      <c r="M47"/>
      <c r="N47"/>
      <c r="O47"/>
      <c r="P47"/>
      <c r="Q47"/>
      <c r="R47"/>
      <c r="S47"/>
      <c r="T47"/>
      <c r="U47"/>
    </row>
    <row r="48" spans="10:21" ht="13.2">
      <c r="J48"/>
      <c r="K48"/>
      <c r="L48"/>
      <c r="M48"/>
      <c r="N48"/>
      <c r="O48"/>
      <c r="P48"/>
      <c r="Q48"/>
      <c r="R48"/>
      <c r="S48"/>
      <c r="T48"/>
      <c r="U48"/>
    </row>
    <row r="49" spans="10:21" ht="13.2">
      <c r="J49"/>
      <c r="K49"/>
      <c r="L49"/>
      <c r="M49"/>
      <c r="N49"/>
      <c r="O49"/>
      <c r="P49"/>
      <c r="Q49"/>
      <c r="R49"/>
      <c r="S49"/>
      <c r="T49"/>
      <c r="U49"/>
    </row>
    <row r="50" spans="10:21" ht="13.2">
      <c r="J50"/>
      <c r="K50"/>
      <c r="L50"/>
      <c r="M50"/>
      <c r="N50"/>
      <c r="O50"/>
      <c r="P50"/>
      <c r="Q50"/>
      <c r="R50"/>
      <c r="S50"/>
      <c r="T50"/>
      <c r="U50"/>
    </row>
    <row r="51" spans="10:21" ht="13.2">
      <c r="J51"/>
      <c r="K51"/>
      <c r="L51"/>
      <c r="M51"/>
      <c r="N51"/>
      <c r="O51"/>
      <c r="P51"/>
      <c r="Q51"/>
      <c r="R51"/>
      <c r="S51"/>
      <c r="T51"/>
      <c r="U51"/>
    </row>
    <row r="52" spans="10:21" ht="13.2">
      <c r="J52"/>
      <c r="K52"/>
      <c r="L52"/>
      <c r="M52"/>
      <c r="N52"/>
      <c r="O52"/>
      <c r="P52"/>
      <c r="Q52"/>
      <c r="R52"/>
      <c r="S52"/>
      <c r="T52"/>
      <c r="U52"/>
    </row>
    <row r="53" spans="10:21" ht="13.2">
      <c r="J53"/>
      <c r="K53"/>
      <c r="L53"/>
      <c r="M53"/>
      <c r="N53"/>
      <c r="O53"/>
      <c r="P53"/>
      <c r="Q53"/>
      <c r="R53"/>
      <c r="S53"/>
      <c r="T53"/>
      <c r="U53"/>
    </row>
    <row r="54" spans="10:21" ht="13.2">
      <c r="J54"/>
      <c r="K54"/>
      <c r="L54"/>
      <c r="M54"/>
      <c r="N54"/>
      <c r="O54"/>
      <c r="P54"/>
      <c r="Q54"/>
      <c r="R54"/>
      <c r="S54"/>
      <c r="T54"/>
      <c r="U54"/>
    </row>
    <row r="55" spans="10:21" ht="13.2">
      <c r="J55"/>
      <c r="K55"/>
      <c r="L55"/>
      <c r="M55"/>
      <c r="N55"/>
      <c r="O55"/>
      <c r="P55"/>
      <c r="Q55"/>
      <c r="R55"/>
      <c r="S55"/>
      <c r="T55"/>
      <c r="U55"/>
    </row>
    <row r="56" spans="10:21" ht="13.2">
      <c r="J56"/>
      <c r="K56"/>
      <c r="L56"/>
      <c r="M56"/>
      <c r="N56"/>
      <c r="O56"/>
      <c r="P56"/>
      <c r="Q56"/>
      <c r="R56"/>
      <c r="S56"/>
      <c r="T56"/>
      <c r="U56"/>
    </row>
    <row r="57" spans="10:21" ht="13.2">
      <c r="J57"/>
      <c r="K57"/>
      <c r="L57"/>
      <c r="M57"/>
      <c r="N57"/>
      <c r="O57"/>
      <c r="P57"/>
      <c r="Q57"/>
      <c r="R57"/>
      <c r="S57"/>
      <c r="T57"/>
      <c r="U57"/>
    </row>
    <row r="58" spans="10:21" ht="13.2">
      <c r="J58"/>
      <c r="K58"/>
      <c r="L58"/>
      <c r="M58"/>
      <c r="N58"/>
      <c r="O58"/>
      <c r="P58"/>
      <c r="Q58"/>
      <c r="R58"/>
      <c r="S58"/>
      <c r="T58"/>
      <c r="U58"/>
    </row>
    <row r="59" spans="10:21" ht="13.2">
      <c r="J59"/>
      <c r="K59"/>
      <c r="L59"/>
      <c r="M59"/>
      <c r="N59"/>
      <c r="O59"/>
      <c r="P59"/>
      <c r="Q59"/>
      <c r="R59"/>
      <c r="S59"/>
      <c r="T59"/>
      <c r="U59"/>
    </row>
  </sheetData>
  <mergeCells count="12">
    <mergeCell ref="J15:K15"/>
    <mergeCell ref="A25:G25"/>
    <mergeCell ref="A19:G19"/>
    <mergeCell ref="A1:I1"/>
    <mergeCell ref="A14:G14"/>
    <mergeCell ref="A15:A18"/>
    <mergeCell ref="A23:G23"/>
    <mergeCell ref="A20:A22"/>
    <mergeCell ref="B20:G20"/>
    <mergeCell ref="B21:G21"/>
    <mergeCell ref="B22:G22"/>
    <mergeCell ref="A24:G24"/>
  </mergeCells>
  <phoneticPr fontId="2"/>
  <pageMargins left="0.75" right="0.75" top="1" bottom="1" header="0.51200000000000001" footer="0.51200000000000001"/>
  <pageSetup paperSize="9" scale="97" fitToHeight="0" orientation="portrait" r:id="rId1"/>
  <headerFooter alignWithMargins="0"/>
  <colBreaks count="1" manualBreakCount="1">
    <brk id="8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B50"/>
  <sheetViews>
    <sheetView showZeros="0" view="pageBreakPreview" zoomScaleNormal="100" workbookViewId="0">
      <selection activeCell="BS13" sqref="BS13"/>
    </sheetView>
  </sheetViews>
  <sheetFormatPr defaultColWidth="9" defaultRowHeight="10.8"/>
  <cols>
    <col min="1" max="1" width="27.6640625" style="46" customWidth="1"/>
    <col min="2" max="2" width="7.44140625" style="47" hidden="1" customWidth="1"/>
    <col min="3" max="3" width="20.6640625" style="48" hidden="1" customWidth="1"/>
    <col min="4" max="4" width="11.77734375" style="46" hidden="1" customWidth="1"/>
    <col min="5" max="5" width="9.6640625" style="48" customWidth="1"/>
    <col min="6" max="45" width="5.77734375" style="53" hidden="1" customWidth="1"/>
    <col min="46" max="47" width="5.77734375" style="53" customWidth="1"/>
    <col min="48" max="49" width="5.77734375" style="53" hidden="1" customWidth="1"/>
    <col min="50" max="51" width="5.77734375" style="53" customWidth="1"/>
    <col min="52" max="67" width="5.77734375" style="53" hidden="1" customWidth="1"/>
    <col min="68" max="68" width="5.77734375" style="53" customWidth="1"/>
    <col min="69" max="69" width="7.44140625" style="53" customWidth="1"/>
    <col min="70" max="70" width="8.77734375" style="46" customWidth="1"/>
    <col min="71" max="71" width="7" style="46" customWidth="1"/>
    <col min="72" max="72" width="35.88671875" style="45" bestFit="1" customWidth="1"/>
    <col min="73" max="73" width="7.44140625" style="46" customWidth="1"/>
    <col min="74" max="74" width="9.6640625" style="45" customWidth="1"/>
    <col min="75" max="75" width="5.6640625" style="46" customWidth="1"/>
    <col min="76" max="76" width="3.6640625" style="46" customWidth="1"/>
    <col min="77" max="77" width="5.6640625" style="46" customWidth="1"/>
    <col min="78" max="78" width="9.6640625" style="46" customWidth="1"/>
    <col min="79" max="79" width="13.44140625" style="46" customWidth="1"/>
    <col min="80" max="16384" width="9" style="46"/>
  </cols>
  <sheetData>
    <row r="1" spans="1:77" s="4" customFormat="1" ht="33.75" customHeight="1">
      <c r="A1" s="173" t="s">
        <v>20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3"/>
    </row>
    <row r="2" spans="1:77" s="4" customFormat="1" ht="13.2">
      <c r="A2" s="5"/>
      <c r="B2" s="6"/>
      <c r="C2" s="6"/>
      <c r="D2" s="6"/>
      <c r="E2" s="7"/>
      <c r="F2" s="7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8"/>
      <c r="BO2" s="8"/>
      <c r="BP2" s="8"/>
      <c r="BQ2" s="1" t="s">
        <v>481</v>
      </c>
      <c r="BR2" s="9"/>
    </row>
    <row r="3" spans="1:77" s="4" customFormat="1" ht="13.2">
      <c r="A3" s="5"/>
      <c r="B3" s="10"/>
      <c r="C3" s="10"/>
      <c r="D3" s="10"/>
      <c r="E3" s="7"/>
      <c r="F3" s="7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8"/>
      <c r="BO3" s="8"/>
      <c r="BP3" s="8"/>
      <c r="BQ3" s="11" t="s">
        <v>44</v>
      </c>
      <c r="BR3" s="9"/>
    </row>
    <row r="4" spans="1:77" ht="5.25" customHeight="1" thickBot="1">
      <c r="B4" s="48"/>
      <c r="BS4" s="45"/>
      <c r="BT4" s="46"/>
      <c r="BU4" s="45"/>
      <c r="BV4" s="46"/>
      <c r="BY4" s="54"/>
    </row>
    <row r="5" spans="1:77" ht="13.5" customHeight="1">
      <c r="A5" s="185"/>
      <c r="B5" s="186"/>
      <c r="C5" s="186"/>
      <c r="D5" s="186"/>
      <c r="E5" s="187"/>
      <c r="F5" s="199" t="s">
        <v>45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1"/>
      <c r="BS5" s="45"/>
      <c r="BT5" s="46"/>
      <c r="BU5" s="45"/>
      <c r="BV5" s="46"/>
    </row>
    <row r="6" spans="1:77" ht="14.25" customHeight="1">
      <c r="A6" s="188"/>
      <c r="B6" s="189"/>
      <c r="C6" s="189"/>
      <c r="D6" s="189"/>
      <c r="E6" s="190"/>
      <c r="F6" s="191" t="s">
        <v>72</v>
      </c>
      <c r="G6" s="192"/>
      <c r="H6" s="193" t="s">
        <v>29</v>
      </c>
      <c r="I6" s="194"/>
      <c r="J6" s="193" t="s">
        <v>46</v>
      </c>
      <c r="K6" s="194"/>
      <c r="L6" s="193" t="s">
        <v>47</v>
      </c>
      <c r="M6" s="194"/>
      <c r="N6" s="193" t="s">
        <v>48</v>
      </c>
      <c r="O6" s="194"/>
      <c r="P6" s="195" t="s">
        <v>56</v>
      </c>
      <c r="Q6" s="192"/>
      <c r="R6" s="193" t="s">
        <v>79</v>
      </c>
      <c r="S6" s="194"/>
      <c r="T6" s="193" t="s">
        <v>49</v>
      </c>
      <c r="U6" s="194"/>
      <c r="V6" s="193" t="s">
        <v>50</v>
      </c>
      <c r="W6" s="194"/>
      <c r="X6" s="193" t="s">
        <v>51</v>
      </c>
      <c r="Y6" s="194"/>
      <c r="Z6" s="193" t="s">
        <v>58</v>
      </c>
      <c r="AA6" s="194"/>
      <c r="AB6" s="193" t="s">
        <v>73</v>
      </c>
      <c r="AC6" s="194"/>
      <c r="AD6" s="193" t="s">
        <v>53</v>
      </c>
      <c r="AE6" s="194"/>
      <c r="AF6" s="193" t="s">
        <v>74</v>
      </c>
      <c r="AG6" s="194"/>
      <c r="AH6" s="193" t="s">
        <v>76</v>
      </c>
      <c r="AI6" s="194"/>
      <c r="AJ6" s="193" t="s">
        <v>54</v>
      </c>
      <c r="AK6" s="194"/>
      <c r="AL6" s="193" t="s">
        <v>52</v>
      </c>
      <c r="AM6" s="194"/>
      <c r="AN6" s="195" t="s">
        <v>63</v>
      </c>
      <c r="AO6" s="192"/>
      <c r="AP6" s="195" t="s">
        <v>62</v>
      </c>
      <c r="AQ6" s="192"/>
      <c r="AR6" s="195" t="s">
        <v>64</v>
      </c>
      <c r="AS6" s="192"/>
      <c r="AT6" s="193" t="s">
        <v>59</v>
      </c>
      <c r="AU6" s="194"/>
      <c r="AV6" s="195" t="s">
        <v>60</v>
      </c>
      <c r="AW6" s="192"/>
      <c r="AX6" s="195" t="s">
        <v>61</v>
      </c>
      <c r="AY6" s="192"/>
      <c r="AZ6" s="195" t="s">
        <v>65</v>
      </c>
      <c r="BA6" s="192"/>
      <c r="BB6" s="193" t="s">
        <v>67</v>
      </c>
      <c r="BC6" s="194"/>
      <c r="BD6" s="193" t="s">
        <v>66</v>
      </c>
      <c r="BE6" s="194"/>
      <c r="BF6" s="195" t="s">
        <v>57</v>
      </c>
      <c r="BG6" s="192"/>
      <c r="BH6" s="193" t="s">
        <v>68</v>
      </c>
      <c r="BI6" s="194"/>
      <c r="BJ6" s="193" t="s">
        <v>69</v>
      </c>
      <c r="BK6" s="194"/>
      <c r="BL6" s="193" t="s">
        <v>55</v>
      </c>
      <c r="BM6" s="194"/>
      <c r="BN6" s="195" t="s">
        <v>70</v>
      </c>
      <c r="BO6" s="196"/>
      <c r="BP6" s="197" t="s">
        <v>21</v>
      </c>
      <c r="BQ6" s="198"/>
      <c r="BS6" s="45"/>
      <c r="BT6" s="46"/>
      <c r="BU6" s="45"/>
      <c r="BV6" s="46"/>
    </row>
    <row r="7" spans="1:77" ht="14.25" customHeight="1">
      <c r="A7" s="206" t="s">
        <v>22</v>
      </c>
      <c r="B7" s="207"/>
      <c r="C7" s="207"/>
      <c r="D7" s="207"/>
      <c r="E7" s="208"/>
      <c r="F7" s="209">
        <f>BU20</f>
        <v>0</v>
      </c>
      <c r="G7" s="210"/>
      <c r="H7" s="202">
        <f>BU21</f>
        <v>0</v>
      </c>
      <c r="I7" s="210"/>
      <c r="J7" s="202">
        <f>BU22</f>
        <v>0</v>
      </c>
      <c r="K7" s="210"/>
      <c r="L7" s="202">
        <f>BU23</f>
        <v>0</v>
      </c>
      <c r="M7" s="210"/>
      <c r="N7" s="202">
        <f>BU24</f>
        <v>0</v>
      </c>
      <c r="O7" s="210"/>
      <c r="P7" s="202">
        <f>BU35</f>
        <v>0</v>
      </c>
      <c r="Q7" s="210"/>
      <c r="R7" s="202">
        <f>BU50</f>
        <v>0</v>
      </c>
      <c r="S7" s="210"/>
      <c r="T7" s="202">
        <f>BU28</f>
        <v>0</v>
      </c>
      <c r="U7" s="210"/>
      <c r="V7" s="202">
        <f>BU29</f>
        <v>0</v>
      </c>
      <c r="W7" s="210"/>
      <c r="X7" s="202">
        <f>BU30</f>
        <v>0</v>
      </c>
      <c r="Y7" s="210"/>
      <c r="Z7" s="202">
        <f>BU37</f>
        <v>0</v>
      </c>
      <c r="AA7" s="210"/>
      <c r="AB7" s="202">
        <f>BU25</f>
        <v>0</v>
      </c>
      <c r="AC7" s="210"/>
      <c r="AD7" s="202">
        <f>BU32</f>
        <v>0</v>
      </c>
      <c r="AE7" s="210"/>
      <c r="AF7" s="202">
        <f>BU26</f>
        <v>0</v>
      </c>
      <c r="AG7" s="210"/>
      <c r="AH7" s="202">
        <f>BU27</f>
        <v>0</v>
      </c>
      <c r="AI7" s="210"/>
      <c r="AJ7" s="202">
        <f>BU33</f>
        <v>0</v>
      </c>
      <c r="AK7" s="210"/>
      <c r="AL7" s="202">
        <f>BU31</f>
        <v>0</v>
      </c>
      <c r="AM7" s="210"/>
      <c r="AN7" s="202">
        <f>BU42</f>
        <v>0</v>
      </c>
      <c r="AO7" s="210"/>
      <c r="AP7" s="202">
        <f>BU41</f>
        <v>0</v>
      </c>
      <c r="AQ7" s="210"/>
      <c r="AR7" s="202">
        <f>BU43</f>
        <v>0</v>
      </c>
      <c r="AS7" s="210"/>
      <c r="AT7" s="202">
        <f>BU38</f>
        <v>0</v>
      </c>
      <c r="AU7" s="210"/>
      <c r="AV7" s="202">
        <f>BU39</f>
        <v>0</v>
      </c>
      <c r="AW7" s="210"/>
      <c r="AX7" s="202">
        <f>BU40</f>
        <v>0</v>
      </c>
      <c r="AY7" s="210"/>
      <c r="AZ7" s="202">
        <f>BU44</f>
        <v>0</v>
      </c>
      <c r="BA7" s="210"/>
      <c r="BB7" s="202">
        <f>BU46</f>
        <v>0</v>
      </c>
      <c r="BC7" s="210"/>
      <c r="BD7" s="202">
        <f>BU45</f>
        <v>0</v>
      </c>
      <c r="BE7" s="210"/>
      <c r="BF7" s="202">
        <f>BU36</f>
        <v>0</v>
      </c>
      <c r="BG7" s="210"/>
      <c r="BH7" s="202">
        <f>BU47</f>
        <v>0</v>
      </c>
      <c r="BI7" s="210"/>
      <c r="BJ7" s="202">
        <f>BU48</f>
        <v>0</v>
      </c>
      <c r="BK7" s="210"/>
      <c r="BL7" s="202">
        <f>BU34</f>
        <v>0</v>
      </c>
      <c r="BM7" s="210"/>
      <c r="BN7" s="202">
        <f>BU49</f>
        <v>0</v>
      </c>
      <c r="BO7" s="203"/>
      <c r="BP7" s="204">
        <f>SUM(F7:BO7)</f>
        <v>0</v>
      </c>
      <c r="BQ7" s="205"/>
      <c r="BS7" s="45"/>
      <c r="BT7" s="46"/>
      <c r="BU7" s="45"/>
      <c r="BV7" s="46"/>
    </row>
    <row r="8" spans="1:77" s="70" customFormat="1" ht="18.75" customHeight="1" thickBot="1">
      <c r="A8" s="99" t="s">
        <v>0</v>
      </c>
      <c r="B8" s="44" t="s">
        <v>1</v>
      </c>
      <c r="C8" s="44" t="s">
        <v>23</v>
      </c>
      <c r="D8" s="100" t="s">
        <v>2</v>
      </c>
      <c r="E8" s="101" t="s">
        <v>3</v>
      </c>
      <c r="F8" s="55" t="s">
        <v>71</v>
      </c>
      <c r="G8" s="56" t="s">
        <v>25</v>
      </c>
      <c r="H8" s="56" t="s">
        <v>24</v>
      </c>
      <c r="I8" s="56" t="s">
        <v>25</v>
      </c>
      <c r="J8" s="56" t="s">
        <v>24</v>
      </c>
      <c r="K8" s="56" t="s">
        <v>25</v>
      </c>
      <c r="L8" s="56" t="s">
        <v>24</v>
      </c>
      <c r="M8" s="56" t="s">
        <v>25</v>
      </c>
      <c r="N8" s="56" t="s">
        <v>24</v>
      </c>
      <c r="O8" s="56" t="s">
        <v>25</v>
      </c>
      <c r="P8" s="56" t="s">
        <v>24</v>
      </c>
      <c r="Q8" s="56" t="s">
        <v>25</v>
      </c>
      <c r="R8" s="56" t="s">
        <v>24</v>
      </c>
      <c r="S8" s="56" t="s">
        <v>25</v>
      </c>
      <c r="T8" s="56" t="s">
        <v>24</v>
      </c>
      <c r="U8" s="56" t="s">
        <v>25</v>
      </c>
      <c r="V8" s="56" t="s">
        <v>24</v>
      </c>
      <c r="W8" s="56" t="s">
        <v>25</v>
      </c>
      <c r="X8" s="56" t="s">
        <v>24</v>
      </c>
      <c r="Y8" s="56" t="s">
        <v>25</v>
      </c>
      <c r="Z8" s="56" t="s">
        <v>24</v>
      </c>
      <c r="AA8" s="56" t="s">
        <v>25</v>
      </c>
      <c r="AB8" s="56" t="s">
        <v>24</v>
      </c>
      <c r="AC8" s="56" t="s">
        <v>25</v>
      </c>
      <c r="AD8" s="56" t="s">
        <v>24</v>
      </c>
      <c r="AE8" s="56" t="s">
        <v>25</v>
      </c>
      <c r="AF8" s="56" t="s">
        <v>24</v>
      </c>
      <c r="AG8" s="56" t="s">
        <v>25</v>
      </c>
      <c r="AH8" s="56" t="s">
        <v>24</v>
      </c>
      <c r="AI8" s="56" t="s">
        <v>25</v>
      </c>
      <c r="AJ8" s="56" t="s">
        <v>24</v>
      </c>
      <c r="AK8" s="56" t="s">
        <v>25</v>
      </c>
      <c r="AL8" s="56" t="s">
        <v>24</v>
      </c>
      <c r="AM8" s="56" t="s">
        <v>25</v>
      </c>
      <c r="AN8" s="56" t="s">
        <v>24</v>
      </c>
      <c r="AO8" s="56" t="s">
        <v>25</v>
      </c>
      <c r="AP8" s="56" t="s">
        <v>24</v>
      </c>
      <c r="AQ8" s="56" t="s">
        <v>25</v>
      </c>
      <c r="AR8" s="56" t="s">
        <v>24</v>
      </c>
      <c r="AS8" s="56" t="s">
        <v>25</v>
      </c>
      <c r="AT8" s="56" t="s">
        <v>24</v>
      </c>
      <c r="AU8" s="56" t="s">
        <v>25</v>
      </c>
      <c r="AV8" s="56" t="s">
        <v>24</v>
      </c>
      <c r="AW8" s="56" t="s">
        <v>25</v>
      </c>
      <c r="AX8" s="56" t="s">
        <v>24</v>
      </c>
      <c r="AY8" s="56" t="s">
        <v>25</v>
      </c>
      <c r="AZ8" s="56" t="s">
        <v>24</v>
      </c>
      <c r="BA8" s="56" t="s">
        <v>25</v>
      </c>
      <c r="BB8" s="56" t="s">
        <v>24</v>
      </c>
      <c r="BC8" s="56" t="s">
        <v>25</v>
      </c>
      <c r="BD8" s="56" t="s">
        <v>24</v>
      </c>
      <c r="BE8" s="56" t="s">
        <v>25</v>
      </c>
      <c r="BF8" s="56" t="s">
        <v>24</v>
      </c>
      <c r="BG8" s="56" t="s">
        <v>25</v>
      </c>
      <c r="BH8" s="56" t="s">
        <v>24</v>
      </c>
      <c r="BI8" s="56" t="s">
        <v>25</v>
      </c>
      <c r="BJ8" s="56" t="s">
        <v>24</v>
      </c>
      <c r="BK8" s="56" t="s">
        <v>25</v>
      </c>
      <c r="BL8" s="56" t="s">
        <v>24</v>
      </c>
      <c r="BM8" s="56" t="s">
        <v>25</v>
      </c>
      <c r="BN8" s="56" t="s">
        <v>26</v>
      </c>
      <c r="BO8" s="57" t="s">
        <v>25</v>
      </c>
      <c r="BP8" s="55" t="s">
        <v>26</v>
      </c>
      <c r="BQ8" s="58" t="s">
        <v>27</v>
      </c>
      <c r="BS8" s="98"/>
      <c r="BT8" s="46"/>
      <c r="BU8" s="45"/>
    </row>
    <row r="9" spans="1:77" s="96" customFormat="1">
      <c r="A9" s="122" t="s">
        <v>82</v>
      </c>
      <c r="B9" s="123"/>
      <c r="C9" s="124"/>
      <c r="D9" s="125"/>
      <c r="E9" s="126" t="s">
        <v>83</v>
      </c>
      <c r="F9" s="142"/>
      <c r="G9" s="156"/>
      <c r="H9" s="143"/>
      <c r="I9" s="156"/>
      <c r="J9" s="143"/>
      <c r="K9" s="156"/>
      <c r="L9" s="143"/>
      <c r="M9" s="156"/>
      <c r="N9" s="143"/>
      <c r="O9" s="156"/>
      <c r="P9" s="143"/>
      <c r="Q9" s="156"/>
      <c r="R9" s="143"/>
      <c r="S9" s="156"/>
      <c r="T9" s="143"/>
      <c r="U9" s="156"/>
      <c r="V9" s="143"/>
      <c r="W9" s="156"/>
      <c r="X9" s="143"/>
      <c r="Y9" s="156"/>
      <c r="Z9" s="143"/>
      <c r="AA9" s="156"/>
      <c r="AB9" s="143"/>
      <c r="AC9" s="156"/>
      <c r="AD9" s="143"/>
      <c r="AE9" s="156"/>
      <c r="AF9" s="143"/>
      <c r="AG9" s="156"/>
      <c r="AH9" s="143"/>
      <c r="AI9" s="156"/>
      <c r="AJ9" s="143"/>
      <c r="AK9" s="156"/>
      <c r="AL9" s="143"/>
      <c r="AM9" s="156"/>
      <c r="AN9" s="143"/>
      <c r="AO9" s="156"/>
      <c r="AP9" s="143"/>
      <c r="AQ9" s="156"/>
      <c r="AR9" s="143"/>
      <c r="AS9" s="156"/>
      <c r="AT9" s="143">
        <v>95</v>
      </c>
      <c r="AU9" s="156">
        <v>1177.7</v>
      </c>
      <c r="AV9" s="143"/>
      <c r="AW9" s="156"/>
      <c r="AX9" s="143">
        <v>24</v>
      </c>
      <c r="AY9" s="156">
        <v>541.5</v>
      </c>
      <c r="AZ9" s="143"/>
      <c r="BA9" s="156"/>
      <c r="BB9" s="143"/>
      <c r="BC9" s="156"/>
      <c r="BD9" s="143"/>
      <c r="BE9" s="156"/>
      <c r="BF9" s="143"/>
      <c r="BG9" s="156"/>
      <c r="BH9" s="143"/>
      <c r="BI9" s="156"/>
      <c r="BJ9" s="143"/>
      <c r="BK9" s="156"/>
      <c r="BL9" s="143"/>
      <c r="BM9" s="156"/>
      <c r="BN9" s="143"/>
      <c r="BO9" s="160"/>
      <c r="BP9" s="142">
        <f>SUMIF(F$8:BO$8,"個数",F9:BO9)</f>
        <v>119</v>
      </c>
      <c r="BQ9" s="160">
        <f>SUMIF(F$8:BO$8,"施工長",F9:BO9)</f>
        <v>1719.2</v>
      </c>
      <c r="BS9" s="97"/>
      <c r="BT9" s="46"/>
      <c r="BU9" s="45"/>
    </row>
    <row r="10" spans="1:77" s="96" customFormat="1">
      <c r="A10" s="127" t="s">
        <v>85</v>
      </c>
      <c r="B10" s="128"/>
      <c r="C10" s="129"/>
      <c r="D10" s="130"/>
      <c r="E10" s="131" t="s">
        <v>83</v>
      </c>
      <c r="F10" s="144"/>
      <c r="G10" s="157"/>
      <c r="H10" s="103"/>
      <c r="I10" s="157"/>
      <c r="J10" s="103"/>
      <c r="K10" s="157"/>
      <c r="L10" s="103"/>
      <c r="M10" s="157"/>
      <c r="N10" s="103"/>
      <c r="O10" s="157"/>
      <c r="P10" s="103"/>
      <c r="Q10" s="157"/>
      <c r="R10" s="103"/>
      <c r="S10" s="157"/>
      <c r="T10" s="103"/>
      <c r="U10" s="157"/>
      <c r="V10" s="103"/>
      <c r="W10" s="157"/>
      <c r="X10" s="103"/>
      <c r="Y10" s="157"/>
      <c r="Z10" s="103"/>
      <c r="AA10" s="157"/>
      <c r="AB10" s="103"/>
      <c r="AC10" s="157"/>
      <c r="AD10" s="103"/>
      <c r="AE10" s="157"/>
      <c r="AF10" s="103"/>
      <c r="AG10" s="157"/>
      <c r="AH10" s="103"/>
      <c r="AI10" s="157"/>
      <c r="AJ10" s="103"/>
      <c r="AK10" s="157"/>
      <c r="AL10" s="103"/>
      <c r="AM10" s="157"/>
      <c r="AN10" s="103"/>
      <c r="AO10" s="157"/>
      <c r="AP10" s="103"/>
      <c r="AQ10" s="157"/>
      <c r="AR10" s="103"/>
      <c r="AS10" s="157"/>
      <c r="AT10" s="103">
        <v>12</v>
      </c>
      <c r="AU10" s="157">
        <v>33.299999999999997</v>
      </c>
      <c r="AV10" s="103"/>
      <c r="AW10" s="157"/>
      <c r="AX10" s="103">
        <v>41</v>
      </c>
      <c r="AY10" s="157">
        <v>119.9</v>
      </c>
      <c r="AZ10" s="103"/>
      <c r="BA10" s="157"/>
      <c r="BB10" s="103"/>
      <c r="BC10" s="157"/>
      <c r="BD10" s="103"/>
      <c r="BE10" s="157"/>
      <c r="BF10" s="103"/>
      <c r="BG10" s="157"/>
      <c r="BH10" s="103"/>
      <c r="BI10" s="157"/>
      <c r="BJ10" s="103"/>
      <c r="BK10" s="157"/>
      <c r="BL10" s="103"/>
      <c r="BM10" s="157"/>
      <c r="BN10" s="103"/>
      <c r="BO10" s="161"/>
      <c r="BP10" s="144">
        <f>SUMIF(F$8:BO$8,"個数",F10:BO10)</f>
        <v>53</v>
      </c>
      <c r="BQ10" s="161">
        <f>SUMIF(F$8:BO$8,"施工長",F10:BO10)</f>
        <v>153.19999999999999</v>
      </c>
      <c r="BS10" s="97"/>
      <c r="BT10" s="46"/>
      <c r="BU10" s="45"/>
    </row>
    <row r="11" spans="1:77" s="96" customFormat="1">
      <c r="A11" s="127" t="s">
        <v>86</v>
      </c>
      <c r="B11" s="128"/>
      <c r="C11" s="129"/>
      <c r="D11" s="130"/>
      <c r="E11" s="131" t="s">
        <v>83</v>
      </c>
      <c r="F11" s="144"/>
      <c r="G11" s="157"/>
      <c r="H11" s="103"/>
      <c r="I11" s="157"/>
      <c r="J11" s="103"/>
      <c r="K11" s="157"/>
      <c r="L11" s="103"/>
      <c r="M11" s="157"/>
      <c r="N11" s="103"/>
      <c r="O11" s="157"/>
      <c r="P11" s="103"/>
      <c r="Q11" s="157"/>
      <c r="R11" s="103"/>
      <c r="S11" s="157"/>
      <c r="T11" s="103"/>
      <c r="U11" s="157"/>
      <c r="V11" s="103"/>
      <c r="W11" s="157"/>
      <c r="X11" s="103"/>
      <c r="Y11" s="157"/>
      <c r="Z11" s="103"/>
      <c r="AA11" s="157"/>
      <c r="AB11" s="103"/>
      <c r="AC11" s="157"/>
      <c r="AD11" s="103"/>
      <c r="AE11" s="157"/>
      <c r="AF11" s="103"/>
      <c r="AG11" s="157"/>
      <c r="AH11" s="103"/>
      <c r="AI11" s="157"/>
      <c r="AJ11" s="103"/>
      <c r="AK11" s="157"/>
      <c r="AL11" s="103"/>
      <c r="AM11" s="157"/>
      <c r="AN11" s="103"/>
      <c r="AO11" s="157"/>
      <c r="AP11" s="103"/>
      <c r="AQ11" s="157"/>
      <c r="AR11" s="103"/>
      <c r="AS11" s="157"/>
      <c r="AT11" s="103">
        <v>8</v>
      </c>
      <c r="AU11" s="157">
        <v>43.9</v>
      </c>
      <c r="AV11" s="103"/>
      <c r="AW11" s="157"/>
      <c r="AX11" s="103"/>
      <c r="AY11" s="157"/>
      <c r="AZ11" s="103"/>
      <c r="BA11" s="157"/>
      <c r="BB11" s="103"/>
      <c r="BC11" s="157"/>
      <c r="BD11" s="103"/>
      <c r="BE11" s="157"/>
      <c r="BF11" s="103"/>
      <c r="BG11" s="157"/>
      <c r="BH11" s="103"/>
      <c r="BI11" s="157"/>
      <c r="BJ11" s="103"/>
      <c r="BK11" s="157"/>
      <c r="BL11" s="103"/>
      <c r="BM11" s="157"/>
      <c r="BN11" s="103"/>
      <c r="BO11" s="161"/>
      <c r="BP11" s="144">
        <f t="shared" ref="BP11:BP15" si="0">SUMIF(F$8:BO$8,"個数",F11:BO11)</f>
        <v>8</v>
      </c>
      <c r="BQ11" s="161">
        <f t="shared" ref="BQ11:BQ15" si="1">SUMIF(F$8:BO$8,"施工長",F11:BO11)</f>
        <v>43.9</v>
      </c>
      <c r="BS11" s="97"/>
      <c r="BT11" s="46"/>
      <c r="BU11" s="45"/>
    </row>
    <row r="12" spans="1:77" s="96" customFormat="1">
      <c r="A12" s="127"/>
      <c r="B12" s="128"/>
      <c r="C12" s="129"/>
      <c r="D12" s="130"/>
      <c r="E12" s="131" t="s">
        <v>87</v>
      </c>
      <c r="F12" s="144"/>
      <c r="G12" s="157"/>
      <c r="H12" s="103"/>
      <c r="I12" s="157"/>
      <c r="J12" s="103"/>
      <c r="K12" s="157"/>
      <c r="L12" s="103"/>
      <c r="M12" s="157"/>
      <c r="N12" s="103"/>
      <c r="O12" s="157"/>
      <c r="P12" s="103"/>
      <c r="Q12" s="157"/>
      <c r="R12" s="103"/>
      <c r="S12" s="157"/>
      <c r="T12" s="103"/>
      <c r="U12" s="157"/>
      <c r="V12" s="103"/>
      <c r="W12" s="157"/>
      <c r="X12" s="103"/>
      <c r="Y12" s="157"/>
      <c r="Z12" s="103"/>
      <c r="AA12" s="157"/>
      <c r="AB12" s="103"/>
      <c r="AC12" s="157"/>
      <c r="AD12" s="103"/>
      <c r="AE12" s="157"/>
      <c r="AF12" s="103"/>
      <c r="AG12" s="157"/>
      <c r="AH12" s="103"/>
      <c r="AI12" s="157"/>
      <c r="AJ12" s="103"/>
      <c r="AK12" s="157"/>
      <c r="AL12" s="103"/>
      <c r="AM12" s="157"/>
      <c r="AN12" s="103"/>
      <c r="AO12" s="157"/>
      <c r="AP12" s="103"/>
      <c r="AQ12" s="157"/>
      <c r="AR12" s="103"/>
      <c r="AS12" s="157"/>
      <c r="AT12" s="103">
        <v>3</v>
      </c>
      <c r="AU12" s="157">
        <v>50.4</v>
      </c>
      <c r="AV12" s="103"/>
      <c r="AW12" s="157"/>
      <c r="AX12" s="103">
        <v>5</v>
      </c>
      <c r="AY12" s="157">
        <v>4084</v>
      </c>
      <c r="AZ12" s="103"/>
      <c r="BA12" s="157"/>
      <c r="BB12" s="103"/>
      <c r="BC12" s="157"/>
      <c r="BD12" s="103"/>
      <c r="BE12" s="157"/>
      <c r="BF12" s="103"/>
      <c r="BG12" s="157"/>
      <c r="BH12" s="103"/>
      <c r="BI12" s="157"/>
      <c r="BJ12" s="103"/>
      <c r="BK12" s="157"/>
      <c r="BL12" s="103"/>
      <c r="BM12" s="157"/>
      <c r="BN12" s="103"/>
      <c r="BO12" s="161"/>
      <c r="BP12" s="144">
        <f t="shared" si="0"/>
        <v>8</v>
      </c>
      <c r="BQ12" s="161">
        <f t="shared" si="1"/>
        <v>4134.3999999999996</v>
      </c>
      <c r="BS12" s="97"/>
      <c r="BT12" s="46"/>
      <c r="BU12" s="45"/>
    </row>
    <row r="13" spans="1:77" s="96" customFormat="1">
      <c r="A13" s="127" t="s">
        <v>88</v>
      </c>
      <c r="B13" s="128"/>
      <c r="C13" s="129"/>
      <c r="D13" s="130"/>
      <c r="E13" s="131" t="s">
        <v>83</v>
      </c>
      <c r="F13" s="144"/>
      <c r="G13" s="157"/>
      <c r="H13" s="103"/>
      <c r="I13" s="157"/>
      <c r="J13" s="103"/>
      <c r="K13" s="157"/>
      <c r="L13" s="103"/>
      <c r="M13" s="157"/>
      <c r="N13" s="103"/>
      <c r="O13" s="157"/>
      <c r="P13" s="103"/>
      <c r="Q13" s="157"/>
      <c r="R13" s="103"/>
      <c r="S13" s="157"/>
      <c r="T13" s="103"/>
      <c r="U13" s="157"/>
      <c r="V13" s="103"/>
      <c r="W13" s="157"/>
      <c r="X13" s="103"/>
      <c r="Y13" s="157"/>
      <c r="Z13" s="103"/>
      <c r="AA13" s="157"/>
      <c r="AB13" s="103"/>
      <c r="AC13" s="157"/>
      <c r="AD13" s="103"/>
      <c r="AE13" s="157"/>
      <c r="AF13" s="103"/>
      <c r="AG13" s="157"/>
      <c r="AH13" s="103"/>
      <c r="AI13" s="157"/>
      <c r="AJ13" s="103"/>
      <c r="AK13" s="157"/>
      <c r="AL13" s="103"/>
      <c r="AM13" s="157"/>
      <c r="AN13" s="103"/>
      <c r="AO13" s="157"/>
      <c r="AP13" s="103"/>
      <c r="AQ13" s="157"/>
      <c r="AR13" s="103"/>
      <c r="AS13" s="157"/>
      <c r="AT13" s="103">
        <v>102</v>
      </c>
      <c r="AU13" s="157">
        <v>998</v>
      </c>
      <c r="AV13" s="103"/>
      <c r="AW13" s="157"/>
      <c r="AX13" s="103">
        <v>53</v>
      </c>
      <c r="AY13" s="157">
        <v>505</v>
      </c>
      <c r="AZ13" s="103"/>
      <c r="BA13" s="157"/>
      <c r="BB13" s="103"/>
      <c r="BC13" s="157"/>
      <c r="BD13" s="103"/>
      <c r="BE13" s="157"/>
      <c r="BF13" s="103"/>
      <c r="BG13" s="157"/>
      <c r="BH13" s="103"/>
      <c r="BI13" s="157"/>
      <c r="BJ13" s="103"/>
      <c r="BK13" s="157"/>
      <c r="BL13" s="103"/>
      <c r="BM13" s="157"/>
      <c r="BN13" s="103"/>
      <c r="BO13" s="161"/>
      <c r="BP13" s="144">
        <f t="shared" si="0"/>
        <v>155</v>
      </c>
      <c r="BQ13" s="161">
        <f t="shared" si="1"/>
        <v>1503</v>
      </c>
      <c r="BS13" s="97"/>
      <c r="BT13" s="46"/>
      <c r="BU13" s="45"/>
    </row>
    <row r="14" spans="1:77" s="96" customFormat="1">
      <c r="A14" s="127"/>
      <c r="B14" s="128"/>
      <c r="C14" s="129"/>
      <c r="D14" s="130"/>
      <c r="E14" s="131" t="s">
        <v>87</v>
      </c>
      <c r="F14" s="144"/>
      <c r="G14" s="157"/>
      <c r="H14" s="103"/>
      <c r="I14" s="157"/>
      <c r="J14" s="103"/>
      <c r="K14" s="157"/>
      <c r="L14" s="103"/>
      <c r="M14" s="157"/>
      <c r="N14" s="103"/>
      <c r="O14" s="157"/>
      <c r="P14" s="103"/>
      <c r="Q14" s="157"/>
      <c r="R14" s="103"/>
      <c r="S14" s="157"/>
      <c r="T14" s="103"/>
      <c r="U14" s="157"/>
      <c r="V14" s="103"/>
      <c r="W14" s="157"/>
      <c r="X14" s="103"/>
      <c r="Y14" s="157"/>
      <c r="Z14" s="103"/>
      <c r="AA14" s="157"/>
      <c r="AB14" s="103"/>
      <c r="AC14" s="157"/>
      <c r="AD14" s="103"/>
      <c r="AE14" s="157"/>
      <c r="AF14" s="103"/>
      <c r="AG14" s="157"/>
      <c r="AH14" s="103"/>
      <c r="AI14" s="157"/>
      <c r="AJ14" s="103"/>
      <c r="AK14" s="157"/>
      <c r="AL14" s="103"/>
      <c r="AM14" s="157"/>
      <c r="AN14" s="103"/>
      <c r="AO14" s="157"/>
      <c r="AP14" s="103"/>
      <c r="AQ14" s="157"/>
      <c r="AR14" s="103"/>
      <c r="AS14" s="157"/>
      <c r="AT14" s="103"/>
      <c r="AU14" s="157"/>
      <c r="AV14" s="103"/>
      <c r="AW14" s="157"/>
      <c r="AX14" s="103">
        <v>4</v>
      </c>
      <c r="AY14" s="157">
        <v>76</v>
      </c>
      <c r="AZ14" s="103"/>
      <c r="BA14" s="157"/>
      <c r="BB14" s="103"/>
      <c r="BC14" s="157"/>
      <c r="BD14" s="103"/>
      <c r="BE14" s="157"/>
      <c r="BF14" s="103"/>
      <c r="BG14" s="157"/>
      <c r="BH14" s="103"/>
      <c r="BI14" s="157"/>
      <c r="BJ14" s="103"/>
      <c r="BK14" s="157"/>
      <c r="BL14" s="103"/>
      <c r="BM14" s="157"/>
      <c r="BN14" s="103"/>
      <c r="BO14" s="161"/>
      <c r="BP14" s="144">
        <f t="shared" si="0"/>
        <v>4</v>
      </c>
      <c r="BQ14" s="161">
        <f t="shared" si="1"/>
        <v>76</v>
      </c>
      <c r="BS14" s="97"/>
      <c r="BT14" s="46"/>
      <c r="BU14" s="45"/>
    </row>
    <row r="15" spans="1:77" s="96" customFormat="1">
      <c r="A15" s="127" t="s">
        <v>89</v>
      </c>
      <c r="B15" s="128"/>
      <c r="C15" s="129"/>
      <c r="D15" s="130"/>
      <c r="E15" s="131" t="s">
        <v>83</v>
      </c>
      <c r="F15" s="144"/>
      <c r="G15" s="157"/>
      <c r="H15" s="103"/>
      <c r="I15" s="157"/>
      <c r="J15" s="103"/>
      <c r="K15" s="157"/>
      <c r="L15" s="103"/>
      <c r="M15" s="157"/>
      <c r="N15" s="103"/>
      <c r="O15" s="157"/>
      <c r="P15" s="103"/>
      <c r="Q15" s="157"/>
      <c r="R15" s="103"/>
      <c r="S15" s="157"/>
      <c r="T15" s="103"/>
      <c r="U15" s="157"/>
      <c r="V15" s="103"/>
      <c r="W15" s="157"/>
      <c r="X15" s="103"/>
      <c r="Y15" s="157"/>
      <c r="Z15" s="103"/>
      <c r="AA15" s="157"/>
      <c r="AB15" s="103"/>
      <c r="AC15" s="157"/>
      <c r="AD15" s="103"/>
      <c r="AE15" s="157"/>
      <c r="AF15" s="103"/>
      <c r="AG15" s="157"/>
      <c r="AH15" s="103"/>
      <c r="AI15" s="157"/>
      <c r="AJ15" s="103"/>
      <c r="AK15" s="157"/>
      <c r="AL15" s="103"/>
      <c r="AM15" s="157"/>
      <c r="AN15" s="103"/>
      <c r="AO15" s="157"/>
      <c r="AP15" s="103"/>
      <c r="AQ15" s="157"/>
      <c r="AR15" s="103"/>
      <c r="AS15" s="157"/>
      <c r="AT15" s="103">
        <v>2</v>
      </c>
      <c r="AU15" s="157">
        <v>4</v>
      </c>
      <c r="AV15" s="103"/>
      <c r="AW15" s="157"/>
      <c r="AX15" s="103"/>
      <c r="AY15" s="157"/>
      <c r="AZ15" s="103"/>
      <c r="BA15" s="157"/>
      <c r="BB15" s="103"/>
      <c r="BC15" s="157"/>
      <c r="BD15" s="103"/>
      <c r="BE15" s="157"/>
      <c r="BF15" s="103"/>
      <c r="BG15" s="157"/>
      <c r="BH15" s="103"/>
      <c r="BI15" s="157"/>
      <c r="BJ15" s="103"/>
      <c r="BK15" s="157"/>
      <c r="BL15" s="103"/>
      <c r="BM15" s="157"/>
      <c r="BN15" s="103"/>
      <c r="BO15" s="161"/>
      <c r="BP15" s="144">
        <f t="shared" si="0"/>
        <v>2</v>
      </c>
      <c r="BQ15" s="161">
        <f t="shared" si="1"/>
        <v>4</v>
      </c>
      <c r="BS15" s="97"/>
      <c r="BT15" s="46"/>
      <c r="BU15" s="45"/>
    </row>
    <row r="16" spans="1:77" s="29" customFormat="1" ht="11.4" thickBot="1">
      <c r="A16" s="59" t="s">
        <v>91</v>
      </c>
      <c r="B16" s="60"/>
      <c r="C16" s="61"/>
      <c r="D16" s="62"/>
      <c r="E16" s="116"/>
      <c r="F16" s="145"/>
      <c r="G16" s="158"/>
      <c r="H16" s="104"/>
      <c r="I16" s="158"/>
      <c r="J16" s="104"/>
      <c r="K16" s="158"/>
      <c r="L16" s="104"/>
      <c r="M16" s="158"/>
      <c r="N16" s="104"/>
      <c r="O16" s="158"/>
      <c r="P16" s="104"/>
      <c r="Q16" s="158"/>
      <c r="R16" s="104"/>
      <c r="S16" s="158"/>
      <c r="T16" s="104"/>
      <c r="U16" s="158"/>
      <c r="V16" s="104"/>
      <c r="W16" s="158"/>
      <c r="X16" s="104"/>
      <c r="Y16" s="158"/>
      <c r="Z16" s="104"/>
      <c r="AA16" s="158"/>
      <c r="AB16" s="104"/>
      <c r="AC16" s="158"/>
      <c r="AD16" s="104"/>
      <c r="AE16" s="158"/>
      <c r="AF16" s="104"/>
      <c r="AG16" s="158"/>
      <c r="AH16" s="104"/>
      <c r="AI16" s="158"/>
      <c r="AJ16" s="104"/>
      <c r="AK16" s="158"/>
      <c r="AL16" s="104"/>
      <c r="AM16" s="158"/>
      <c r="AN16" s="104"/>
      <c r="AO16" s="158"/>
      <c r="AP16" s="104"/>
      <c r="AQ16" s="158"/>
      <c r="AR16" s="104"/>
      <c r="AS16" s="158"/>
      <c r="AT16" s="104">
        <v>14</v>
      </c>
      <c r="AU16" s="158">
        <v>196</v>
      </c>
      <c r="AV16" s="104"/>
      <c r="AW16" s="158"/>
      <c r="AX16" s="104">
        <v>25</v>
      </c>
      <c r="AY16" s="158">
        <v>345.9</v>
      </c>
      <c r="AZ16" s="104"/>
      <c r="BA16" s="158"/>
      <c r="BB16" s="104"/>
      <c r="BC16" s="158"/>
      <c r="BD16" s="104"/>
      <c r="BE16" s="158"/>
      <c r="BF16" s="104"/>
      <c r="BG16" s="158"/>
      <c r="BH16" s="104"/>
      <c r="BI16" s="158"/>
      <c r="BJ16" s="104"/>
      <c r="BK16" s="158"/>
      <c r="BL16" s="104"/>
      <c r="BM16" s="158"/>
      <c r="BN16" s="104"/>
      <c r="BO16" s="162"/>
      <c r="BP16" s="145">
        <f>SUMIF(F$8:BO$8,"個数",F16:BO16)</f>
        <v>39</v>
      </c>
      <c r="BQ16" s="162">
        <f>SUMIF(F$8:BO$8,"施工長",F16:BO16)</f>
        <v>541.9</v>
      </c>
      <c r="BS16" s="30"/>
      <c r="BT16" s="46"/>
      <c r="BU16" s="45"/>
    </row>
    <row r="17" spans="1:80" s="68" customFormat="1" ht="13.8" thickBot="1">
      <c r="A17" s="63"/>
      <c r="B17" s="64"/>
      <c r="C17" s="64"/>
      <c r="D17" s="65"/>
      <c r="E17" s="117" t="s">
        <v>17</v>
      </c>
      <c r="F17" s="66">
        <f t="shared" ref="F17:AM17" si="2">SUM(F9:F16)</f>
        <v>0</v>
      </c>
      <c r="G17" s="159">
        <f t="shared" si="2"/>
        <v>0</v>
      </c>
      <c r="H17" s="67">
        <f t="shared" si="2"/>
        <v>0</v>
      </c>
      <c r="I17" s="159">
        <f t="shared" si="2"/>
        <v>0</v>
      </c>
      <c r="J17" s="67">
        <f t="shared" si="2"/>
        <v>0</v>
      </c>
      <c r="K17" s="159">
        <f t="shared" si="2"/>
        <v>0</v>
      </c>
      <c r="L17" s="67">
        <f t="shared" si="2"/>
        <v>0</v>
      </c>
      <c r="M17" s="159">
        <f t="shared" si="2"/>
        <v>0</v>
      </c>
      <c r="N17" s="67">
        <f t="shared" si="2"/>
        <v>0</v>
      </c>
      <c r="O17" s="159">
        <f t="shared" si="2"/>
        <v>0</v>
      </c>
      <c r="P17" s="67">
        <f t="shared" ref="P17:AA17" si="3">SUM(P9:P16)</f>
        <v>0</v>
      </c>
      <c r="Q17" s="159">
        <f t="shared" si="3"/>
        <v>0</v>
      </c>
      <c r="R17" s="67">
        <f t="shared" si="3"/>
        <v>0</v>
      </c>
      <c r="S17" s="159">
        <f t="shared" si="3"/>
        <v>0</v>
      </c>
      <c r="T17" s="67">
        <f t="shared" si="3"/>
        <v>0</v>
      </c>
      <c r="U17" s="159">
        <f t="shared" si="3"/>
        <v>0</v>
      </c>
      <c r="V17" s="67">
        <f t="shared" si="3"/>
        <v>0</v>
      </c>
      <c r="W17" s="159">
        <f t="shared" si="3"/>
        <v>0</v>
      </c>
      <c r="X17" s="67">
        <f t="shared" si="3"/>
        <v>0</v>
      </c>
      <c r="Y17" s="159">
        <f t="shared" si="3"/>
        <v>0</v>
      </c>
      <c r="Z17" s="67">
        <f t="shared" si="3"/>
        <v>0</v>
      </c>
      <c r="AA17" s="159">
        <f t="shared" si="3"/>
        <v>0</v>
      </c>
      <c r="AB17" s="67">
        <f t="shared" si="2"/>
        <v>0</v>
      </c>
      <c r="AC17" s="159">
        <f t="shared" si="2"/>
        <v>0</v>
      </c>
      <c r="AD17" s="67">
        <f>SUM(AD9:AD16)</f>
        <v>0</v>
      </c>
      <c r="AE17" s="159">
        <f>SUM(AE9:AE16)</f>
        <v>0</v>
      </c>
      <c r="AF17" s="67">
        <f t="shared" si="2"/>
        <v>0</v>
      </c>
      <c r="AG17" s="159">
        <f t="shared" si="2"/>
        <v>0</v>
      </c>
      <c r="AH17" s="67">
        <f t="shared" si="2"/>
        <v>0</v>
      </c>
      <c r="AI17" s="159">
        <f t="shared" si="2"/>
        <v>0</v>
      </c>
      <c r="AJ17" s="67">
        <f>SUM(AJ9:AJ16)</f>
        <v>0</v>
      </c>
      <c r="AK17" s="159">
        <f>SUM(AK9:AK16)</f>
        <v>0</v>
      </c>
      <c r="AL17" s="67">
        <f t="shared" si="2"/>
        <v>0</v>
      </c>
      <c r="AM17" s="159">
        <f t="shared" si="2"/>
        <v>0</v>
      </c>
      <c r="AN17" s="67">
        <f t="shared" ref="AN17:AS17" si="4">SUM(AN9:AN16)</f>
        <v>0</v>
      </c>
      <c r="AO17" s="159">
        <f t="shared" si="4"/>
        <v>0</v>
      </c>
      <c r="AP17" s="67">
        <f t="shared" si="4"/>
        <v>0</v>
      </c>
      <c r="AQ17" s="159">
        <f t="shared" si="4"/>
        <v>0</v>
      </c>
      <c r="AR17" s="67">
        <f t="shared" si="4"/>
        <v>0</v>
      </c>
      <c r="AS17" s="159">
        <f t="shared" si="4"/>
        <v>0</v>
      </c>
      <c r="AT17" s="67">
        <f t="shared" ref="AT17:BN17" si="5">SUM(AT9:AT16)</f>
        <v>236</v>
      </c>
      <c r="AU17" s="159">
        <f t="shared" si="5"/>
        <v>2503.3000000000002</v>
      </c>
      <c r="AV17" s="67">
        <f t="shared" si="5"/>
        <v>0</v>
      </c>
      <c r="AW17" s="159">
        <f t="shared" si="5"/>
        <v>0</v>
      </c>
      <c r="AX17" s="67">
        <f t="shared" si="5"/>
        <v>152</v>
      </c>
      <c r="AY17" s="159">
        <f t="shared" si="5"/>
        <v>5672.2999999999993</v>
      </c>
      <c r="AZ17" s="67">
        <f t="shared" si="5"/>
        <v>0</v>
      </c>
      <c r="BA17" s="159">
        <f t="shared" si="5"/>
        <v>0</v>
      </c>
      <c r="BB17" s="67">
        <f>SUM(BB9:BB16)</f>
        <v>0</v>
      </c>
      <c r="BC17" s="159">
        <f>SUM(BC9:BC16)</f>
        <v>0</v>
      </c>
      <c r="BD17" s="67">
        <f t="shared" si="5"/>
        <v>0</v>
      </c>
      <c r="BE17" s="159">
        <f t="shared" si="5"/>
        <v>0</v>
      </c>
      <c r="BF17" s="67">
        <f>SUM(BF9:BF16)</f>
        <v>0</v>
      </c>
      <c r="BG17" s="159">
        <f>SUM(BG9:BG16)</f>
        <v>0</v>
      </c>
      <c r="BH17" s="67">
        <f t="shared" si="5"/>
        <v>0</v>
      </c>
      <c r="BI17" s="159">
        <f t="shared" si="5"/>
        <v>0</v>
      </c>
      <c r="BJ17" s="67">
        <f t="shared" si="5"/>
        <v>0</v>
      </c>
      <c r="BK17" s="159">
        <f t="shared" si="5"/>
        <v>0</v>
      </c>
      <c r="BL17" s="67">
        <f>SUM(BL9:BL16)</f>
        <v>0</v>
      </c>
      <c r="BM17" s="159">
        <f>SUM(BM9:BM16)</f>
        <v>0</v>
      </c>
      <c r="BN17" s="67">
        <f t="shared" si="5"/>
        <v>0</v>
      </c>
      <c r="BO17" s="163">
        <f>SUM(BO9:BO16)</f>
        <v>0</v>
      </c>
      <c r="BP17" s="66">
        <f>SUMIF(F$8:BO$8,"個数",F17:BO17)</f>
        <v>388</v>
      </c>
      <c r="BQ17" s="164">
        <f>SUMIF(F$8:BO$8,"施工長",F17:BO17)</f>
        <v>8175.5999999999995</v>
      </c>
      <c r="BS17" s="69"/>
      <c r="BT17"/>
      <c r="BU17"/>
      <c r="BV17"/>
    </row>
    <row r="18" spans="1:80" ht="11.4" customHeight="1">
      <c r="BT18"/>
      <c r="BU18"/>
      <c r="BV18"/>
      <c r="CB18" s="70"/>
    </row>
    <row r="19" spans="1:80" ht="11.4" customHeight="1">
      <c r="D19" s="71"/>
      <c r="E19" s="72"/>
      <c r="BT19"/>
      <c r="BU19"/>
      <c r="BV19"/>
      <c r="CB19" s="70"/>
    </row>
    <row r="20" spans="1:80" ht="11.4" customHeight="1"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T20"/>
      <c r="BU20"/>
      <c r="BV20"/>
      <c r="CB20" s="74"/>
    </row>
    <row r="21" spans="1:80" ht="11.4" customHeight="1">
      <c r="BT21"/>
      <c r="BU21"/>
      <c r="BV21"/>
      <c r="CB21" s="70"/>
    </row>
    <row r="22" spans="1:80" ht="11.4" customHeight="1">
      <c r="BT22"/>
      <c r="BU22"/>
      <c r="BV22"/>
      <c r="CB22" s="70"/>
    </row>
    <row r="23" spans="1:80" ht="11.4" customHeight="1">
      <c r="BT23"/>
      <c r="BU23"/>
      <c r="BV23"/>
      <c r="CB23" s="70"/>
    </row>
    <row r="24" spans="1:80" ht="11.4" customHeight="1">
      <c r="BT24"/>
      <c r="BU24"/>
      <c r="BV24"/>
    </row>
    <row r="25" spans="1:80" ht="11.4" customHeight="1">
      <c r="BT25"/>
      <c r="BU25"/>
      <c r="BV25"/>
    </row>
    <row r="26" spans="1:80" ht="11.4" customHeight="1">
      <c r="B26" s="75"/>
      <c r="C26" s="76"/>
      <c r="BT26"/>
      <c r="BU26"/>
      <c r="BV26"/>
    </row>
    <row r="27" spans="1:80" ht="13.2">
      <c r="BT27"/>
      <c r="BU27"/>
      <c r="BV27"/>
    </row>
    <row r="28" spans="1:80" ht="13.2">
      <c r="BT28"/>
      <c r="BU28"/>
      <c r="BV28"/>
    </row>
    <row r="29" spans="1:80" ht="13.2">
      <c r="BT29"/>
      <c r="BU29"/>
      <c r="BV29"/>
    </row>
    <row r="30" spans="1:80" ht="13.2">
      <c r="BT30"/>
      <c r="BU30"/>
      <c r="BV30"/>
    </row>
    <row r="31" spans="1:80" ht="13.2">
      <c r="BT31"/>
      <c r="BU31"/>
      <c r="BV31"/>
    </row>
    <row r="32" spans="1:80" ht="13.2">
      <c r="BT32"/>
      <c r="BU32"/>
      <c r="BV32"/>
    </row>
    <row r="33" spans="72:74" ht="13.2">
      <c r="BT33"/>
      <c r="BU33"/>
      <c r="BV33"/>
    </row>
    <row r="34" spans="72:74" ht="13.2">
      <c r="BT34"/>
      <c r="BU34"/>
      <c r="BV34"/>
    </row>
    <row r="35" spans="72:74" ht="13.2">
      <c r="BT35"/>
      <c r="BU35"/>
      <c r="BV35"/>
    </row>
    <row r="36" spans="72:74" ht="13.2">
      <c r="BT36"/>
      <c r="BU36"/>
      <c r="BV36"/>
    </row>
    <row r="37" spans="72:74" ht="13.2">
      <c r="BT37"/>
      <c r="BU37"/>
      <c r="BV37"/>
    </row>
    <row r="38" spans="72:74" ht="13.2">
      <c r="BT38"/>
      <c r="BU38"/>
      <c r="BV38"/>
    </row>
    <row r="39" spans="72:74" ht="13.2">
      <c r="BT39"/>
      <c r="BU39"/>
      <c r="BV39"/>
    </row>
    <row r="40" spans="72:74" ht="13.2">
      <c r="BT40"/>
      <c r="BU40"/>
      <c r="BV40"/>
    </row>
    <row r="41" spans="72:74" ht="13.2">
      <c r="BT41"/>
      <c r="BU41"/>
      <c r="BV41"/>
    </row>
    <row r="42" spans="72:74" ht="13.2">
      <c r="BT42"/>
      <c r="BU42"/>
      <c r="BV42"/>
    </row>
    <row r="43" spans="72:74" ht="13.2">
      <c r="BT43"/>
      <c r="BU43"/>
      <c r="BV43"/>
    </row>
    <row r="44" spans="72:74" ht="13.2">
      <c r="BT44"/>
      <c r="BU44"/>
      <c r="BV44"/>
    </row>
    <row r="45" spans="72:74" ht="13.2">
      <c r="BT45"/>
      <c r="BU45"/>
      <c r="BV45"/>
    </row>
    <row r="46" spans="72:74" ht="13.2">
      <c r="BT46"/>
      <c r="BU46"/>
      <c r="BV46"/>
    </row>
    <row r="47" spans="72:74" ht="13.2">
      <c r="BT47"/>
      <c r="BU47"/>
      <c r="BV47"/>
    </row>
    <row r="48" spans="72:74" ht="13.2">
      <c r="BT48"/>
      <c r="BU48"/>
      <c r="BV48"/>
    </row>
    <row r="49" spans="72:74" ht="13.2">
      <c r="BT49"/>
      <c r="BU49"/>
      <c r="BV49"/>
    </row>
    <row r="50" spans="72:74" ht="13.2">
      <c r="BT50"/>
      <c r="BU50"/>
      <c r="BV50"/>
    </row>
  </sheetData>
  <mergeCells count="68"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5:E6"/>
    <mergeCell ref="F6:G6"/>
    <mergeCell ref="BJ6:BK6"/>
    <mergeCell ref="BH6:BI6"/>
    <mergeCell ref="BN6:BO6"/>
    <mergeCell ref="AZ6:BA6"/>
  </mergeCells>
  <phoneticPr fontId="2"/>
  <conditionalFormatting sqref="A9:BP10 A16:BP16">
    <cfRule type="expression" dxfId="4" priority="2" stopIfTrue="1">
      <formula>$A9="消去"</formula>
    </cfRule>
  </conditionalFormatting>
  <conditionalFormatting sqref="A11:BP15">
    <cfRule type="expression" dxfId="3" priority="1" stopIfTrue="1">
      <formula>$A11="消去"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78" customWidth="1"/>
    <col min="2" max="2" width="5.21875" style="78" bestFit="1" customWidth="1"/>
    <col min="3" max="3" width="9" style="78"/>
    <col min="4" max="4" width="25.6640625" style="79" customWidth="1"/>
    <col min="5" max="5" width="13.44140625" style="78" customWidth="1"/>
    <col min="6" max="6" width="3.44140625" style="78" bestFit="1" customWidth="1"/>
    <col min="7" max="9" width="10.6640625" style="78" customWidth="1"/>
    <col min="10" max="10" width="22.44140625" style="79" customWidth="1"/>
    <col min="11" max="12" width="33.33203125" style="78" customWidth="1"/>
    <col min="13" max="13" width="100.6640625" style="79" customWidth="1"/>
    <col min="14" max="16384" width="9" style="78"/>
  </cols>
  <sheetData>
    <row r="1" spans="1:14" ht="19.8" thickBot="1">
      <c r="A1" s="77" t="s">
        <v>28</v>
      </c>
      <c r="B1" s="77"/>
      <c r="C1" s="78" t="e">
        <f>"("&amp;#REF!&amp;")"</f>
        <v>#REF!</v>
      </c>
      <c r="J1" s="80" t="s">
        <v>78</v>
      </c>
      <c r="K1" s="221" t="s">
        <v>77</v>
      </c>
      <c r="L1" s="221"/>
      <c r="M1" s="221"/>
    </row>
    <row r="2" spans="1:14">
      <c r="A2" s="222" t="s">
        <v>30</v>
      </c>
      <c r="B2" s="225" t="s">
        <v>31</v>
      </c>
      <c r="C2" s="228" t="s">
        <v>32</v>
      </c>
      <c r="D2" s="231" t="s">
        <v>33</v>
      </c>
      <c r="E2" s="83" t="s">
        <v>34</v>
      </c>
      <c r="F2" s="84"/>
      <c r="G2" s="228" t="s">
        <v>4</v>
      </c>
      <c r="H2" s="228"/>
      <c r="I2" s="228"/>
      <c r="J2" s="234"/>
      <c r="K2" s="222" t="s">
        <v>30</v>
      </c>
      <c r="L2" s="228" t="s">
        <v>32</v>
      </c>
      <c r="M2" s="231" t="s">
        <v>33</v>
      </c>
    </row>
    <row r="3" spans="1:14">
      <c r="A3" s="223"/>
      <c r="B3" s="226"/>
      <c r="C3" s="229"/>
      <c r="D3" s="232"/>
      <c r="E3" s="232" t="s">
        <v>35</v>
      </c>
      <c r="F3" s="211" t="s">
        <v>36</v>
      </c>
      <c r="G3" s="118"/>
      <c r="H3" s="119"/>
      <c r="I3" s="118"/>
      <c r="J3" s="213" t="s">
        <v>37</v>
      </c>
      <c r="K3" s="223"/>
      <c r="L3" s="229"/>
      <c r="M3" s="232"/>
    </row>
    <row r="4" spans="1:14" ht="13.8" thickBot="1">
      <c r="A4" s="224"/>
      <c r="B4" s="227"/>
      <c r="C4" s="230"/>
      <c r="D4" s="233"/>
      <c r="E4" s="233"/>
      <c r="F4" s="212"/>
      <c r="G4" s="88"/>
      <c r="H4" s="89"/>
      <c r="I4" s="88"/>
      <c r="J4" s="214"/>
      <c r="K4" s="224"/>
      <c r="L4" s="230"/>
      <c r="M4" s="233"/>
    </row>
    <row r="5" spans="1:14">
      <c r="A5" s="135">
        <f>K5</f>
        <v>0</v>
      </c>
      <c r="B5" s="82" t="str">
        <f>IF(A5="〃","〃","新規")</f>
        <v>新規</v>
      </c>
      <c r="C5" s="82">
        <f>L5</f>
        <v>0</v>
      </c>
      <c r="D5" s="82">
        <f>M5</f>
        <v>0</v>
      </c>
      <c r="E5" s="82"/>
      <c r="F5" s="82"/>
      <c r="G5" s="82"/>
      <c r="H5" s="82"/>
      <c r="I5" s="82"/>
      <c r="J5" s="90"/>
      <c r="K5" s="81"/>
      <c r="L5" s="82"/>
      <c r="M5" s="82"/>
      <c r="N5" s="78" t="str">
        <f>ASC(J5)</f>
        <v/>
      </c>
    </row>
    <row r="6" spans="1:14">
      <c r="A6" s="91" t="str">
        <f ca="1">IF(OFFSET(K6,-1,)=K6,"〃",K6)</f>
        <v>〃</v>
      </c>
      <c r="B6" s="85" t="str">
        <f ca="1">IF(A6="〃","〃","新規")</f>
        <v>〃</v>
      </c>
      <c r="C6" s="85" t="str">
        <f ca="1">IF(OFFSET(L6,-1,)=L6,"〃",L6)</f>
        <v>〃</v>
      </c>
      <c r="D6" s="85" t="str">
        <f ca="1">IF(OFFSET(M6,-1,)=M6,"〃",M6)</f>
        <v>〃</v>
      </c>
      <c r="E6" s="85"/>
      <c r="F6" s="85"/>
      <c r="G6" s="85"/>
      <c r="H6" s="85"/>
      <c r="I6" s="85"/>
      <c r="J6" s="92"/>
      <c r="K6" s="91"/>
      <c r="L6" s="85"/>
      <c r="M6" s="85"/>
      <c r="N6" s="78" t="str">
        <f>ASC(J6)</f>
        <v/>
      </c>
    </row>
    <row r="7" spans="1:14" ht="13.8" thickBot="1">
      <c r="A7" s="133" t="str">
        <f ca="1">IF(OFFSET(K7,-1,)=K7,"〃",K7)</f>
        <v>〃</v>
      </c>
      <c r="B7" s="132" t="str">
        <f ca="1">IF(A7="〃","〃","新規")</f>
        <v>〃</v>
      </c>
      <c r="C7" s="132" t="str">
        <f ca="1">IF(OFFSET(L7,-1,)=L7,"〃",L7)</f>
        <v>〃</v>
      </c>
      <c r="D7" s="132" t="str">
        <f ca="1">IF(OFFSET(M7,-1,)=M7,"〃",M7)</f>
        <v>〃</v>
      </c>
      <c r="E7" s="132"/>
      <c r="F7" s="132"/>
      <c r="G7" s="132"/>
      <c r="H7" s="132"/>
      <c r="I7" s="132"/>
      <c r="J7" s="134"/>
      <c r="K7" s="91"/>
      <c r="L7" s="85"/>
      <c r="M7" s="85"/>
      <c r="N7" s="78" t="str">
        <f>ASC(J7)</f>
        <v/>
      </c>
    </row>
    <row r="8" spans="1:14" ht="17.25" customHeight="1">
      <c r="A8" s="215" t="str">
        <f>警察署名</f>
        <v>凸凹</v>
      </c>
      <c r="B8" s="216"/>
      <c r="C8" s="216"/>
      <c r="D8" s="219" t="s">
        <v>38</v>
      </c>
      <c r="E8" s="110">
        <v>0</v>
      </c>
      <c r="F8" s="111"/>
      <c r="G8" s="112">
        <f>IF(ISERROR(FIND("図示", G3)), IF(ISERROR(FIND("削除", G3)), SUMPRODUCT((ISNUMBER(FIND("横断歩道　実線",$E5:$E7)))*(G5:G7&lt;&gt;""), $F5:$F7), 0), SUMIF(G5:G7,"&gt;0",$F5:$F7))</f>
        <v>0</v>
      </c>
      <c r="H8" s="112">
        <f>IF(ISERROR(FIND("図示", H3)), IF(ISERROR(FIND("削除", H3)), SUMPRODUCT((ISNUMBER(FIND("横断歩道　実線",$E5:$E7)))*(H5:H7&lt;&gt;""), $F5:$F7), 0), SUMIF(H5:H7,"&gt;0",$F5:$F7))</f>
        <v>0</v>
      </c>
      <c r="I8" s="112">
        <f>IF(ISERROR(FIND("図示", I3)), IF(ISERROR(FIND("削除", I3)), SUMPRODUCT((ISNUMBER(FIND("横断歩道　実線",$E5:$E7)))*(I5:I7&lt;&gt;""), $F5:$F7), 0), SUMIF(I5:I7,"&gt;0",$F5:$F7))</f>
        <v>0</v>
      </c>
      <c r="J8" s="94"/>
    </row>
    <row r="9" spans="1:14" ht="18" customHeight="1" thickBot="1">
      <c r="A9" s="217"/>
      <c r="B9" s="218"/>
      <c r="C9" s="218"/>
      <c r="D9" s="220"/>
      <c r="E9" s="113"/>
      <c r="F9" s="114"/>
      <c r="G9" s="115">
        <f>SUM(G5:G7)</f>
        <v>0</v>
      </c>
      <c r="H9" s="115">
        <f>SUM(H5:H7)</f>
        <v>0</v>
      </c>
      <c r="I9" s="115">
        <f>SUM(I5:I7)</f>
        <v>0</v>
      </c>
      <c r="J9" s="95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/>
  <cols>
    <col min="1" max="1" width="17.109375" style="78" customWidth="1"/>
    <col min="2" max="2" width="5.21875" style="78" bestFit="1" customWidth="1"/>
    <col min="3" max="3" width="9" style="78"/>
    <col min="4" max="4" width="25.6640625" style="79" customWidth="1"/>
    <col min="5" max="5" width="13.44140625" style="78" customWidth="1"/>
    <col min="6" max="6" width="3.44140625" style="78" bestFit="1" customWidth="1"/>
    <col min="7" max="9" width="10.6640625" style="78" customWidth="1"/>
    <col min="10" max="10" width="22.44140625" style="79" customWidth="1"/>
    <col min="11" max="12" width="33.33203125" style="78" customWidth="1"/>
    <col min="13" max="13" width="100.6640625" style="79" customWidth="1"/>
    <col min="14" max="16384" width="9" style="78"/>
  </cols>
  <sheetData>
    <row r="1" spans="1:14" ht="19.8" thickBot="1">
      <c r="A1" s="77" t="s">
        <v>28</v>
      </c>
      <c r="B1" s="77"/>
      <c r="C1" s="78" t="e">
        <f>"("&amp;#REF!&amp;")"</f>
        <v>#REF!</v>
      </c>
      <c r="J1" s="80" t="s">
        <v>78</v>
      </c>
      <c r="K1" s="221" t="s">
        <v>77</v>
      </c>
      <c r="L1" s="221"/>
      <c r="M1" s="221"/>
    </row>
    <row r="2" spans="1:14">
      <c r="A2" s="222" t="s">
        <v>30</v>
      </c>
      <c r="B2" s="225" t="s">
        <v>31</v>
      </c>
      <c r="C2" s="228" t="s">
        <v>32</v>
      </c>
      <c r="D2" s="231" t="s">
        <v>33</v>
      </c>
      <c r="E2" s="83" t="s">
        <v>34</v>
      </c>
      <c r="F2" s="84"/>
      <c r="G2" s="228" t="s">
        <v>4</v>
      </c>
      <c r="H2" s="228"/>
      <c r="I2" s="228"/>
      <c r="J2" s="234"/>
      <c r="K2" s="222" t="s">
        <v>30</v>
      </c>
      <c r="L2" s="228" t="s">
        <v>32</v>
      </c>
      <c r="M2" s="231" t="s">
        <v>33</v>
      </c>
    </row>
    <row r="3" spans="1:14">
      <c r="A3" s="223"/>
      <c r="B3" s="226"/>
      <c r="C3" s="229"/>
      <c r="D3" s="232"/>
      <c r="E3" s="232" t="s">
        <v>35</v>
      </c>
      <c r="F3" s="211" t="s">
        <v>36</v>
      </c>
      <c r="G3" s="118"/>
      <c r="H3" s="119"/>
      <c r="I3" s="118"/>
      <c r="J3" s="213" t="s">
        <v>37</v>
      </c>
      <c r="K3" s="223"/>
      <c r="L3" s="229"/>
      <c r="M3" s="232"/>
    </row>
    <row r="4" spans="1:14" ht="13.8" thickBot="1">
      <c r="A4" s="224"/>
      <c r="B4" s="227"/>
      <c r="C4" s="230"/>
      <c r="D4" s="233"/>
      <c r="E4" s="233"/>
      <c r="F4" s="212"/>
      <c r="G4" s="88"/>
      <c r="H4" s="89"/>
      <c r="I4" s="88"/>
      <c r="J4" s="214"/>
      <c r="K4" s="224"/>
      <c r="L4" s="230"/>
      <c r="M4" s="233"/>
    </row>
    <row r="5" spans="1:14">
      <c r="A5" s="135">
        <f>K5</f>
        <v>0</v>
      </c>
      <c r="B5" s="82" t="str">
        <f>IF(A5="〃","〃","新規")</f>
        <v>新規</v>
      </c>
      <c r="C5" s="82">
        <f>L5</f>
        <v>0</v>
      </c>
      <c r="D5" s="82">
        <f>M5</f>
        <v>0</v>
      </c>
      <c r="E5" s="82"/>
      <c r="F5" s="82"/>
      <c r="G5" s="82"/>
      <c r="H5" s="82"/>
      <c r="I5" s="82"/>
      <c r="J5" s="90"/>
      <c r="K5" s="81"/>
      <c r="L5" s="82"/>
      <c r="M5" s="82"/>
      <c r="N5" s="78" t="str">
        <f>ASC(J5)</f>
        <v/>
      </c>
    </row>
    <row r="6" spans="1:14">
      <c r="A6" s="91" t="str">
        <f ca="1">IF(OFFSET(K6,-1,)=K6,"〃",K6)</f>
        <v>〃</v>
      </c>
      <c r="B6" s="85" t="str">
        <f ca="1">IF(A6="〃","〃","新規")</f>
        <v>〃</v>
      </c>
      <c r="C6" s="85" t="str">
        <f ca="1">IF(OFFSET(L6,-1,)=L6,"〃",L6)</f>
        <v>〃</v>
      </c>
      <c r="D6" s="85" t="str">
        <f ca="1">IF(OFFSET(M6,-1,)=M6,"〃",M6)</f>
        <v>〃</v>
      </c>
      <c r="E6" s="85"/>
      <c r="F6" s="85"/>
      <c r="G6" s="85"/>
      <c r="H6" s="85"/>
      <c r="I6" s="85"/>
      <c r="J6" s="92"/>
      <c r="K6" s="91"/>
      <c r="L6" s="85"/>
      <c r="M6" s="85"/>
      <c r="N6" s="78" t="str">
        <f>ASC(J6)</f>
        <v/>
      </c>
    </row>
    <row r="7" spans="1:14" ht="13.8" thickBot="1">
      <c r="A7" s="133" t="str">
        <f ca="1">IF(OFFSET(K7,-1,)=K7,"〃",K7)</f>
        <v>〃</v>
      </c>
      <c r="B7" s="132" t="str">
        <f ca="1">IF(A7="〃","〃","新規")</f>
        <v>〃</v>
      </c>
      <c r="C7" s="132" t="str">
        <f ca="1">IF(OFFSET(L7,-1,)=L7,"〃",L7)</f>
        <v>〃</v>
      </c>
      <c r="D7" s="132" t="str">
        <f ca="1">IF(OFFSET(M7,-1,)=M7,"〃",M7)</f>
        <v>〃</v>
      </c>
      <c r="E7" s="132"/>
      <c r="F7" s="132"/>
      <c r="G7" s="132"/>
      <c r="H7" s="132"/>
      <c r="I7" s="132"/>
      <c r="J7" s="134"/>
      <c r="K7" s="91"/>
      <c r="L7" s="85"/>
      <c r="M7" s="85"/>
      <c r="N7" s="78" t="str">
        <f>ASC(J7)</f>
        <v/>
      </c>
    </row>
    <row r="8" spans="1:14" ht="17.25" customHeight="1">
      <c r="A8" s="215" t="str">
        <f>警察署名</f>
        <v>凸凹</v>
      </c>
      <c r="B8" s="216"/>
      <c r="C8" s="216"/>
      <c r="D8" s="219" t="s">
        <v>38</v>
      </c>
      <c r="E8" s="110"/>
      <c r="F8" s="111"/>
      <c r="G8" s="112">
        <f>IF(ISERROR(FIND("図示", G3)), IF(ISERROR(FIND("削除", G3)), SUMPRODUCT((ISNUMBER(FIND("横断歩道　実線",$E5:$E7)))*(G5:G7&lt;&gt;""), $F5:$F7), 0), SUMIF(G5:G7,"&gt;0",$F5:$F7))</f>
        <v>0</v>
      </c>
      <c r="H8" s="112">
        <f>IF(ISERROR(FIND("図示", H3)), IF(ISERROR(FIND("削除", H3)), SUMPRODUCT((ISNUMBER(FIND("横断歩道　実線",$E5:$E7)))*(H5:H7&lt;&gt;""), $F5:$F7), 0), SUMIF(H5:H7,"&gt;0",$F5:$F7))</f>
        <v>0</v>
      </c>
      <c r="I8" s="112">
        <f>IF(ISERROR(FIND("図示", I3)), IF(ISERROR(FIND("削除", I3)), SUMPRODUCT((ISNUMBER(FIND("横断歩道　実線",$E5:$E7)))*(I5:I7&lt;&gt;""), $F5:$F7), 0), SUMIF(I5:I7,"&gt;0",$F5:$F7))</f>
        <v>0</v>
      </c>
      <c r="J8" s="94"/>
    </row>
    <row r="9" spans="1:14" ht="18" customHeight="1" thickBot="1">
      <c r="A9" s="217"/>
      <c r="B9" s="218"/>
      <c r="C9" s="218"/>
      <c r="D9" s="220"/>
      <c r="E9" s="113"/>
      <c r="F9" s="114"/>
      <c r="G9" s="115">
        <f>SUM(G5:G7)</f>
        <v>0</v>
      </c>
      <c r="H9" s="115">
        <f>SUM(H5:H7)</f>
        <v>0</v>
      </c>
      <c r="I9" s="115">
        <f>SUM(I5:I7)</f>
        <v>0</v>
      </c>
      <c r="J9" s="95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/>
  <cols>
    <col min="1" max="1" width="22.33203125" style="78" customWidth="1"/>
    <col min="2" max="2" width="9" style="78"/>
    <col min="3" max="3" width="25.6640625" style="79" customWidth="1"/>
    <col min="4" max="4" width="13.44140625" style="78" customWidth="1"/>
    <col min="5" max="5" width="3.44140625" style="78" bestFit="1" customWidth="1"/>
    <col min="6" max="8" width="10.6640625" style="78" customWidth="1"/>
    <col min="9" max="9" width="22.44140625" style="79" customWidth="1"/>
    <col min="10" max="11" width="37.33203125" style="78" customWidth="1"/>
    <col min="12" max="12" width="100.6640625" style="79" customWidth="1"/>
    <col min="13" max="16384" width="9" style="78"/>
  </cols>
  <sheetData>
    <row r="1" spans="1:13" ht="19.8" thickBot="1">
      <c r="A1" s="77" t="s">
        <v>39</v>
      </c>
      <c r="B1" s="78" t="e">
        <f>"("&amp;#REF!&amp;")"</f>
        <v>#REF!</v>
      </c>
      <c r="I1" s="80" t="s">
        <v>78</v>
      </c>
      <c r="J1" s="221" t="s">
        <v>77</v>
      </c>
      <c r="K1" s="221"/>
      <c r="L1" s="221"/>
    </row>
    <row r="2" spans="1:13">
      <c r="A2" s="237" t="s">
        <v>40</v>
      </c>
      <c r="B2" s="228" t="s">
        <v>32</v>
      </c>
      <c r="C2" s="231" t="s">
        <v>33</v>
      </c>
      <c r="D2" s="83" t="s">
        <v>34</v>
      </c>
      <c r="E2" s="84"/>
      <c r="F2" s="228" t="s">
        <v>4</v>
      </c>
      <c r="G2" s="228"/>
      <c r="H2" s="228"/>
      <c r="I2" s="234"/>
      <c r="J2" s="237" t="s">
        <v>40</v>
      </c>
      <c r="K2" s="228" t="s">
        <v>32</v>
      </c>
      <c r="L2" s="231" t="s">
        <v>33</v>
      </c>
    </row>
    <row r="3" spans="1:13">
      <c r="A3" s="238"/>
      <c r="B3" s="229"/>
      <c r="C3" s="232"/>
      <c r="D3" s="232" t="s">
        <v>35</v>
      </c>
      <c r="E3" s="211" t="s">
        <v>36</v>
      </c>
      <c r="F3" s="86"/>
      <c r="G3" s="87"/>
      <c r="H3" s="86"/>
      <c r="I3" s="213" t="s">
        <v>37</v>
      </c>
      <c r="J3" s="238"/>
      <c r="K3" s="229"/>
      <c r="L3" s="232"/>
    </row>
    <row r="4" spans="1:13" ht="13.8" thickBot="1">
      <c r="A4" s="239"/>
      <c r="B4" s="230"/>
      <c r="C4" s="233"/>
      <c r="D4" s="233"/>
      <c r="E4" s="212"/>
      <c r="F4" s="88"/>
      <c r="G4" s="89"/>
      <c r="H4" s="88"/>
      <c r="I4" s="214"/>
      <c r="J4" s="239"/>
      <c r="K4" s="230"/>
      <c r="L4" s="233"/>
    </row>
    <row r="5" spans="1:13">
      <c r="A5" s="81">
        <f>J5</f>
        <v>0</v>
      </c>
      <c r="B5" s="82">
        <f>K5</f>
        <v>0</v>
      </c>
      <c r="C5" s="82">
        <f>L5</f>
        <v>0</v>
      </c>
      <c r="D5" s="82"/>
      <c r="E5" s="82"/>
      <c r="F5" s="82"/>
      <c r="G5" s="82"/>
      <c r="H5" s="82"/>
      <c r="I5" s="90"/>
      <c r="J5" s="81"/>
      <c r="K5" s="82"/>
      <c r="L5" s="82"/>
      <c r="M5" s="78" t="str">
        <f>ASC(I5)</f>
        <v/>
      </c>
    </row>
    <row r="6" spans="1:13">
      <c r="A6" s="91" t="str">
        <f t="shared" ref="A6:C7" ca="1" si="0">IF(OFFSET(J6,-1,)=J6,"〃",J6)</f>
        <v>〃</v>
      </c>
      <c r="B6" s="85" t="str">
        <f t="shared" ca="1" si="0"/>
        <v>〃</v>
      </c>
      <c r="C6" s="85" t="str">
        <f t="shared" ca="1" si="0"/>
        <v>〃</v>
      </c>
      <c r="D6" s="85"/>
      <c r="E6" s="85"/>
      <c r="F6" s="85"/>
      <c r="G6" s="85"/>
      <c r="H6" s="85"/>
      <c r="I6" s="92"/>
      <c r="J6" s="91"/>
      <c r="K6" s="85"/>
      <c r="L6" s="85"/>
      <c r="M6" s="78" t="str">
        <f>ASC(I6)</f>
        <v/>
      </c>
    </row>
    <row r="7" spans="1:13" ht="13.8" thickBot="1">
      <c r="A7" s="91" t="str">
        <f t="shared" ca="1" si="0"/>
        <v>〃</v>
      </c>
      <c r="B7" s="85" t="str">
        <f t="shared" ca="1" si="0"/>
        <v>〃</v>
      </c>
      <c r="C7" s="85" t="str">
        <f t="shared" ca="1" si="0"/>
        <v>〃</v>
      </c>
      <c r="D7" s="86"/>
      <c r="E7" s="86"/>
      <c r="F7" s="86"/>
      <c r="G7" s="86"/>
      <c r="H7" s="86"/>
      <c r="I7" s="93"/>
      <c r="J7" s="109"/>
      <c r="K7" s="86"/>
      <c r="L7" s="86"/>
      <c r="M7" s="78" t="str">
        <f>ASC(I7)</f>
        <v/>
      </c>
    </row>
    <row r="8" spans="1:13" ht="16.2">
      <c r="A8" s="215" t="str">
        <f>警察署名</f>
        <v>凸凹</v>
      </c>
      <c r="B8" s="216"/>
      <c r="C8" s="219" t="s">
        <v>41</v>
      </c>
      <c r="D8" s="110"/>
      <c r="E8" s="111"/>
      <c r="F8" s="112">
        <f>IF(ISERROR(FIND("図示", F3)), IF(ISERROR(FIND("削除", F3)), SUMPRODUCT((ISNUMBER(FIND("横断歩道　実線",$D5:$D7)))*(F5:F7&lt;&gt;""), $E5:$E7), 0), SUMIF(F5:F7,"&gt;0",$E5:$E7))</f>
        <v>0</v>
      </c>
      <c r="G8" s="112">
        <f>IF(ISERROR(FIND("図示", G3)), IF(ISERROR(FIND("削除", G3)), SUMPRODUCT((ISNUMBER(FIND("横断歩道　実線",$D5:$D7)))*(G5:G7&lt;&gt;""), $E5:$E7), 0), SUMIF(G5:G7,"&gt;0",$E5:$E7))</f>
        <v>0</v>
      </c>
      <c r="H8" s="112">
        <f>IF(ISERROR(FIND("図示", H3)), IF(ISERROR(FIND("削除", H3)), SUMPRODUCT((ISNUMBER(FIND("横断歩道　実線",$D5:$D7)))*(H5:H7&lt;&gt;""), $E5:$E7), 0), SUMIF(H5:H7,"&gt;0",$E5:$E7))</f>
        <v>0</v>
      </c>
      <c r="I8" s="94"/>
      <c r="J8" s="215"/>
      <c r="K8" s="216"/>
      <c r="L8" s="219"/>
    </row>
    <row r="9" spans="1:13" ht="16.8" thickBot="1">
      <c r="A9" s="217"/>
      <c r="B9" s="218"/>
      <c r="C9" s="220"/>
      <c r="D9" s="113"/>
      <c r="E9" s="114"/>
      <c r="F9" s="115">
        <f>SUM(F5:F7)</f>
        <v>0</v>
      </c>
      <c r="G9" s="115">
        <f>SUM(G5:G7)</f>
        <v>0</v>
      </c>
      <c r="H9" s="115">
        <f>SUM(H5:H7)</f>
        <v>0</v>
      </c>
      <c r="I9" s="95"/>
      <c r="J9" s="235"/>
      <c r="K9" s="236"/>
      <c r="L9" s="240"/>
    </row>
    <row r="10" spans="1:13" ht="16.2">
      <c r="A10" s="215" t="str">
        <f>警察署名</f>
        <v>凸凹</v>
      </c>
      <c r="B10" s="216"/>
      <c r="C10" s="219" t="s">
        <v>42</v>
      </c>
      <c r="D10" s="110">
        <f>場所表_新規!新規合計+更新合計</f>
        <v>0</v>
      </c>
      <c r="E10" s="111"/>
      <c r="F10" s="112">
        <f>場所表_新規!G8+場所表_更新!F8</f>
        <v>0</v>
      </c>
      <c r="G10" s="112">
        <f>場所表_新規!H8+場所表_更新!G8</f>
        <v>0</v>
      </c>
      <c r="H10" s="112">
        <f>場所表_新規!I8+場所表_更新!H8</f>
        <v>0</v>
      </c>
      <c r="I10" s="94"/>
      <c r="J10" s="235"/>
      <c r="K10" s="236"/>
      <c r="L10" s="240"/>
    </row>
    <row r="11" spans="1:13" ht="16.8" thickBot="1">
      <c r="A11" s="217"/>
      <c r="B11" s="218"/>
      <c r="C11" s="220"/>
      <c r="D11" s="113"/>
      <c r="E11" s="114"/>
      <c r="F11" s="115">
        <f>場所表_新規!G9+場所表_更新!F9</f>
        <v>0</v>
      </c>
      <c r="G11" s="115">
        <f>場所表_新規!H9+場所表_更新!G9</f>
        <v>0</v>
      </c>
      <c r="H11" s="115">
        <f>場所表_新規!I9+場所表_更新!H9</f>
        <v>0</v>
      </c>
      <c r="I11" s="95"/>
      <c r="J11" s="235"/>
      <c r="K11" s="236"/>
      <c r="L11" s="240"/>
    </row>
  </sheetData>
  <mergeCells count="19">
    <mergeCell ref="L8:L9"/>
    <mergeCell ref="J10:K11"/>
    <mergeCell ref="L10:L11"/>
    <mergeCell ref="I3:I4"/>
    <mergeCell ref="J2:J4"/>
    <mergeCell ref="K2:K4"/>
    <mergeCell ref="A10:B11"/>
    <mergeCell ref="C10:C11"/>
    <mergeCell ref="J8:K9"/>
    <mergeCell ref="A2:A4"/>
    <mergeCell ref="B2:B4"/>
    <mergeCell ref="C2:C4"/>
    <mergeCell ref="A8:B9"/>
    <mergeCell ref="C8:C9"/>
    <mergeCell ref="J1:L1"/>
    <mergeCell ref="L2:L4"/>
    <mergeCell ref="F2:I2"/>
    <mergeCell ref="D3:D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43"/>
  <sheetViews>
    <sheetView showZeros="0" view="pageBreakPreview" zoomScaleNormal="100" workbookViewId="0">
      <selection activeCell="C1" sqref="C1"/>
    </sheetView>
  </sheetViews>
  <sheetFormatPr defaultColWidth="9" defaultRowHeight="13.2"/>
  <cols>
    <col min="1" max="1" width="9" style="78"/>
    <col min="2" max="2" width="22.33203125" style="78" customWidth="1"/>
    <col min="3" max="3" width="9" style="78"/>
    <col min="4" max="4" width="25.6640625" style="79" customWidth="1"/>
    <col min="5" max="5" width="13.44140625" style="78" customWidth="1"/>
    <col min="6" max="6" width="3.44140625" style="78" bestFit="1" customWidth="1"/>
    <col min="7" max="12" width="10.6640625" style="78" customWidth="1"/>
    <col min="13" max="13" width="22.44140625" style="79" customWidth="1"/>
    <col min="14" max="15" width="37.33203125" style="78" customWidth="1"/>
    <col min="16" max="16" width="100.6640625" style="79" customWidth="1"/>
    <col min="17" max="16384" width="9" style="78"/>
  </cols>
  <sheetData>
    <row r="1" spans="1:17" ht="19.8" thickBot="1">
      <c r="B1" s="77" t="s">
        <v>39</v>
      </c>
      <c r="C1" s="78" t="s">
        <v>481</v>
      </c>
      <c r="M1" s="80" t="s">
        <v>59</v>
      </c>
      <c r="N1" s="221" t="s">
        <v>77</v>
      </c>
      <c r="O1" s="221"/>
      <c r="P1" s="221"/>
    </row>
    <row r="2" spans="1:17">
      <c r="B2" s="237" t="s">
        <v>40</v>
      </c>
      <c r="C2" s="228" t="s">
        <v>32</v>
      </c>
      <c r="D2" s="231" t="s">
        <v>33</v>
      </c>
      <c r="E2" s="83" t="s">
        <v>34</v>
      </c>
      <c r="F2" s="84"/>
      <c r="G2" s="228" t="s">
        <v>4</v>
      </c>
      <c r="H2" s="228"/>
      <c r="I2" s="228"/>
      <c r="J2" s="228"/>
      <c r="K2" s="228"/>
      <c r="L2" s="228"/>
      <c r="M2" s="234"/>
      <c r="N2" s="237" t="s">
        <v>40</v>
      </c>
      <c r="O2" s="228" t="s">
        <v>32</v>
      </c>
      <c r="P2" s="231" t="s">
        <v>33</v>
      </c>
    </row>
    <row r="3" spans="1:17" ht="39.6">
      <c r="B3" s="238"/>
      <c r="C3" s="229"/>
      <c r="D3" s="232"/>
      <c r="E3" s="232" t="s">
        <v>35</v>
      </c>
      <c r="F3" s="211" t="s">
        <v>36</v>
      </c>
      <c r="G3" s="86" t="s">
        <v>82</v>
      </c>
      <c r="H3" s="87" t="s">
        <v>85</v>
      </c>
      <c r="I3" s="87" t="s">
        <v>86</v>
      </c>
      <c r="J3" s="87" t="s">
        <v>88</v>
      </c>
      <c r="K3" s="87" t="s">
        <v>89</v>
      </c>
      <c r="L3" s="86" t="s">
        <v>91</v>
      </c>
      <c r="M3" s="213" t="s">
        <v>37</v>
      </c>
      <c r="N3" s="238"/>
      <c r="O3" s="229"/>
      <c r="P3" s="232"/>
    </row>
    <row r="4" spans="1:17" ht="13.8" thickBot="1">
      <c r="B4" s="239"/>
      <c r="C4" s="230"/>
      <c r="D4" s="233"/>
      <c r="E4" s="233"/>
      <c r="F4" s="212"/>
      <c r="G4" s="88" t="s">
        <v>84</v>
      </c>
      <c r="H4" s="89" t="s">
        <v>84</v>
      </c>
      <c r="I4" s="89" t="s">
        <v>84</v>
      </c>
      <c r="J4" s="89" t="s">
        <v>84</v>
      </c>
      <c r="K4" s="89" t="s">
        <v>90</v>
      </c>
      <c r="L4" s="88" t="s">
        <v>84</v>
      </c>
      <c r="M4" s="214"/>
      <c r="N4" s="239"/>
      <c r="O4" s="230"/>
      <c r="P4" s="233"/>
    </row>
    <row r="5" spans="1:17" ht="39.6">
      <c r="A5" s="165">
        <v>1</v>
      </c>
      <c r="B5" s="81" t="str">
        <f>N5</f>
        <v>第20-5-0653</v>
      </c>
      <c r="C5" s="82" t="str">
        <f>O5</f>
        <v>県道（西浦三庄田熊線）</v>
      </c>
      <c r="D5" s="82" t="str">
        <f>P5</f>
        <v>尾道市因島三庄町2,218番地7先交差点</v>
      </c>
      <c r="E5" s="82" t="s">
        <v>94</v>
      </c>
      <c r="F5" s="82">
        <v>1</v>
      </c>
      <c r="G5" s="82">
        <v>32</v>
      </c>
      <c r="H5" s="82"/>
      <c r="I5" s="82"/>
      <c r="J5" s="82"/>
      <c r="K5" s="82"/>
      <c r="L5" s="82"/>
      <c r="M5" s="90" t="s">
        <v>95</v>
      </c>
      <c r="N5" s="81" t="s">
        <v>92</v>
      </c>
      <c r="O5" s="82" t="s">
        <v>93</v>
      </c>
      <c r="P5" s="82" t="s">
        <v>81</v>
      </c>
      <c r="Q5" s="78" t="str">
        <f>ASC(M5)</f>
        <v>4m8縞(両端を除く)更新</v>
      </c>
    </row>
    <row r="6" spans="1:17" ht="26.4">
      <c r="A6" s="165">
        <f ca="1">IF(D5="","",IF(D6="〃",A5,A5+1))</f>
        <v>1</v>
      </c>
      <c r="B6" s="91" t="str">
        <f t="shared" ref="B6:D139" ca="1" si="0">IF(OFFSET(N6,-1,)=N6,"〃",N6)</f>
        <v>〃</v>
      </c>
      <c r="C6" s="85" t="str">
        <f t="shared" ca="1" si="0"/>
        <v>〃</v>
      </c>
      <c r="D6" s="85" t="str">
        <f t="shared" ca="1" si="0"/>
        <v>〃</v>
      </c>
      <c r="E6" s="85" t="s">
        <v>96</v>
      </c>
      <c r="F6" s="85">
        <v>4</v>
      </c>
      <c r="G6" s="85"/>
      <c r="H6" s="85"/>
      <c r="I6" s="85"/>
      <c r="J6" s="85">
        <v>36</v>
      </c>
      <c r="K6" s="85"/>
      <c r="L6" s="85"/>
      <c r="M6" s="92" t="s">
        <v>97</v>
      </c>
      <c r="N6" s="91" t="s">
        <v>92</v>
      </c>
      <c r="O6" s="85" t="s">
        <v>93</v>
      </c>
      <c r="P6" s="85" t="s">
        <v>81</v>
      </c>
      <c r="Q6" s="78" t="str">
        <f>ASC(M6)</f>
        <v>北側 予告縮小2個更新_x000D_
南側 予告縮小2個更新</v>
      </c>
    </row>
    <row r="7" spans="1:17" ht="26.4">
      <c r="A7" s="165">
        <f t="shared" ref="A7:A70" ca="1" si="1">IF(D6="","",IF(D7="〃",A6,A6+1))</f>
        <v>1</v>
      </c>
      <c r="B7" s="91" t="str">
        <f t="shared" ref="B7:B70" ca="1" si="2">IF(OFFSET(N7,-1,)=N7,"〃",N7)</f>
        <v>〃</v>
      </c>
      <c r="C7" s="85" t="str">
        <f t="shared" ref="C7:C70" ca="1" si="3">IF(OFFSET(O7,-1,)=O7,"〃",O7)</f>
        <v>〃</v>
      </c>
      <c r="D7" s="85" t="str">
        <f t="shared" ref="D7:D70" ca="1" si="4">IF(OFFSET(P7,-1,)=P7,"〃",P7)</f>
        <v>〃</v>
      </c>
      <c r="E7" s="85" t="s">
        <v>98</v>
      </c>
      <c r="F7" s="85">
        <v>2</v>
      </c>
      <c r="G7" s="85">
        <v>5.8</v>
      </c>
      <c r="H7" s="85"/>
      <c r="I7" s="85"/>
      <c r="J7" s="85"/>
      <c r="K7" s="85"/>
      <c r="L7" s="85"/>
      <c r="M7" s="92" t="s">
        <v>99</v>
      </c>
      <c r="N7" s="91" t="s">
        <v>92</v>
      </c>
      <c r="O7" s="85" t="s">
        <v>93</v>
      </c>
      <c r="P7" s="85" t="s">
        <v>81</v>
      </c>
      <c r="Q7" s="78" t="str">
        <f t="shared" ref="Q7:Q70" si="5">ASC(M7)</f>
        <v>北側 停止線2.9m_x000D_
南側 停止線2.9m</v>
      </c>
    </row>
    <row r="8" spans="1:17" ht="26.4">
      <c r="A8" s="165">
        <f t="shared" ca="1" si="1"/>
        <v>2</v>
      </c>
      <c r="B8" s="91" t="str">
        <f t="shared" ca="1" si="2"/>
        <v>第20-5-0684</v>
      </c>
      <c r="C8" s="85" t="str">
        <f t="shared" ca="1" si="3"/>
        <v>〃</v>
      </c>
      <c r="D8" s="85" t="str">
        <f t="shared" ca="1" si="4"/>
        <v>尾道市因島三庄町2,672番地4先交差点</v>
      </c>
      <c r="E8" s="85" t="s">
        <v>94</v>
      </c>
      <c r="F8" s="85">
        <v>1</v>
      </c>
      <c r="G8" s="85">
        <v>38.4</v>
      </c>
      <c r="H8" s="85"/>
      <c r="I8" s="85"/>
      <c r="J8" s="85"/>
      <c r="K8" s="85"/>
      <c r="L8" s="85"/>
      <c r="M8" s="92" t="s">
        <v>102</v>
      </c>
      <c r="N8" s="91" t="s">
        <v>100</v>
      </c>
      <c r="O8" s="85" t="s">
        <v>93</v>
      </c>
      <c r="P8" s="85" t="s">
        <v>101</v>
      </c>
      <c r="Q8" s="78" t="str">
        <f t="shared" si="5"/>
        <v>南西から4m9縞2.4m1縞更新</v>
      </c>
    </row>
    <row r="9" spans="1:17" ht="52.8">
      <c r="A9" s="165">
        <f t="shared" ca="1" si="1"/>
        <v>2</v>
      </c>
      <c r="B9" s="91" t="str">
        <f t="shared" ca="1" si="2"/>
        <v>〃</v>
      </c>
      <c r="C9" s="85" t="str">
        <f t="shared" ca="1" si="3"/>
        <v>〃</v>
      </c>
      <c r="D9" s="85" t="str">
        <f t="shared" ca="1" si="4"/>
        <v>〃</v>
      </c>
      <c r="E9" s="85" t="s">
        <v>96</v>
      </c>
      <c r="F9" s="85">
        <v>4</v>
      </c>
      <c r="G9" s="85"/>
      <c r="H9" s="85"/>
      <c r="I9" s="85"/>
      <c r="J9" s="85">
        <v>36</v>
      </c>
      <c r="K9" s="85"/>
      <c r="L9" s="85"/>
      <c r="M9" s="92" t="s">
        <v>103</v>
      </c>
      <c r="N9" s="91" t="s">
        <v>100</v>
      </c>
      <c r="O9" s="85" t="s">
        <v>93</v>
      </c>
      <c r="P9" s="85" t="s">
        <v>101</v>
      </c>
      <c r="Q9" s="78" t="str">
        <f t="shared" si="5"/>
        <v>北東側 予告縮小2個更新_x000D_
南東側 予告縮小2個更新</v>
      </c>
    </row>
    <row r="10" spans="1:17" ht="26.4">
      <c r="A10" s="165">
        <f t="shared" ca="1" si="1"/>
        <v>2</v>
      </c>
      <c r="B10" s="91" t="str">
        <f t="shared" ca="1" si="2"/>
        <v>〃</v>
      </c>
      <c r="C10" s="85" t="str">
        <f t="shared" ca="1" si="3"/>
        <v>〃</v>
      </c>
      <c r="D10" s="85" t="str">
        <f t="shared" ca="1" si="4"/>
        <v>〃</v>
      </c>
      <c r="E10" s="85" t="s">
        <v>98</v>
      </c>
      <c r="F10" s="85">
        <v>2</v>
      </c>
      <c r="G10" s="85">
        <v>6.3000000000000007</v>
      </c>
      <c r="H10" s="85"/>
      <c r="I10" s="85"/>
      <c r="J10" s="85"/>
      <c r="K10" s="85"/>
      <c r="L10" s="85"/>
      <c r="M10" s="92" t="s">
        <v>104</v>
      </c>
      <c r="N10" s="91" t="s">
        <v>100</v>
      </c>
      <c r="O10" s="85" t="s">
        <v>93</v>
      </c>
      <c r="P10" s="85" t="s">
        <v>101</v>
      </c>
      <c r="Q10" s="78" t="str">
        <f t="shared" si="5"/>
        <v>北西側停止線3.1m_x000D_
南東側停止線3.2m</v>
      </c>
    </row>
    <row r="11" spans="1:17" ht="26.4">
      <c r="A11" s="165">
        <f t="shared" ca="1" si="1"/>
        <v>3</v>
      </c>
      <c r="B11" s="91" t="str">
        <f t="shared" ca="1" si="2"/>
        <v>第20-5-0617</v>
      </c>
      <c r="C11" s="85" t="str">
        <f t="shared" ca="1" si="3"/>
        <v>〃</v>
      </c>
      <c r="D11" s="85" t="str">
        <f t="shared" ca="1" si="4"/>
        <v>尾道市因島三庄町3,511番地8先</v>
      </c>
      <c r="E11" s="85" t="s">
        <v>94</v>
      </c>
      <c r="F11" s="85">
        <v>1</v>
      </c>
      <c r="G11" s="85">
        <v>24</v>
      </c>
      <c r="H11" s="85"/>
      <c r="I11" s="85"/>
      <c r="J11" s="85"/>
      <c r="K11" s="85"/>
      <c r="L11" s="85"/>
      <c r="M11" s="92" t="s">
        <v>107</v>
      </c>
      <c r="N11" s="91" t="s">
        <v>105</v>
      </c>
      <c r="O11" s="85" t="s">
        <v>93</v>
      </c>
      <c r="P11" s="85" t="s">
        <v>106</v>
      </c>
      <c r="Q11" s="78" t="str">
        <f t="shared" si="5"/>
        <v>4m6縞</v>
      </c>
    </row>
    <row r="12" spans="1:17" ht="52.8">
      <c r="A12" s="165">
        <f t="shared" ca="1" si="1"/>
        <v>3</v>
      </c>
      <c r="B12" s="91" t="str">
        <f t="shared" ca="1" si="2"/>
        <v>〃</v>
      </c>
      <c r="C12" s="85" t="str">
        <f t="shared" ca="1" si="3"/>
        <v>〃</v>
      </c>
      <c r="D12" s="85" t="str">
        <f t="shared" ca="1" si="4"/>
        <v>〃</v>
      </c>
      <c r="E12" s="85" t="s">
        <v>96</v>
      </c>
      <c r="F12" s="85">
        <v>4</v>
      </c>
      <c r="G12" s="85"/>
      <c r="H12" s="85"/>
      <c r="I12" s="85"/>
      <c r="J12" s="85">
        <v>36</v>
      </c>
      <c r="K12" s="85"/>
      <c r="L12" s="85"/>
      <c r="M12" s="92" t="s">
        <v>108</v>
      </c>
      <c r="N12" s="91" t="s">
        <v>105</v>
      </c>
      <c r="O12" s="85" t="s">
        <v>93</v>
      </c>
      <c r="P12" s="85" t="s">
        <v>106</v>
      </c>
      <c r="Q12" s="78" t="str">
        <f t="shared" si="5"/>
        <v>北東側 予告縮小2個更新_x000D_
南西側 予告縮小2個更新</v>
      </c>
    </row>
    <row r="13" spans="1:17" ht="26.4">
      <c r="A13" s="165">
        <f t="shared" ca="1" si="1"/>
        <v>3</v>
      </c>
      <c r="B13" s="91" t="str">
        <f t="shared" ca="1" si="2"/>
        <v>〃</v>
      </c>
      <c r="C13" s="85" t="str">
        <f t="shared" ca="1" si="3"/>
        <v>〃</v>
      </c>
      <c r="D13" s="85" t="str">
        <f t="shared" ca="1" si="4"/>
        <v>〃</v>
      </c>
      <c r="E13" s="85" t="s">
        <v>98</v>
      </c>
      <c r="F13" s="85">
        <v>2</v>
      </c>
      <c r="G13" s="85">
        <v>5.3000000000000007</v>
      </c>
      <c r="H13" s="85"/>
      <c r="I13" s="85"/>
      <c r="J13" s="85"/>
      <c r="K13" s="85"/>
      <c r="L13" s="85"/>
      <c r="M13" s="92" t="s">
        <v>109</v>
      </c>
      <c r="N13" s="91" t="s">
        <v>105</v>
      </c>
      <c r="O13" s="85" t="s">
        <v>93</v>
      </c>
      <c r="P13" s="85" t="s">
        <v>106</v>
      </c>
      <c r="Q13" s="78" t="str">
        <f t="shared" si="5"/>
        <v>北東側停止線2.6m_x000D_
南西側停止線2.7m</v>
      </c>
    </row>
    <row r="14" spans="1:17" ht="26.4">
      <c r="A14" s="165">
        <f t="shared" ca="1" si="1"/>
        <v>4</v>
      </c>
      <c r="B14" s="91" t="str">
        <f t="shared" ca="1" si="2"/>
        <v>第12-5-0706</v>
      </c>
      <c r="C14" s="85" t="str">
        <f t="shared" ca="1" si="3"/>
        <v>市道</v>
      </c>
      <c r="D14" s="85" t="str">
        <f t="shared" ca="1" si="4"/>
        <v>尾道市因島三庄町3,511番地8先交差点</v>
      </c>
      <c r="E14" s="85" t="s">
        <v>113</v>
      </c>
      <c r="F14" s="85">
        <v>1</v>
      </c>
      <c r="G14" s="85"/>
      <c r="H14" s="85"/>
      <c r="I14" s="85"/>
      <c r="J14" s="85">
        <v>13</v>
      </c>
      <c r="K14" s="85"/>
      <c r="L14" s="85"/>
      <c r="M14" s="92"/>
      <c r="N14" s="91" t="s">
        <v>110</v>
      </c>
      <c r="O14" s="85" t="s">
        <v>111</v>
      </c>
      <c r="P14" s="85" t="s">
        <v>112</v>
      </c>
      <c r="Q14" s="78" t="str">
        <f t="shared" si="5"/>
        <v/>
      </c>
    </row>
    <row r="15" spans="1:17" ht="26.4">
      <c r="A15" s="165">
        <f t="shared" ca="1" si="1"/>
        <v>4</v>
      </c>
      <c r="B15" s="91" t="str">
        <f t="shared" ca="1" si="2"/>
        <v>〃</v>
      </c>
      <c r="C15" s="85" t="str">
        <f t="shared" ca="1" si="3"/>
        <v>〃</v>
      </c>
      <c r="D15" s="85" t="str">
        <f t="shared" ca="1" si="4"/>
        <v>〃</v>
      </c>
      <c r="E15" s="85" t="s">
        <v>98</v>
      </c>
      <c r="F15" s="85">
        <v>1</v>
      </c>
      <c r="G15" s="85"/>
      <c r="H15" s="85">
        <v>2</v>
      </c>
      <c r="I15" s="85"/>
      <c r="J15" s="85"/>
      <c r="K15" s="85"/>
      <c r="L15" s="85"/>
      <c r="M15" s="92" t="s">
        <v>114</v>
      </c>
      <c r="N15" s="91" t="s">
        <v>110</v>
      </c>
      <c r="O15" s="85" t="s">
        <v>111</v>
      </c>
      <c r="P15" s="85" t="s">
        <v>112</v>
      </c>
      <c r="Q15" s="78" t="str">
        <f t="shared" si="5"/>
        <v>停止線2m</v>
      </c>
    </row>
    <row r="16" spans="1:17" ht="39.6">
      <c r="A16" s="165">
        <f t="shared" ca="1" si="1"/>
        <v>5</v>
      </c>
      <c r="B16" s="91" t="str">
        <f t="shared" ca="1" si="2"/>
        <v>第20-5-0725</v>
      </c>
      <c r="C16" s="85" t="str">
        <f t="shared" ca="1" si="3"/>
        <v>〃</v>
      </c>
      <c r="D16" s="85" t="str">
        <f t="shared" ca="1" si="4"/>
        <v>尾道市因島重井町1,181番地1（広島県立フラワーセンター）先交差点</v>
      </c>
      <c r="E16" s="85" t="s">
        <v>94</v>
      </c>
      <c r="F16" s="85">
        <v>2</v>
      </c>
      <c r="G16" s="85">
        <v>84</v>
      </c>
      <c r="H16" s="85"/>
      <c r="I16" s="85"/>
      <c r="J16" s="85"/>
      <c r="K16" s="85"/>
      <c r="L16" s="85"/>
      <c r="M16" s="92" t="s">
        <v>117</v>
      </c>
      <c r="N16" s="91" t="s">
        <v>115</v>
      </c>
      <c r="O16" s="85" t="s">
        <v>111</v>
      </c>
      <c r="P16" s="85" t="s">
        <v>116</v>
      </c>
      <c r="Q16" s="78" t="str">
        <f t="shared" si="5"/>
        <v>南西側 北西側から3m1縞4m9縞更新_x000D_
北西側 3m15縞</v>
      </c>
    </row>
    <row r="17" spans="1:17" ht="79.2">
      <c r="A17" s="165">
        <f t="shared" ca="1" si="1"/>
        <v>5</v>
      </c>
      <c r="B17" s="91" t="str">
        <f t="shared" ca="1" si="2"/>
        <v>〃</v>
      </c>
      <c r="C17" s="85" t="str">
        <f t="shared" ca="1" si="3"/>
        <v>〃</v>
      </c>
      <c r="D17" s="85" t="str">
        <f t="shared" ca="1" si="4"/>
        <v>〃</v>
      </c>
      <c r="E17" s="85" t="s">
        <v>96</v>
      </c>
      <c r="F17" s="85">
        <v>6</v>
      </c>
      <c r="G17" s="85"/>
      <c r="H17" s="85"/>
      <c r="I17" s="85"/>
      <c r="J17" s="85">
        <v>54</v>
      </c>
      <c r="K17" s="85"/>
      <c r="L17" s="85"/>
      <c r="M17" s="92" t="s">
        <v>118</v>
      </c>
      <c r="N17" s="91" t="s">
        <v>115</v>
      </c>
      <c r="O17" s="85" t="s">
        <v>111</v>
      </c>
      <c r="P17" s="85" t="s">
        <v>116</v>
      </c>
      <c r="Q17" s="78" t="str">
        <f t="shared" si="5"/>
        <v>南西側 予告縮小2個更新_x000D_
北東側 予告縮小2個更新_x000D_
北西側 予告縮小2個更新</v>
      </c>
    </row>
    <row r="18" spans="1:17" ht="39.6">
      <c r="A18" s="165">
        <f t="shared" ca="1" si="1"/>
        <v>5</v>
      </c>
      <c r="B18" s="91" t="str">
        <f t="shared" ca="1" si="2"/>
        <v>〃</v>
      </c>
      <c r="C18" s="85" t="str">
        <f t="shared" ca="1" si="3"/>
        <v>〃</v>
      </c>
      <c r="D18" s="85" t="str">
        <f t="shared" ca="1" si="4"/>
        <v>〃</v>
      </c>
      <c r="E18" s="85" t="s">
        <v>98</v>
      </c>
      <c r="F18" s="85">
        <v>3</v>
      </c>
      <c r="G18" s="85">
        <v>13.8</v>
      </c>
      <c r="H18" s="85"/>
      <c r="I18" s="85"/>
      <c r="J18" s="85"/>
      <c r="K18" s="85"/>
      <c r="L18" s="85"/>
      <c r="M18" s="92" t="s">
        <v>119</v>
      </c>
      <c r="N18" s="91" t="s">
        <v>115</v>
      </c>
      <c r="O18" s="85" t="s">
        <v>111</v>
      </c>
      <c r="P18" s="85" t="s">
        <v>116</v>
      </c>
      <c r="Q18" s="78" t="str">
        <f t="shared" si="5"/>
        <v>南西側停止線4m_x000D_
北東側停止線2.7m_x000D_
北西側停止線7.1m</v>
      </c>
    </row>
    <row r="19" spans="1:17" ht="39.6">
      <c r="A19" s="165">
        <f t="shared" ca="1" si="1"/>
        <v>6</v>
      </c>
      <c r="B19" s="91" t="str">
        <f t="shared" ca="1" si="2"/>
        <v>第20-5-0615</v>
      </c>
      <c r="C19" s="85" t="str">
        <f t="shared" ca="1" si="3"/>
        <v>県道（西浦三庄田熊線）</v>
      </c>
      <c r="D19" s="85" t="str">
        <f t="shared" ca="1" si="4"/>
        <v>尾道市因島重井町2,646番地1先（重井郵便局前）</v>
      </c>
      <c r="E19" s="85" t="s">
        <v>94</v>
      </c>
      <c r="F19" s="85">
        <v>1</v>
      </c>
      <c r="G19" s="85">
        <v>28</v>
      </c>
      <c r="H19" s="85"/>
      <c r="I19" s="85"/>
      <c r="J19" s="85"/>
      <c r="K19" s="85"/>
      <c r="L19" s="85"/>
      <c r="M19" s="92" t="s">
        <v>122</v>
      </c>
      <c r="N19" s="91" t="s">
        <v>120</v>
      </c>
      <c r="O19" s="85" t="s">
        <v>93</v>
      </c>
      <c r="P19" s="85" t="s">
        <v>121</v>
      </c>
      <c r="Q19" s="78" t="str">
        <f t="shared" si="5"/>
        <v>4m7縞</v>
      </c>
    </row>
    <row r="20" spans="1:17" ht="39.6">
      <c r="A20" s="165">
        <f t="shared" ca="1" si="1"/>
        <v>6</v>
      </c>
      <c r="B20" s="91" t="str">
        <f t="shared" ca="1" si="2"/>
        <v>〃</v>
      </c>
      <c r="C20" s="85" t="str">
        <f t="shared" ca="1" si="3"/>
        <v>〃</v>
      </c>
      <c r="D20" s="85" t="str">
        <f t="shared" ca="1" si="4"/>
        <v>〃</v>
      </c>
      <c r="E20" s="85" t="s">
        <v>96</v>
      </c>
      <c r="F20" s="85">
        <v>4</v>
      </c>
      <c r="G20" s="85"/>
      <c r="H20" s="85"/>
      <c r="I20" s="85"/>
      <c r="J20" s="85">
        <v>36</v>
      </c>
      <c r="K20" s="85"/>
      <c r="L20" s="85"/>
      <c r="M20" s="92" t="s">
        <v>123</v>
      </c>
      <c r="N20" s="91" t="s">
        <v>120</v>
      </c>
      <c r="O20" s="85" t="s">
        <v>93</v>
      </c>
      <c r="P20" s="85" t="s">
        <v>121</v>
      </c>
      <c r="Q20" s="78" t="str">
        <f t="shared" si="5"/>
        <v>南西側 予告縮小2個更新_x000D_
北東側予告縮小2個更新</v>
      </c>
    </row>
    <row r="21" spans="1:17" ht="26.4">
      <c r="A21" s="165">
        <f t="shared" ca="1" si="1"/>
        <v>6</v>
      </c>
      <c r="B21" s="91" t="str">
        <f t="shared" ca="1" si="2"/>
        <v>〃</v>
      </c>
      <c r="C21" s="85" t="str">
        <f t="shared" ca="1" si="3"/>
        <v>〃</v>
      </c>
      <c r="D21" s="85" t="str">
        <f t="shared" ca="1" si="4"/>
        <v>〃</v>
      </c>
      <c r="E21" s="85" t="s">
        <v>98</v>
      </c>
      <c r="F21" s="85">
        <v>2</v>
      </c>
      <c r="G21" s="85">
        <v>5.8</v>
      </c>
      <c r="H21" s="85"/>
      <c r="I21" s="85"/>
      <c r="J21" s="85"/>
      <c r="K21" s="85"/>
      <c r="L21" s="85"/>
      <c r="M21" s="92" t="s">
        <v>124</v>
      </c>
      <c r="N21" s="91" t="s">
        <v>120</v>
      </c>
      <c r="O21" s="85" t="s">
        <v>93</v>
      </c>
      <c r="P21" s="85" t="s">
        <v>121</v>
      </c>
      <c r="Q21" s="78" t="str">
        <f t="shared" si="5"/>
        <v>北東側停止線3.3m_x000D_
南西側停止線2.5m</v>
      </c>
    </row>
    <row r="22" spans="1:17" ht="26.4">
      <c r="A22" s="165">
        <f t="shared" ca="1" si="1"/>
        <v>7</v>
      </c>
      <c r="B22" s="91" t="str">
        <f t="shared" ca="1" si="2"/>
        <v>第20-5-0642</v>
      </c>
      <c r="C22" s="85" t="str">
        <f t="shared" ca="1" si="3"/>
        <v>〃</v>
      </c>
      <c r="D22" s="85" t="str">
        <f t="shared" ca="1" si="4"/>
        <v>尾道市因島重井町2,698番地8先</v>
      </c>
      <c r="E22" s="85" t="s">
        <v>94</v>
      </c>
      <c r="F22" s="85">
        <v>1</v>
      </c>
      <c r="G22" s="85">
        <v>24</v>
      </c>
      <c r="H22" s="85"/>
      <c r="I22" s="85"/>
      <c r="J22" s="85"/>
      <c r="K22" s="85"/>
      <c r="L22" s="85"/>
      <c r="M22" s="92" t="s">
        <v>107</v>
      </c>
      <c r="N22" s="91" t="s">
        <v>125</v>
      </c>
      <c r="O22" s="85" t="s">
        <v>93</v>
      </c>
      <c r="P22" s="85" t="s">
        <v>126</v>
      </c>
      <c r="Q22" s="78" t="str">
        <f t="shared" si="5"/>
        <v>4m6縞</v>
      </c>
    </row>
    <row r="23" spans="1:17" ht="52.8">
      <c r="A23" s="165">
        <f t="shared" ca="1" si="1"/>
        <v>7</v>
      </c>
      <c r="B23" s="91" t="str">
        <f t="shared" ca="1" si="2"/>
        <v>〃</v>
      </c>
      <c r="C23" s="85" t="str">
        <f t="shared" ca="1" si="3"/>
        <v>〃</v>
      </c>
      <c r="D23" s="85" t="str">
        <f t="shared" ca="1" si="4"/>
        <v>〃</v>
      </c>
      <c r="E23" s="85" t="s">
        <v>96</v>
      </c>
      <c r="F23" s="85">
        <v>5</v>
      </c>
      <c r="G23" s="85"/>
      <c r="H23" s="85"/>
      <c r="I23" s="85"/>
      <c r="J23" s="85">
        <v>45</v>
      </c>
      <c r="K23" s="85"/>
      <c r="L23" s="85"/>
      <c r="M23" s="92" t="s">
        <v>127</v>
      </c>
      <c r="N23" s="91" t="s">
        <v>125</v>
      </c>
      <c r="O23" s="85" t="s">
        <v>93</v>
      </c>
      <c r="P23" s="85" t="s">
        <v>126</v>
      </c>
      <c r="Q23" s="78" t="str">
        <f t="shared" si="5"/>
        <v>南西側 予告縮小3個更新_x000D_
北東側 予告縮小2個更新</v>
      </c>
    </row>
    <row r="24" spans="1:17" ht="26.4">
      <c r="A24" s="165">
        <f t="shared" ca="1" si="1"/>
        <v>7</v>
      </c>
      <c r="B24" s="91" t="str">
        <f t="shared" ca="1" si="2"/>
        <v>〃</v>
      </c>
      <c r="C24" s="85" t="str">
        <f t="shared" ca="1" si="3"/>
        <v>〃</v>
      </c>
      <c r="D24" s="85" t="str">
        <f t="shared" ca="1" si="4"/>
        <v>〃</v>
      </c>
      <c r="E24" s="85" t="s">
        <v>98</v>
      </c>
      <c r="F24" s="85">
        <v>2</v>
      </c>
      <c r="G24" s="85">
        <v>5.0999999999999996</v>
      </c>
      <c r="H24" s="85"/>
      <c r="I24" s="85"/>
      <c r="J24" s="85"/>
      <c r="K24" s="85"/>
      <c r="L24" s="85"/>
      <c r="M24" s="92" t="s">
        <v>128</v>
      </c>
      <c r="N24" s="91" t="s">
        <v>125</v>
      </c>
      <c r="O24" s="85" t="s">
        <v>93</v>
      </c>
      <c r="P24" s="85" t="s">
        <v>126</v>
      </c>
      <c r="Q24" s="78" t="str">
        <f t="shared" si="5"/>
        <v>北東側停止線2.6m_x000D_
南西側停止線2.5m</v>
      </c>
    </row>
    <row r="25" spans="1:17" ht="39.6">
      <c r="A25" s="165">
        <f t="shared" ca="1" si="1"/>
        <v>8</v>
      </c>
      <c r="B25" s="91" t="str">
        <f t="shared" ca="1" si="2"/>
        <v>第20-5-0721</v>
      </c>
      <c r="C25" s="85" t="str">
        <f t="shared" ca="1" si="3"/>
        <v>県道（中庄重井線）</v>
      </c>
      <c r="D25" s="85" t="str">
        <f t="shared" ca="1" si="4"/>
        <v>尾道市因島重井町3,328番地1先交差点</v>
      </c>
      <c r="E25" s="85" t="s">
        <v>94</v>
      </c>
      <c r="F25" s="85">
        <v>1</v>
      </c>
      <c r="G25" s="85">
        <v>28</v>
      </c>
      <c r="H25" s="85"/>
      <c r="I25" s="85"/>
      <c r="J25" s="85"/>
      <c r="K25" s="85"/>
      <c r="L25" s="85"/>
      <c r="M25" s="92" t="s">
        <v>122</v>
      </c>
      <c r="N25" s="91" t="s">
        <v>129</v>
      </c>
      <c r="O25" s="85" t="s">
        <v>130</v>
      </c>
      <c r="P25" s="85" t="s">
        <v>131</v>
      </c>
      <c r="Q25" s="78" t="str">
        <f t="shared" si="5"/>
        <v>4m7縞</v>
      </c>
    </row>
    <row r="26" spans="1:17" ht="26.4">
      <c r="A26" s="165">
        <f t="shared" ca="1" si="1"/>
        <v>8</v>
      </c>
      <c r="B26" s="91" t="str">
        <f t="shared" ca="1" si="2"/>
        <v>〃</v>
      </c>
      <c r="C26" s="85" t="str">
        <f t="shared" ca="1" si="3"/>
        <v>〃</v>
      </c>
      <c r="D26" s="85" t="str">
        <f t="shared" ca="1" si="4"/>
        <v>〃</v>
      </c>
      <c r="E26" s="85" t="s">
        <v>98</v>
      </c>
      <c r="F26" s="85">
        <v>2</v>
      </c>
      <c r="G26" s="85">
        <v>6.1</v>
      </c>
      <c r="H26" s="85"/>
      <c r="I26" s="85"/>
      <c r="J26" s="85"/>
      <c r="K26" s="85"/>
      <c r="L26" s="85"/>
      <c r="M26" s="92" t="s">
        <v>132</v>
      </c>
      <c r="N26" s="91" t="s">
        <v>129</v>
      </c>
      <c r="O26" s="85" t="s">
        <v>130</v>
      </c>
      <c r="P26" s="85" t="s">
        <v>131</v>
      </c>
      <c r="Q26" s="78" t="str">
        <f t="shared" si="5"/>
        <v>東側 停止線3m_x000D_
西側 停止線3.1m</v>
      </c>
    </row>
    <row r="27" spans="1:17" ht="26.4">
      <c r="A27" s="165">
        <f t="shared" ca="1" si="1"/>
        <v>9</v>
      </c>
      <c r="B27" s="91" t="str">
        <f t="shared" ca="1" si="2"/>
        <v>第20-5-0677</v>
      </c>
      <c r="C27" s="85" t="str">
        <f t="shared" ca="1" si="3"/>
        <v>〃</v>
      </c>
      <c r="D27" s="85" t="str">
        <f t="shared" ca="1" si="4"/>
        <v>尾道市因島重井町3,391番地先交差点</v>
      </c>
      <c r="E27" s="85" t="s">
        <v>94</v>
      </c>
      <c r="F27" s="85">
        <v>1</v>
      </c>
      <c r="G27" s="85">
        <v>21</v>
      </c>
      <c r="H27" s="85"/>
      <c r="I27" s="85"/>
      <c r="J27" s="85"/>
      <c r="K27" s="85"/>
      <c r="L27" s="85"/>
      <c r="M27" s="92" t="s">
        <v>135</v>
      </c>
      <c r="N27" s="91" t="s">
        <v>133</v>
      </c>
      <c r="O27" s="85" t="s">
        <v>130</v>
      </c>
      <c r="P27" s="85" t="s">
        <v>134</v>
      </c>
      <c r="Q27" s="78" t="str">
        <f t="shared" si="5"/>
        <v>3m7縞</v>
      </c>
    </row>
    <row r="28" spans="1:17" ht="26.4">
      <c r="A28" s="165">
        <f t="shared" ca="1" si="1"/>
        <v>9</v>
      </c>
      <c r="B28" s="91" t="str">
        <f t="shared" ca="1" si="2"/>
        <v>〃</v>
      </c>
      <c r="C28" s="85" t="str">
        <f t="shared" ca="1" si="3"/>
        <v>〃</v>
      </c>
      <c r="D28" s="85" t="str">
        <f t="shared" ca="1" si="4"/>
        <v>〃</v>
      </c>
      <c r="E28" s="85" t="s">
        <v>96</v>
      </c>
      <c r="F28" s="85">
        <v>4</v>
      </c>
      <c r="G28" s="85"/>
      <c r="H28" s="85"/>
      <c r="I28" s="85"/>
      <c r="J28" s="85">
        <v>36</v>
      </c>
      <c r="K28" s="85"/>
      <c r="L28" s="85"/>
      <c r="M28" s="92" t="s">
        <v>136</v>
      </c>
      <c r="N28" s="91" t="s">
        <v>133</v>
      </c>
      <c r="O28" s="85" t="s">
        <v>130</v>
      </c>
      <c r="P28" s="85" t="s">
        <v>134</v>
      </c>
      <c r="Q28" s="78" t="str">
        <f t="shared" si="5"/>
        <v>東側 予告縮小2個更新_x000D_
西側 予告縮小2個更新</v>
      </c>
    </row>
    <row r="29" spans="1:17" ht="26.4">
      <c r="A29" s="165">
        <f t="shared" ca="1" si="1"/>
        <v>9</v>
      </c>
      <c r="B29" s="91" t="str">
        <f t="shared" ca="1" si="2"/>
        <v>〃</v>
      </c>
      <c r="C29" s="85" t="str">
        <f t="shared" ca="1" si="3"/>
        <v>〃</v>
      </c>
      <c r="D29" s="85" t="str">
        <f t="shared" ca="1" si="4"/>
        <v>〃</v>
      </c>
      <c r="E29" s="85" t="s">
        <v>98</v>
      </c>
      <c r="F29" s="85">
        <v>2</v>
      </c>
      <c r="G29" s="85">
        <v>5.9</v>
      </c>
      <c r="H29" s="85"/>
      <c r="I29" s="85"/>
      <c r="J29" s="85"/>
      <c r="K29" s="85"/>
      <c r="L29" s="85"/>
      <c r="M29" s="92" t="s">
        <v>137</v>
      </c>
      <c r="N29" s="91" t="s">
        <v>133</v>
      </c>
      <c r="O29" s="85" t="s">
        <v>130</v>
      </c>
      <c r="P29" s="85" t="s">
        <v>134</v>
      </c>
      <c r="Q29" s="78" t="str">
        <f t="shared" si="5"/>
        <v>東側 停止線2.9m_x000D_
西側 停止線3m</v>
      </c>
    </row>
    <row r="30" spans="1:17" ht="26.4">
      <c r="A30" s="165">
        <f t="shared" ca="1" si="1"/>
        <v>10</v>
      </c>
      <c r="B30" s="91" t="str">
        <f t="shared" ca="1" si="2"/>
        <v>第12-5-0775</v>
      </c>
      <c r="C30" s="85" t="str">
        <f t="shared" ca="1" si="3"/>
        <v>市道</v>
      </c>
      <c r="D30" s="85" t="str">
        <f t="shared" ca="1" si="4"/>
        <v>尾道市因島土生町2,574番地先交差点</v>
      </c>
      <c r="E30" s="85" t="s">
        <v>113</v>
      </c>
      <c r="F30" s="85">
        <v>1</v>
      </c>
      <c r="G30" s="85"/>
      <c r="H30" s="85"/>
      <c r="I30" s="85"/>
      <c r="J30" s="85">
        <v>13</v>
      </c>
      <c r="K30" s="85"/>
      <c r="L30" s="85"/>
      <c r="M30" s="92" t="s">
        <v>140</v>
      </c>
      <c r="N30" s="91" t="s">
        <v>138</v>
      </c>
      <c r="O30" s="85" t="s">
        <v>111</v>
      </c>
      <c r="P30" s="85" t="s">
        <v>139</v>
      </c>
      <c r="Q30" s="78" t="str">
        <f t="shared" si="5"/>
        <v>止まれ縮小文字更新</v>
      </c>
    </row>
    <row r="31" spans="1:17" ht="26.4">
      <c r="A31" s="165">
        <f t="shared" ca="1" si="1"/>
        <v>10</v>
      </c>
      <c r="B31" s="91" t="str">
        <f t="shared" ca="1" si="2"/>
        <v>〃</v>
      </c>
      <c r="C31" s="85" t="str">
        <f t="shared" ca="1" si="3"/>
        <v>〃</v>
      </c>
      <c r="D31" s="85" t="str">
        <f t="shared" ca="1" si="4"/>
        <v>〃</v>
      </c>
      <c r="E31" s="85" t="s">
        <v>98</v>
      </c>
      <c r="F31" s="85">
        <v>1</v>
      </c>
      <c r="G31" s="85"/>
      <c r="H31" s="85">
        <v>3.3</v>
      </c>
      <c r="I31" s="85"/>
      <c r="J31" s="85"/>
      <c r="K31" s="85"/>
      <c r="L31" s="85"/>
      <c r="M31" s="92" t="s">
        <v>141</v>
      </c>
      <c r="N31" s="91" t="s">
        <v>138</v>
      </c>
      <c r="O31" s="85" t="s">
        <v>111</v>
      </c>
      <c r="P31" s="85" t="s">
        <v>139</v>
      </c>
      <c r="Q31" s="78" t="str">
        <f t="shared" si="5"/>
        <v>停止線3.3m</v>
      </c>
    </row>
    <row r="32" spans="1:17" ht="52.8">
      <c r="A32" s="165">
        <f t="shared" ca="1" si="1"/>
        <v>11</v>
      </c>
      <c r="B32" s="91" t="str">
        <f t="shared" ca="1" si="2"/>
        <v>第20-5-0140</v>
      </c>
      <c r="C32" s="85" t="str">
        <f t="shared" ca="1" si="3"/>
        <v>〃</v>
      </c>
      <c r="D32" s="85" t="str">
        <f t="shared" ca="1" si="4"/>
        <v>尾道市久保1丁目15番24号先(尾道市役所西交差点)</v>
      </c>
      <c r="E32" s="85" t="s">
        <v>94</v>
      </c>
      <c r="F32" s="85">
        <v>2</v>
      </c>
      <c r="G32" s="85">
        <v>50.1</v>
      </c>
      <c r="H32" s="85"/>
      <c r="I32" s="85"/>
      <c r="J32" s="85"/>
      <c r="K32" s="85"/>
      <c r="L32" s="85"/>
      <c r="M32" s="92" t="s">
        <v>144</v>
      </c>
      <c r="N32" s="91" t="s">
        <v>142</v>
      </c>
      <c r="O32" s="85" t="s">
        <v>111</v>
      </c>
      <c r="P32" s="85" t="s">
        <v>143</v>
      </c>
      <c r="Q32" s="78" t="str">
        <f t="shared" si="5"/>
        <v>西側 4m8縞更新(南端4縞を除く)_x000D_
北側 西から2.1m1縞4m8縞更新</v>
      </c>
    </row>
    <row r="33" spans="1:17" ht="26.4">
      <c r="A33" s="165">
        <f t="shared" ca="1" si="1"/>
        <v>11</v>
      </c>
      <c r="B33" s="91" t="str">
        <f t="shared" ca="1" si="2"/>
        <v>〃</v>
      </c>
      <c r="C33" s="85" t="str">
        <f t="shared" ca="1" si="3"/>
        <v>〃</v>
      </c>
      <c r="D33" s="85" t="str">
        <f t="shared" ca="1" si="4"/>
        <v>〃</v>
      </c>
      <c r="E33" s="85" t="s">
        <v>98</v>
      </c>
      <c r="F33" s="85">
        <v>2</v>
      </c>
      <c r="G33" s="85">
        <v>6</v>
      </c>
      <c r="H33" s="85"/>
      <c r="I33" s="85"/>
      <c r="J33" s="85"/>
      <c r="K33" s="85"/>
      <c r="L33" s="85"/>
      <c r="M33" s="92" t="s">
        <v>145</v>
      </c>
      <c r="N33" s="91" t="s">
        <v>142</v>
      </c>
      <c r="O33" s="85" t="s">
        <v>111</v>
      </c>
      <c r="P33" s="85" t="s">
        <v>143</v>
      </c>
      <c r="Q33" s="78" t="str">
        <f t="shared" si="5"/>
        <v>西側 停止線2.9m更新_x000D_
北側 停止線3.1m更新</v>
      </c>
    </row>
    <row r="34" spans="1:17" ht="66">
      <c r="A34" s="165">
        <f t="shared" ca="1" si="1"/>
        <v>12</v>
      </c>
      <c r="B34" s="91" t="str">
        <f t="shared" ca="1" si="2"/>
        <v>第20-5-0174</v>
      </c>
      <c r="C34" s="85" t="str">
        <f t="shared" ca="1" si="3"/>
        <v>〃</v>
      </c>
      <c r="D34" s="85" t="str">
        <f t="shared" ca="1" si="4"/>
        <v>尾道市久保2丁目26番10号先（尾道市公会堂（東）交差点）</v>
      </c>
      <c r="E34" s="85" t="s">
        <v>94</v>
      </c>
      <c r="F34" s="85">
        <v>2</v>
      </c>
      <c r="G34" s="85">
        <v>65.900000000000006</v>
      </c>
      <c r="H34" s="85"/>
      <c r="I34" s="85"/>
      <c r="J34" s="85"/>
      <c r="K34" s="85"/>
      <c r="L34" s="85"/>
      <c r="M34" s="92" t="s">
        <v>148</v>
      </c>
      <c r="N34" s="91" t="s">
        <v>146</v>
      </c>
      <c r="O34" s="85" t="s">
        <v>111</v>
      </c>
      <c r="P34" s="85" t="s">
        <v>147</v>
      </c>
      <c r="Q34" s="78" t="str">
        <f t="shared" si="5"/>
        <v>西側 4m8縞更新(南端を除く)_x000D_
東側 北から4mのうち2.5m分1縞4m7縞0.4+3m1縞更新</v>
      </c>
    </row>
    <row r="35" spans="1:17" ht="39.6">
      <c r="A35" s="165">
        <f t="shared" ca="1" si="1"/>
        <v>12</v>
      </c>
      <c r="B35" s="91" t="str">
        <f t="shared" ca="1" si="2"/>
        <v>〃</v>
      </c>
      <c r="C35" s="85" t="str">
        <f t="shared" ca="1" si="3"/>
        <v>〃</v>
      </c>
      <c r="D35" s="85" t="str">
        <f t="shared" ca="1" si="4"/>
        <v>〃</v>
      </c>
      <c r="E35" s="85" t="s">
        <v>98</v>
      </c>
      <c r="F35" s="85">
        <v>3</v>
      </c>
      <c r="G35" s="85">
        <v>8.9</v>
      </c>
      <c r="H35" s="85"/>
      <c r="I35" s="85"/>
      <c r="J35" s="85"/>
      <c r="K35" s="85"/>
      <c r="L35" s="85"/>
      <c r="M35" s="92" t="s">
        <v>149</v>
      </c>
      <c r="N35" s="91" t="s">
        <v>146</v>
      </c>
      <c r="O35" s="85" t="s">
        <v>111</v>
      </c>
      <c r="P35" s="85" t="s">
        <v>147</v>
      </c>
      <c r="Q35" s="78" t="str">
        <f t="shared" si="5"/>
        <v>西側 停止線2.9m更新_x000D_
北側 停止線3.1m更新_x000D_
東側 停止線2.9m更新</v>
      </c>
    </row>
    <row r="36" spans="1:17" ht="26.4">
      <c r="A36" s="165">
        <f t="shared" ca="1" si="1"/>
        <v>13</v>
      </c>
      <c r="B36" s="91" t="str">
        <f t="shared" ca="1" si="2"/>
        <v>第12-5-0003</v>
      </c>
      <c r="C36" s="85" t="str">
        <f t="shared" ca="1" si="3"/>
        <v>〃</v>
      </c>
      <c r="D36" s="85" t="str">
        <f t="shared" ca="1" si="4"/>
        <v>尾道市久保2丁目3番北角先交差点</v>
      </c>
      <c r="E36" s="85" t="s">
        <v>113</v>
      </c>
      <c r="F36" s="85">
        <v>1</v>
      </c>
      <c r="G36" s="85"/>
      <c r="H36" s="85"/>
      <c r="I36" s="85"/>
      <c r="J36" s="85">
        <v>20</v>
      </c>
      <c r="K36" s="85"/>
      <c r="L36" s="85"/>
      <c r="M36" s="92" t="s">
        <v>152</v>
      </c>
      <c r="N36" s="91" t="s">
        <v>150</v>
      </c>
      <c r="O36" s="85" t="s">
        <v>111</v>
      </c>
      <c r="P36" s="85" t="s">
        <v>151</v>
      </c>
      <c r="Q36" s="78" t="str">
        <f t="shared" si="5"/>
        <v>止まれ標準文字更新</v>
      </c>
    </row>
    <row r="37" spans="1:17" ht="26.4">
      <c r="A37" s="165">
        <f t="shared" ca="1" si="1"/>
        <v>13</v>
      </c>
      <c r="B37" s="91" t="str">
        <f t="shared" ca="1" si="2"/>
        <v>〃</v>
      </c>
      <c r="C37" s="85" t="str">
        <f t="shared" ca="1" si="3"/>
        <v>〃</v>
      </c>
      <c r="D37" s="85" t="str">
        <f t="shared" ca="1" si="4"/>
        <v>〃</v>
      </c>
      <c r="E37" s="85" t="s">
        <v>98</v>
      </c>
      <c r="F37" s="85">
        <v>1</v>
      </c>
      <c r="G37" s="85"/>
      <c r="H37" s="85">
        <v>2</v>
      </c>
      <c r="I37" s="85"/>
      <c r="J37" s="85"/>
      <c r="K37" s="85"/>
      <c r="L37" s="85"/>
      <c r="M37" s="92" t="s">
        <v>153</v>
      </c>
      <c r="N37" s="91" t="s">
        <v>150</v>
      </c>
      <c r="O37" s="85" t="s">
        <v>111</v>
      </c>
      <c r="P37" s="85" t="s">
        <v>151</v>
      </c>
      <c r="Q37" s="78" t="str">
        <f t="shared" si="5"/>
        <v>停止線2m更新</v>
      </c>
    </row>
    <row r="38" spans="1:17" ht="66">
      <c r="A38" s="165">
        <f t="shared" ca="1" si="1"/>
        <v>14</v>
      </c>
      <c r="B38" s="91" t="str">
        <f t="shared" ca="1" si="2"/>
        <v>第20-5-0322</v>
      </c>
      <c r="C38" s="85" t="str">
        <f t="shared" ca="1" si="3"/>
        <v>〃</v>
      </c>
      <c r="D38" s="85" t="str">
        <f t="shared" ca="1" si="4"/>
        <v>尾道市久保3丁目13番11号先交差点</v>
      </c>
      <c r="E38" s="85" t="s">
        <v>94</v>
      </c>
      <c r="F38" s="85">
        <v>2</v>
      </c>
      <c r="G38" s="85">
        <v>61.5</v>
      </c>
      <c r="H38" s="85"/>
      <c r="I38" s="85"/>
      <c r="J38" s="85"/>
      <c r="K38" s="85"/>
      <c r="L38" s="85"/>
      <c r="M38" s="92" t="s">
        <v>156</v>
      </c>
      <c r="N38" s="91" t="s">
        <v>154</v>
      </c>
      <c r="O38" s="85" t="s">
        <v>111</v>
      </c>
      <c r="P38" s="85" t="s">
        <v>155</v>
      </c>
      <c r="Q38" s="78" t="str">
        <f t="shared" si="5"/>
        <v>西側 南から2.2m1縞4m8縞更新_x000D_
東側 北から2.9+0.4m1縞､4m6縞(南端を除く)更新</v>
      </c>
    </row>
    <row r="39" spans="1:17" ht="26.4">
      <c r="A39" s="165">
        <f t="shared" ca="1" si="1"/>
        <v>14</v>
      </c>
      <c r="B39" s="91" t="str">
        <f t="shared" ca="1" si="2"/>
        <v>〃</v>
      </c>
      <c r="C39" s="85" t="str">
        <f t="shared" ca="1" si="3"/>
        <v>〃</v>
      </c>
      <c r="D39" s="85" t="str">
        <f t="shared" ca="1" si="4"/>
        <v>〃</v>
      </c>
      <c r="E39" s="85" t="s">
        <v>96</v>
      </c>
      <c r="F39" s="85">
        <v>4</v>
      </c>
      <c r="G39" s="85"/>
      <c r="H39" s="85"/>
      <c r="I39" s="85"/>
      <c r="J39" s="85">
        <v>36</v>
      </c>
      <c r="K39" s="85"/>
      <c r="L39" s="85"/>
      <c r="M39" s="92" t="s">
        <v>157</v>
      </c>
      <c r="N39" s="91" t="s">
        <v>154</v>
      </c>
      <c r="O39" s="85" t="s">
        <v>111</v>
      </c>
      <c r="P39" s="85" t="s">
        <v>155</v>
      </c>
      <c r="Q39" s="78" t="str">
        <f t="shared" si="5"/>
        <v>西側 予告縮小2個更新_x000D_
東側 予告縮小2個更新</v>
      </c>
    </row>
    <row r="40" spans="1:17" ht="26.4">
      <c r="A40" s="165">
        <f t="shared" ca="1" si="1"/>
        <v>14</v>
      </c>
      <c r="B40" s="91" t="str">
        <f t="shared" ca="1" si="2"/>
        <v>〃</v>
      </c>
      <c r="C40" s="85" t="str">
        <f t="shared" ca="1" si="3"/>
        <v>〃</v>
      </c>
      <c r="D40" s="85" t="str">
        <f t="shared" ca="1" si="4"/>
        <v>〃</v>
      </c>
      <c r="E40" s="85" t="s">
        <v>98</v>
      </c>
      <c r="F40" s="85">
        <v>2</v>
      </c>
      <c r="G40" s="85">
        <v>5.6999999999999993</v>
      </c>
      <c r="H40" s="85"/>
      <c r="I40" s="85"/>
      <c r="J40" s="85"/>
      <c r="K40" s="85"/>
      <c r="L40" s="85"/>
      <c r="M40" s="92" t="s">
        <v>158</v>
      </c>
      <c r="N40" s="91" t="s">
        <v>154</v>
      </c>
      <c r="O40" s="85" t="s">
        <v>111</v>
      </c>
      <c r="P40" s="85" t="s">
        <v>155</v>
      </c>
      <c r="Q40" s="78" t="str">
        <f t="shared" si="5"/>
        <v>西側 停止線2.8m更新_x000D_
東側 停止線2.9m更新</v>
      </c>
    </row>
    <row r="41" spans="1:17" ht="26.4">
      <c r="A41" s="165">
        <f t="shared" ca="1" si="1"/>
        <v>15</v>
      </c>
      <c r="B41" s="91" t="str">
        <f t="shared" ca="1" si="2"/>
        <v>第20-5-0016</v>
      </c>
      <c r="C41" s="85" t="str">
        <f t="shared" ca="1" si="3"/>
        <v>〃</v>
      </c>
      <c r="D41" s="85" t="str">
        <f t="shared" ca="1" si="4"/>
        <v>尾道市久保3丁目1番北西角先（防地口交差点）</v>
      </c>
      <c r="E41" s="85" t="s">
        <v>98</v>
      </c>
      <c r="F41" s="85">
        <v>1</v>
      </c>
      <c r="G41" s="85">
        <v>1.5</v>
      </c>
      <c r="H41" s="85"/>
      <c r="I41" s="85"/>
      <c r="J41" s="85"/>
      <c r="K41" s="85"/>
      <c r="L41" s="85"/>
      <c r="M41" s="92" t="s">
        <v>161</v>
      </c>
      <c r="N41" s="91" t="s">
        <v>159</v>
      </c>
      <c r="O41" s="85" t="s">
        <v>111</v>
      </c>
      <c r="P41" s="85" t="s">
        <v>160</v>
      </c>
      <c r="Q41" s="78" t="str">
        <f t="shared" si="5"/>
        <v>北東側停止線1.5m更新</v>
      </c>
    </row>
    <row r="42" spans="1:17" ht="26.4">
      <c r="A42" s="165">
        <f t="shared" ca="1" si="1"/>
        <v>16</v>
      </c>
      <c r="B42" s="91" t="str">
        <f t="shared" ca="1" si="2"/>
        <v>第12-5-0237</v>
      </c>
      <c r="C42" s="85" t="str">
        <f t="shared" ca="1" si="3"/>
        <v>〃</v>
      </c>
      <c r="D42" s="85" t="str">
        <f t="shared" ca="1" si="4"/>
        <v>尾道市久保3丁目3番16号先交差点</v>
      </c>
      <c r="E42" s="85" t="s">
        <v>113</v>
      </c>
      <c r="F42" s="85">
        <v>1</v>
      </c>
      <c r="G42" s="85"/>
      <c r="H42" s="85"/>
      <c r="I42" s="85"/>
      <c r="J42" s="85">
        <v>20</v>
      </c>
      <c r="K42" s="85"/>
      <c r="L42" s="85"/>
      <c r="M42" s="92" t="s">
        <v>164</v>
      </c>
      <c r="N42" s="91" t="s">
        <v>162</v>
      </c>
      <c r="O42" s="85" t="s">
        <v>111</v>
      </c>
      <c r="P42" s="85" t="s">
        <v>163</v>
      </c>
      <c r="Q42" s="78" t="str">
        <f t="shared" si="5"/>
        <v>標準文字更新</v>
      </c>
    </row>
    <row r="43" spans="1:17" ht="26.4">
      <c r="A43" s="165">
        <f t="shared" ca="1" si="1"/>
        <v>17</v>
      </c>
      <c r="B43" s="91" t="str">
        <f t="shared" ca="1" si="2"/>
        <v>第20-5-0055</v>
      </c>
      <c r="C43" s="85" t="str">
        <f t="shared" ca="1" si="3"/>
        <v>〃</v>
      </c>
      <c r="D43" s="85" t="str">
        <f t="shared" ca="1" si="4"/>
        <v>尾道市栗原東1丁目1番8号先（清心幼稚園前交差点）</v>
      </c>
      <c r="E43" s="85" t="s">
        <v>94</v>
      </c>
      <c r="F43" s="85">
        <v>1</v>
      </c>
      <c r="G43" s="85">
        <v>19.3</v>
      </c>
      <c r="H43" s="85"/>
      <c r="I43" s="85"/>
      <c r="J43" s="85"/>
      <c r="K43" s="85"/>
      <c r="L43" s="85"/>
      <c r="M43" s="92" t="s">
        <v>167</v>
      </c>
      <c r="N43" s="91" t="s">
        <v>165</v>
      </c>
      <c r="O43" s="85" t="s">
        <v>111</v>
      </c>
      <c r="P43" s="85" t="s">
        <v>166</v>
      </c>
      <c r="Q43" s="78" t="str">
        <f t="shared" si="5"/>
        <v>東から4m1縞3+0.3m1縞4m3縞更新</v>
      </c>
    </row>
    <row r="44" spans="1:17" ht="39.6">
      <c r="A44" s="165">
        <f t="shared" ca="1" si="1"/>
        <v>17</v>
      </c>
      <c r="B44" s="91" t="str">
        <f t="shared" ca="1" si="2"/>
        <v>〃</v>
      </c>
      <c r="C44" s="85" t="str">
        <f t="shared" ca="1" si="3"/>
        <v>〃</v>
      </c>
      <c r="D44" s="85" t="str">
        <f t="shared" ca="1" si="4"/>
        <v>〃</v>
      </c>
      <c r="E44" s="85" t="s">
        <v>98</v>
      </c>
      <c r="F44" s="85">
        <v>3</v>
      </c>
      <c r="G44" s="85">
        <v>7</v>
      </c>
      <c r="H44" s="85"/>
      <c r="I44" s="85"/>
      <c r="J44" s="85"/>
      <c r="K44" s="85"/>
      <c r="L44" s="85"/>
      <c r="M44" s="92" t="s">
        <v>168</v>
      </c>
      <c r="N44" s="91" t="s">
        <v>165</v>
      </c>
      <c r="O44" s="85" t="s">
        <v>111</v>
      </c>
      <c r="P44" s="85" t="s">
        <v>166</v>
      </c>
      <c r="Q44" s="78" t="str">
        <f t="shared" si="5"/>
        <v>北側 停止線2.1m更新_x000D_
南側 2.4m更新更新_x000D_
東側 停止線2.5m更新</v>
      </c>
    </row>
    <row r="45" spans="1:17" ht="26.4">
      <c r="A45" s="165">
        <f t="shared" ca="1" si="1"/>
        <v>18</v>
      </c>
      <c r="B45" s="91" t="str">
        <f t="shared" ca="1" si="2"/>
        <v>第20-5-0058</v>
      </c>
      <c r="C45" s="85" t="str">
        <f t="shared" ca="1" si="3"/>
        <v>〃</v>
      </c>
      <c r="D45" s="85" t="str">
        <f t="shared" ca="1" si="4"/>
        <v>尾道市栗原東1丁目3番15号先交差点</v>
      </c>
      <c r="E45" s="85" t="s">
        <v>96</v>
      </c>
      <c r="F45" s="85">
        <v>2</v>
      </c>
      <c r="G45" s="85"/>
      <c r="H45" s="85"/>
      <c r="I45" s="85"/>
      <c r="J45" s="85">
        <v>18</v>
      </c>
      <c r="K45" s="85"/>
      <c r="L45" s="85"/>
      <c r="M45" s="92" t="s">
        <v>171</v>
      </c>
      <c r="N45" s="91" t="s">
        <v>169</v>
      </c>
      <c r="O45" s="85" t="s">
        <v>111</v>
      </c>
      <c r="P45" s="85" t="s">
        <v>170</v>
      </c>
      <c r="Q45" s="78" t="str">
        <f t="shared" si="5"/>
        <v>北側 予告縮小2個更新</v>
      </c>
    </row>
    <row r="46" spans="1:17" ht="39.6">
      <c r="A46" s="165">
        <f t="shared" ca="1" si="1"/>
        <v>19</v>
      </c>
      <c r="B46" s="91" t="str">
        <f t="shared" ca="1" si="2"/>
        <v>第20-5-0022</v>
      </c>
      <c r="C46" s="85" t="str">
        <f t="shared" ca="1" si="3"/>
        <v>〃</v>
      </c>
      <c r="D46" s="85" t="str">
        <f t="shared" ca="1" si="4"/>
        <v>尾道市栗原東2丁目1番19号先（尾道市医師会専門看護学校入口）</v>
      </c>
      <c r="E46" s="85" t="s">
        <v>94</v>
      </c>
      <c r="F46" s="85">
        <v>1</v>
      </c>
      <c r="G46" s="85">
        <v>15</v>
      </c>
      <c r="H46" s="85"/>
      <c r="I46" s="85"/>
      <c r="J46" s="85"/>
      <c r="K46" s="85"/>
      <c r="L46" s="85"/>
      <c r="M46" s="92" t="s">
        <v>174</v>
      </c>
      <c r="N46" s="91" t="s">
        <v>172</v>
      </c>
      <c r="O46" s="85" t="s">
        <v>111</v>
      </c>
      <c r="P46" s="85" t="s">
        <v>173</v>
      </c>
      <c r="Q46" s="78" t="str">
        <f t="shared" si="5"/>
        <v>交差点側1m5縞削除後3m5縞更新</v>
      </c>
    </row>
    <row r="47" spans="1:17" ht="26.4">
      <c r="A47" s="165">
        <f t="shared" ca="1" si="1"/>
        <v>19</v>
      </c>
      <c r="B47" s="91" t="str">
        <f t="shared" ca="1" si="2"/>
        <v>〃</v>
      </c>
      <c r="C47" s="85" t="str">
        <f t="shared" ca="1" si="3"/>
        <v>〃</v>
      </c>
      <c r="D47" s="85" t="str">
        <f t="shared" ca="1" si="4"/>
        <v>〃</v>
      </c>
      <c r="E47" s="85" t="s">
        <v>96</v>
      </c>
      <c r="F47" s="85">
        <v>4</v>
      </c>
      <c r="G47" s="85"/>
      <c r="H47" s="85"/>
      <c r="I47" s="85"/>
      <c r="J47" s="85">
        <v>36</v>
      </c>
      <c r="K47" s="85"/>
      <c r="L47" s="85"/>
      <c r="M47" s="92" t="s">
        <v>175</v>
      </c>
      <c r="N47" s="91" t="s">
        <v>172</v>
      </c>
      <c r="O47" s="85" t="s">
        <v>111</v>
      </c>
      <c r="P47" s="85" t="s">
        <v>173</v>
      </c>
      <c r="Q47" s="78" t="str">
        <f t="shared" si="5"/>
        <v>南側 予告縮小2個更新_x000D_
北側 予告縮小2個更新</v>
      </c>
    </row>
    <row r="48" spans="1:17" ht="26.4">
      <c r="A48" s="165">
        <f t="shared" ca="1" si="1"/>
        <v>19</v>
      </c>
      <c r="B48" s="91" t="str">
        <f t="shared" ca="1" si="2"/>
        <v>〃</v>
      </c>
      <c r="C48" s="85" t="str">
        <f t="shared" ca="1" si="3"/>
        <v>〃</v>
      </c>
      <c r="D48" s="85" t="str">
        <f t="shared" ca="1" si="4"/>
        <v>〃</v>
      </c>
      <c r="E48" s="85" t="s">
        <v>98</v>
      </c>
      <c r="F48" s="85">
        <v>2</v>
      </c>
      <c r="G48" s="85">
        <v>4.5999999999999996</v>
      </c>
      <c r="H48" s="85"/>
      <c r="I48" s="85"/>
      <c r="J48" s="85"/>
      <c r="K48" s="85"/>
      <c r="L48" s="85"/>
      <c r="M48" s="92" t="s">
        <v>176</v>
      </c>
      <c r="N48" s="91" t="s">
        <v>172</v>
      </c>
      <c r="O48" s="85" t="s">
        <v>111</v>
      </c>
      <c r="P48" s="85" t="s">
        <v>173</v>
      </c>
      <c r="Q48" s="78" t="str">
        <f t="shared" si="5"/>
        <v>北側 停止線2.3m更新_x000D_
南側 停止線2.3m更新</v>
      </c>
    </row>
    <row r="49" spans="1:17" ht="26.4">
      <c r="A49" s="165">
        <f t="shared" ca="1" si="1"/>
        <v>19</v>
      </c>
      <c r="B49" s="91" t="str">
        <f t="shared" ca="1" si="2"/>
        <v>〃</v>
      </c>
      <c r="C49" s="85" t="str">
        <f t="shared" ca="1" si="3"/>
        <v>〃</v>
      </c>
      <c r="D49" s="85" t="str">
        <f t="shared" ca="1" si="4"/>
        <v>〃</v>
      </c>
      <c r="E49" s="85" t="s">
        <v>177</v>
      </c>
      <c r="F49" s="85">
        <v>1</v>
      </c>
      <c r="G49" s="85"/>
      <c r="H49" s="85"/>
      <c r="I49" s="85"/>
      <c r="J49" s="85"/>
      <c r="K49" s="85"/>
      <c r="L49" s="85">
        <v>15</v>
      </c>
      <c r="M49" s="92"/>
      <c r="N49" s="91" t="s">
        <v>172</v>
      </c>
      <c r="O49" s="85" t="s">
        <v>111</v>
      </c>
      <c r="P49" s="85" t="s">
        <v>173</v>
      </c>
      <c r="Q49" s="78" t="str">
        <f t="shared" si="5"/>
        <v/>
      </c>
    </row>
    <row r="50" spans="1:17" ht="26.4">
      <c r="A50" s="165">
        <f t="shared" ca="1" si="1"/>
        <v>20</v>
      </c>
      <c r="B50" s="91" t="str">
        <f t="shared" ca="1" si="2"/>
        <v>第20-5-0037</v>
      </c>
      <c r="C50" s="85" t="str">
        <f t="shared" ca="1" si="3"/>
        <v>〃</v>
      </c>
      <c r="D50" s="85" t="str">
        <f t="shared" ca="1" si="4"/>
        <v>尾道市栗原東2丁目2番28号先</v>
      </c>
      <c r="E50" s="85" t="s">
        <v>94</v>
      </c>
      <c r="F50" s="85">
        <v>1</v>
      </c>
      <c r="G50" s="85">
        <v>12</v>
      </c>
      <c r="H50" s="85"/>
      <c r="I50" s="85"/>
      <c r="J50" s="85"/>
      <c r="K50" s="85"/>
      <c r="L50" s="85"/>
      <c r="M50" s="92" t="s">
        <v>180</v>
      </c>
      <c r="N50" s="91" t="s">
        <v>178</v>
      </c>
      <c r="O50" s="85" t="s">
        <v>111</v>
      </c>
      <c r="P50" s="85" t="s">
        <v>179</v>
      </c>
      <c r="Q50" s="78" t="str">
        <f t="shared" si="5"/>
        <v>3m6縞更新(東側2縞除く)</v>
      </c>
    </row>
    <row r="51" spans="1:17" ht="26.4">
      <c r="A51" s="165">
        <f t="shared" ca="1" si="1"/>
        <v>20</v>
      </c>
      <c r="B51" s="91" t="str">
        <f t="shared" ca="1" si="2"/>
        <v>〃</v>
      </c>
      <c r="C51" s="85" t="str">
        <f t="shared" ca="1" si="3"/>
        <v>〃</v>
      </c>
      <c r="D51" s="85" t="str">
        <f t="shared" ca="1" si="4"/>
        <v>〃</v>
      </c>
      <c r="E51" s="85" t="s">
        <v>96</v>
      </c>
      <c r="F51" s="85">
        <v>4</v>
      </c>
      <c r="G51" s="85"/>
      <c r="H51" s="85"/>
      <c r="I51" s="85"/>
      <c r="J51" s="85">
        <v>36</v>
      </c>
      <c r="K51" s="85"/>
      <c r="L51" s="85"/>
      <c r="M51" s="92" t="s">
        <v>175</v>
      </c>
      <c r="N51" s="91" t="s">
        <v>178</v>
      </c>
      <c r="O51" s="85" t="s">
        <v>111</v>
      </c>
      <c r="P51" s="85" t="s">
        <v>179</v>
      </c>
      <c r="Q51" s="78" t="str">
        <f t="shared" si="5"/>
        <v>南側 予告縮小2個更新_x000D_
北側 予告縮小2個更新</v>
      </c>
    </row>
    <row r="52" spans="1:17" ht="26.4">
      <c r="A52" s="165">
        <f t="shared" ca="1" si="1"/>
        <v>20</v>
      </c>
      <c r="B52" s="91" t="str">
        <f t="shared" ca="1" si="2"/>
        <v>〃</v>
      </c>
      <c r="C52" s="85" t="str">
        <f t="shared" ca="1" si="3"/>
        <v>〃</v>
      </c>
      <c r="D52" s="85" t="str">
        <f t="shared" ca="1" si="4"/>
        <v>〃</v>
      </c>
      <c r="E52" s="85" t="s">
        <v>98</v>
      </c>
      <c r="F52" s="85">
        <v>2</v>
      </c>
      <c r="G52" s="85">
        <v>3.3</v>
      </c>
      <c r="H52" s="85"/>
      <c r="I52" s="85"/>
      <c r="J52" s="85"/>
      <c r="K52" s="85"/>
      <c r="L52" s="85"/>
      <c r="M52" s="92" t="s">
        <v>181</v>
      </c>
      <c r="N52" s="91" t="s">
        <v>178</v>
      </c>
      <c r="O52" s="85" t="s">
        <v>111</v>
      </c>
      <c r="P52" s="85" t="s">
        <v>179</v>
      </c>
      <c r="Q52" s="78" t="str">
        <f t="shared" si="5"/>
        <v>南側 2.3m_x000D_
北側 2.4mのうち1m分</v>
      </c>
    </row>
    <row r="53" spans="1:17" ht="26.4">
      <c r="A53" s="165">
        <f t="shared" ca="1" si="1"/>
        <v>21</v>
      </c>
      <c r="B53" s="91" t="str">
        <f t="shared" ca="1" si="2"/>
        <v>第20-5-0376</v>
      </c>
      <c r="C53" s="85" t="str">
        <f t="shared" ca="1" si="3"/>
        <v>〃</v>
      </c>
      <c r="D53" s="85" t="str">
        <f t="shared" ca="1" si="4"/>
        <v>尾道市古浜町20番1号先交差点</v>
      </c>
      <c r="E53" s="85" t="s">
        <v>94</v>
      </c>
      <c r="F53" s="85">
        <v>1</v>
      </c>
      <c r="G53" s="85">
        <v>34.200000000000003</v>
      </c>
      <c r="H53" s="85"/>
      <c r="I53" s="85"/>
      <c r="J53" s="85"/>
      <c r="K53" s="85"/>
      <c r="L53" s="85"/>
      <c r="M53" s="92" t="s">
        <v>184</v>
      </c>
      <c r="N53" s="91" t="s">
        <v>182</v>
      </c>
      <c r="O53" s="85" t="s">
        <v>111</v>
      </c>
      <c r="P53" s="85" t="s">
        <v>183</v>
      </c>
      <c r="Q53" s="78" t="str">
        <f t="shared" si="5"/>
        <v>3.8m9縞</v>
      </c>
    </row>
    <row r="54" spans="1:17" ht="39.6">
      <c r="A54" s="165">
        <f t="shared" ca="1" si="1"/>
        <v>21</v>
      </c>
      <c r="B54" s="91" t="str">
        <f t="shared" ca="1" si="2"/>
        <v>〃</v>
      </c>
      <c r="C54" s="85" t="str">
        <f t="shared" ca="1" si="3"/>
        <v>〃</v>
      </c>
      <c r="D54" s="85" t="str">
        <f t="shared" ca="1" si="4"/>
        <v>〃</v>
      </c>
      <c r="E54" s="85" t="s">
        <v>96</v>
      </c>
      <c r="F54" s="85">
        <v>3</v>
      </c>
      <c r="G54" s="85"/>
      <c r="H54" s="85"/>
      <c r="I54" s="85"/>
      <c r="J54" s="85">
        <v>27</v>
      </c>
      <c r="K54" s="85"/>
      <c r="L54" s="85"/>
      <c r="M54" s="92" t="s">
        <v>185</v>
      </c>
      <c r="N54" s="91" t="s">
        <v>182</v>
      </c>
      <c r="O54" s="85" t="s">
        <v>111</v>
      </c>
      <c r="P54" s="85" t="s">
        <v>183</v>
      </c>
      <c r="Q54" s="78" t="str">
        <f t="shared" si="5"/>
        <v>北側 予告縮小2個更新_x000D_
南側 予告縮小1個(遠側)更新</v>
      </c>
    </row>
    <row r="55" spans="1:17" ht="26.4">
      <c r="A55" s="165">
        <f t="shared" ca="1" si="1"/>
        <v>21</v>
      </c>
      <c r="B55" s="91" t="str">
        <f t="shared" ca="1" si="2"/>
        <v>〃</v>
      </c>
      <c r="C55" s="85" t="str">
        <f t="shared" ca="1" si="3"/>
        <v>〃</v>
      </c>
      <c r="D55" s="85" t="str">
        <f t="shared" ca="1" si="4"/>
        <v>〃</v>
      </c>
      <c r="E55" s="85" t="s">
        <v>98</v>
      </c>
      <c r="F55" s="85">
        <v>2</v>
      </c>
      <c r="G55" s="85">
        <v>8.1</v>
      </c>
      <c r="H55" s="85"/>
      <c r="I55" s="85"/>
      <c r="J55" s="85"/>
      <c r="K55" s="85"/>
      <c r="L55" s="85"/>
      <c r="M55" s="92" t="s">
        <v>186</v>
      </c>
      <c r="N55" s="91" t="s">
        <v>182</v>
      </c>
      <c r="O55" s="85" t="s">
        <v>111</v>
      </c>
      <c r="P55" s="85" t="s">
        <v>183</v>
      </c>
      <c r="Q55" s="78" t="str">
        <f t="shared" si="5"/>
        <v>南側停止線4.2m_x000D_
北側停止線3.9m</v>
      </c>
    </row>
    <row r="56" spans="1:17" ht="26.4">
      <c r="A56" s="165">
        <f t="shared" ca="1" si="1"/>
        <v>21</v>
      </c>
      <c r="B56" s="91" t="str">
        <f t="shared" ca="1" si="2"/>
        <v>第24の2-4-0055</v>
      </c>
      <c r="C56" s="85" t="str">
        <f t="shared" ca="1" si="3"/>
        <v>〃</v>
      </c>
      <c r="D56" s="85" t="str">
        <f t="shared" ca="1" si="4"/>
        <v>〃</v>
      </c>
      <c r="E56" s="85" t="s">
        <v>188</v>
      </c>
      <c r="F56" s="85">
        <v>1</v>
      </c>
      <c r="G56" s="85"/>
      <c r="H56" s="85"/>
      <c r="I56" s="85"/>
      <c r="J56" s="85"/>
      <c r="K56" s="85">
        <v>1</v>
      </c>
      <c r="L56" s="85"/>
      <c r="M56" s="92" t="s">
        <v>189</v>
      </c>
      <c r="N56" s="91" t="s">
        <v>187</v>
      </c>
      <c r="O56" s="85" t="s">
        <v>111</v>
      </c>
      <c r="P56" s="85" t="s">
        <v>183</v>
      </c>
      <c r="Q56" s="78" t="str">
        <f t="shared" si="5"/>
        <v>自転車ﾏｰｸ1個</v>
      </c>
    </row>
    <row r="57" spans="1:17" ht="26.4">
      <c r="A57" s="165">
        <f t="shared" ca="1" si="1"/>
        <v>21</v>
      </c>
      <c r="B57" s="91" t="str">
        <f t="shared" ca="1" si="2"/>
        <v>〃</v>
      </c>
      <c r="C57" s="85" t="str">
        <f t="shared" ca="1" si="3"/>
        <v>〃</v>
      </c>
      <c r="D57" s="85" t="str">
        <f t="shared" ca="1" si="4"/>
        <v>〃</v>
      </c>
      <c r="E57" s="85" t="s">
        <v>190</v>
      </c>
      <c r="F57" s="85">
        <v>2</v>
      </c>
      <c r="G57" s="85"/>
      <c r="H57" s="85"/>
      <c r="I57" s="85">
        <v>18.600000000000001</v>
      </c>
      <c r="J57" s="85"/>
      <c r="K57" s="85"/>
      <c r="L57" s="85"/>
      <c r="M57" s="92" t="s">
        <v>191</v>
      </c>
      <c r="N57" s="91" t="s">
        <v>187</v>
      </c>
      <c r="O57" s="85" t="s">
        <v>111</v>
      </c>
      <c r="P57" s="85" t="s">
        <v>183</v>
      </c>
      <c r="Q57" s="78" t="str">
        <f t="shared" si="5"/>
        <v>横断帯9.3m2本</v>
      </c>
    </row>
    <row r="58" spans="1:17" ht="39.6">
      <c r="A58" s="165">
        <f t="shared" ca="1" si="1"/>
        <v>22</v>
      </c>
      <c r="B58" s="91" t="str">
        <f t="shared" ca="1" si="2"/>
        <v>第20-5-0172</v>
      </c>
      <c r="C58" s="85" t="str">
        <f t="shared" ca="1" si="3"/>
        <v>〃</v>
      </c>
      <c r="D58" s="85" t="str">
        <f t="shared" ca="1" si="4"/>
        <v>尾道市古浜町20番南東角先交差点</v>
      </c>
      <c r="E58" s="85" t="s">
        <v>94</v>
      </c>
      <c r="F58" s="85">
        <v>1</v>
      </c>
      <c r="G58" s="85">
        <v>42.6</v>
      </c>
      <c r="H58" s="85"/>
      <c r="I58" s="85"/>
      <c r="J58" s="85"/>
      <c r="K58" s="85"/>
      <c r="L58" s="85"/>
      <c r="M58" s="92" t="s">
        <v>194</v>
      </c>
      <c r="N58" s="91" t="s">
        <v>192</v>
      </c>
      <c r="O58" s="85" t="s">
        <v>111</v>
      </c>
      <c r="P58" s="85" t="s">
        <v>193</v>
      </c>
      <c r="Q58" s="78" t="str">
        <f t="shared" si="5"/>
        <v>北側 西から1.5m1縞2.9m1縞4m9縞2.2m1縞更新</v>
      </c>
    </row>
    <row r="59" spans="1:17" ht="26.4">
      <c r="A59" s="165">
        <f t="shared" ca="1" si="1"/>
        <v>22</v>
      </c>
      <c r="B59" s="91" t="str">
        <f t="shared" ca="1" si="2"/>
        <v>〃</v>
      </c>
      <c r="C59" s="85" t="str">
        <f t="shared" ca="1" si="3"/>
        <v>〃</v>
      </c>
      <c r="D59" s="85" t="str">
        <f t="shared" ca="1" si="4"/>
        <v>〃</v>
      </c>
      <c r="E59" s="85" t="s">
        <v>96</v>
      </c>
      <c r="F59" s="85">
        <v>2</v>
      </c>
      <c r="G59" s="85"/>
      <c r="H59" s="85"/>
      <c r="I59" s="85"/>
      <c r="J59" s="85">
        <v>18</v>
      </c>
      <c r="K59" s="85"/>
      <c r="L59" s="85"/>
      <c r="M59" s="92" t="s">
        <v>195</v>
      </c>
      <c r="N59" s="91" t="s">
        <v>192</v>
      </c>
      <c r="O59" s="85" t="s">
        <v>111</v>
      </c>
      <c r="P59" s="85" t="s">
        <v>193</v>
      </c>
      <c r="Q59" s="78" t="str">
        <f t="shared" si="5"/>
        <v>北側予告縮小2個更新</v>
      </c>
    </row>
    <row r="60" spans="1:17" ht="26.4">
      <c r="A60" s="165">
        <f t="shared" ca="1" si="1"/>
        <v>22</v>
      </c>
      <c r="B60" s="91" t="str">
        <f t="shared" ca="1" si="2"/>
        <v>〃</v>
      </c>
      <c r="C60" s="85" t="str">
        <f t="shared" ca="1" si="3"/>
        <v>〃</v>
      </c>
      <c r="D60" s="85" t="str">
        <f t="shared" ca="1" si="4"/>
        <v>〃</v>
      </c>
      <c r="E60" s="85" t="s">
        <v>98</v>
      </c>
      <c r="F60" s="85">
        <v>1</v>
      </c>
      <c r="G60" s="85">
        <v>3.8</v>
      </c>
      <c r="H60" s="85"/>
      <c r="I60" s="85"/>
      <c r="J60" s="85"/>
      <c r="K60" s="85"/>
      <c r="L60" s="85"/>
      <c r="M60" s="92" t="s">
        <v>196</v>
      </c>
      <c r="N60" s="91" t="s">
        <v>192</v>
      </c>
      <c r="O60" s="85" t="s">
        <v>111</v>
      </c>
      <c r="P60" s="85" t="s">
        <v>193</v>
      </c>
      <c r="Q60" s="78" t="str">
        <f t="shared" si="5"/>
        <v>北側停止線3.8m</v>
      </c>
    </row>
    <row r="61" spans="1:17">
      <c r="A61" s="165">
        <f t="shared" ca="1" si="1"/>
        <v>22</v>
      </c>
      <c r="B61" s="91">
        <f t="shared" ca="1" si="2"/>
        <v>0</v>
      </c>
      <c r="C61" s="85" t="str">
        <f t="shared" ca="1" si="3"/>
        <v>〃</v>
      </c>
      <c r="D61" s="85" t="str">
        <f t="shared" ca="1" si="4"/>
        <v>〃</v>
      </c>
      <c r="E61" s="85" t="s">
        <v>197</v>
      </c>
      <c r="F61" s="85">
        <v>1</v>
      </c>
      <c r="G61" s="85"/>
      <c r="H61" s="85"/>
      <c r="I61" s="85">
        <v>4.4000000000000004</v>
      </c>
      <c r="J61" s="85"/>
      <c r="K61" s="85"/>
      <c r="L61" s="85"/>
      <c r="M61" s="92" t="s">
        <v>198</v>
      </c>
      <c r="N61" s="91"/>
      <c r="O61" s="85" t="s">
        <v>111</v>
      </c>
      <c r="P61" s="85" t="s">
        <v>193</v>
      </c>
      <c r="Q61" s="78" t="str">
        <f t="shared" si="5"/>
        <v>東側外側線4.4m新設</v>
      </c>
    </row>
    <row r="62" spans="1:17" ht="26.4">
      <c r="A62" s="165">
        <f t="shared" ca="1" si="1"/>
        <v>23</v>
      </c>
      <c r="B62" s="91" t="str">
        <f t="shared" ca="1" si="2"/>
        <v>第12-5-0691</v>
      </c>
      <c r="C62" s="85" t="str">
        <f t="shared" ca="1" si="3"/>
        <v>その他</v>
      </c>
      <c r="D62" s="85" t="str">
        <f t="shared" ca="1" si="4"/>
        <v>尾道市御調町江田16番地3先交差点</v>
      </c>
      <c r="E62" s="85" t="s">
        <v>113</v>
      </c>
      <c r="F62" s="85">
        <v>1</v>
      </c>
      <c r="G62" s="85"/>
      <c r="H62" s="85"/>
      <c r="I62" s="85"/>
      <c r="J62" s="85">
        <v>13</v>
      </c>
      <c r="K62" s="85"/>
      <c r="L62" s="85"/>
      <c r="M62" s="92" t="s">
        <v>202</v>
      </c>
      <c r="N62" s="91" t="s">
        <v>199</v>
      </c>
      <c r="O62" s="85" t="s">
        <v>200</v>
      </c>
      <c r="P62" s="85" t="s">
        <v>201</v>
      </c>
      <c r="Q62" s="78" t="str">
        <f t="shared" si="5"/>
        <v>西側 縮小文字更新</v>
      </c>
    </row>
    <row r="63" spans="1:17" ht="26.4">
      <c r="A63" s="165">
        <f t="shared" ca="1" si="1"/>
        <v>23</v>
      </c>
      <c r="B63" s="91" t="str">
        <f t="shared" ca="1" si="2"/>
        <v>〃</v>
      </c>
      <c r="C63" s="85" t="str">
        <f t="shared" ca="1" si="3"/>
        <v>〃</v>
      </c>
      <c r="D63" s="85" t="str">
        <f t="shared" ca="1" si="4"/>
        <v>〃</v>
      </c>
      <c r="E63" s="85" t="s">
        <v>98</v>
      </c>
      <c r="F63" s="85">
        <v>1</v>
      </c>
      <c r="G63" s="85"/>
      <c r="H63" s="85">
        <v>8.8000000000000007</v>
      </c>
      <c r="I63" s="85"/>
      <c r="J63" s="85"/>
      <c r="K63" s="85"/>
      <c r="L63" s="85"/>
      <c r="M63" s="92" t="s">
        <v>203</v>
      </c>
      <c r="N63" s="91" t="s">
        <v>199</v>
      </c>
      <c r="O63" s="85" t="s">
        <v>200</v>
      </c>
      <c r="P63" s="85" t="s">
        <v>201</v>
      </c>
      <c r="Q63" s="78" t="str">
        <f t="shared" si="5"/>
        <v>西側 停止線8.8m</v>
      </c>
    </row>
    <row r="64" spans="1:17" ht="26.4">
      <c r="A64" s="165">
        <f t="shared" ca="1" si="1"/>
        <v>24</v>
      </c>
      <c r="B64" s="91" t="str">
        <f t="shared" ca="1" si="2"/>
        <v>第20-5-0558</v>
      </c>
      <c r="C64" s="85" t="str">
        <f t="shared" ca="1" si="3"/>
        <v>〃</v>
      </c>
      <c r="D64" s="85" t="str">
        <f t="shared" ca="1" si="4"/>
        <v>尾道市御調町江田541番地南西角先交差点</v>
      </c>
      <c r="E64" s="85" t="s">
        <v>94</v>
      </c>
      <c r="F64" s="85">
        <v>1</v>
      </c>
      <c r="G64" s="85">
        <v>24</v>
      </c>
      <c r="H64" s="85"/>
      <c r="I64" s="85"/>
      <c r="J64" s="85"/>
      <c r="K64" s="85"/>
      <c r="L64" s="85"/>
      <c r="M64" s="92" t="s">
        <v>107</v>
      </c>
      <c r="N64" s="91" t="s">
        <v>204</v>
      </c>
      <c r="O64" s="85" t="s">
        <v>200</v>
      </c>
      <c r="P64" s="85" t="s">
        <v>205</v>
      </c>
      <c r="Q64" s="78" t="str">
        <f t="shared" si="5"/>
        <v>4m6縞</v>
      </c>
    </row>
    <row r="65" spans="1:17" ht="39.6">
      <c r="A65" s="165">
        <f t="shared" ca="1" si="1"/>
        <v>24</v>
      </c>
      <c r="B65" s="91" t="str">
        <f t="shared" ca="1" si="2"/>
        <v>〃</v>
      </c>
      <c r="C65" s="85" t="str">
        <f t="shared" ca="1" si="3"/>
        <v>〃</v>
      </c>
      <c r="D65" s="85" t="str">
        <f t="shared" ca="1" si="4"/>
        <v>〃</v>
      </c>
      <c r="E65" s="85" t="s">
        <v>96</v>
      </c>
      <c r="F65" s="85">
        <v>3</v>
      </c>
      <c r="G65" s="85"/>
      <c r="H65" s="85"/>
      <c r="I65" s="85"/>
      <c r="J65" s="85">
        <v>27</v>
      </c>
      <c r="K65" s="85"/>
      <c r="L65" s="85"/>
      <c r="M65" s="92" t="s">
        <v>206</v>
      </c>
      <c r="N65" s="91" t="s">
        <v>204</v>
      </c>
      <c r="O65" s="85" t="s">
        <v>200</v>
      </c>
      <c r="P65" s="85" t="s">
        <v>205</v>
      </c>
      <c r="Q65" s="78" t="str">
        <f t="shared" si="5"/>
        <v>北側 予告縮小2個更新_x000D_
南側 予告遠側縮小1個更新</v>
      </c>
    </row>
    <row r="66" spans="1:17" ht="26.4">
      <c r="A66" s="165">
        <f t="shared" ca="1" si="1"/>
        <v>24</v>
      </c>
      <c r="B66" s="91" t="str">
        <f t="shared" ca="1" si="2"/>
        <v>〃</v>
      </c>
      <c r="C66" s="85" t="str">
        <f t="shared" ca="1" si="3"/>
        <v>〃</v>
      </c>
      <c r="D66" s="85" t="str">
        <f t="shared" ca="1" si="4"/>
        <v>〃</v>
      </c>
      <c r="E66" s="85" t="s">
        <v>98</v>
      </c>
      <c r="F66" s="85">
        <v>2</v>
      </c>
      <c r="G66" s="85">
        <v>5.2</v>
      </c>
      <c r="H66" s="85"/>
      <c r="I66" s="85"/>
      <c r="J66" s="85"/>
      <c r="K66" s="85"/>
      <c r="L66" s="85"/>
      <c r="M66" s="92" t="s">
        <v>207</v>
      </c>
      <c r="N66" s="91" t="s">
        <v>204</v>
      </c>
      <c r="O66" s="85" t="s">
        <v>200</v>
      </c>
      <c r="P66" s="85" t="s">
        <v>205</v>
      </c>
      <c r="Q66" s="78" t="str">
        <f t="shared" si="5"/>
        <v>北側停止線2.6m_x000D_
南側停止線2.6m</v>
      </c>
    </row>
    <row r="67" spans="1:17" ht="79.2">
      <c r="A67" s="165">
        <f t="shared" ca="1" si="1"/>
        <v>25</v>
      </c>
      <c r="B67" s="91" t="str">
        <f t="shared" ca="1" si="2"/>
        <v>第9-16-0002</v>
      </c>
      <c r="C67" s="85" t="str">
        <f t="shared" ca="1" si="3"/>
        <v>市道</v>
      </c>
      <c r="D67" s="85" t="str">
        <f t="shared" ca="1" si="4"/>
        <v>尾道市高須町1,193番地1先から同市新高山1丁目2,748番地160先及び同町2,748番地206先を経て同市山波町522番地12北方80メートル先までの間</v>
      </c>
      <c r="E67" s="85" t="s">
        <v>210</v>
      </c>
      <c r="F67" s="85">
        <v>1</v>
      </c>
      <c r="G67" s="85"/>
      <c r="H67" s="85"/>
      <c r="I67" s="85">
        <v>45</v>
      </c>
      <c r="J67" s="85"/>
      <c r="K67" s="85"/>
      <c r="L67" s="85"/>
      <c r="M67" s="92" t="s">
        <v>211</v>
      </c>
      <c r="N67" s="91" t="s">
        <v>208</v>
      </c>
      <c r="O67" s="85" t="s">
        <v>111</v>
      </c>
      <c r="P67" s="85" t="s">
        <v>209</v>
      </c>
      <c r="Q67" s="78" t="str">
        <f t="shared" si="5"/>
        <v>黄色中央線45m更新</v>
      </c>
    </row>
    <row r="68" spans="1:17" ht="26.4">
      <c r="A68" s="165">
        <f t="shared" ca="1" si="1"/>
        <v>26</v>
      </c>
      <c r="B68" s="91" t="str">
        <f t="shared" ca="1" si="2"/>
        <v>第12-5-0490</v>
      </c>
      <c r="C68" s="85" t="str">
        <f t="shared" ca="1" si="3"/>
        <v>〃</v>
      </c>
      <c r="D68" s="85" t="str">
        <f t="shared" ca="1" si="4"/>
        <v>尾道市高須町1,383番地先交差点</v>
      </c>
      <c r="E68" s="85" t="s">
        <v>113</v>
      </c>
      <c r="F68" s="85">
        <v>1</v>
      </c>
      <c r="G68" s="85"/>
      <c r="H68" s="85"/>
      <c r="I68" s="85"/>
      <c r="J68" s="85">
        <v>13</v>
      </c>
      <c r="K68" s="85"/>
      <c r="L68" s="85"/>
      <c r="M68" s="92" t="s">
        <v>140</v>
      </c>
      <c r="N68" s="91" t="s">
        <v>212</v>
      </c>
      <c r="O68" s="85" t="s">
        <v>111</v>
      </c>
      <c r="P68" s="85" t="s">
        <v>213</v>
      </c>
      <c r="Q68" s="78" t="str">
        <f t="shared" si="5"/>
        <v>止まれ縮小文字更新</v>
      </c>
    </row>
    <row r="69" spans="1:17" ht="26.4">
      <c r="A69" s="165">
        <f t="shared" ca="1" si="1"/>
        <v>26</v>
      </c>
      <c r="B69" s="91" t="str">
        <f t="shared" ca="1" si="2"/>
        <v>〃</v>
      </c>
      <c r="C69" s="85" t="str">
        <f t="shared" ca="1" si="3"/>
        <v>〃</v>
      </c>
      <c r="D69" s="85" t="str">
        <f t="shared" ca="1" si="4"/>
        <v>〃</v>
      </c>
      <c r="E69" s="85" t="s">
        <v>98</v>
      </c>
      <c r="F69" s="85">
        <v>1</v>
      </c>
      <c r="G69" s="85"/>
      <c r="H69" s="85">
        <v>1.5</v>
      </c>
      <c r="I69" s="85"/>
      <c r="J69" s="85"/>
      <c r="K69" s="85"/>
      <c r="L69" s="85"/>
      <c r="M69" s="92" t="s">
        <v>214</v>
      </c>
      <c r="N69" s="91" t="s">
        <v>212</v>
      </c>
      <c r="O69" s="85" t="s">
        <v>111</v>
      </c>
      <c r="P69" s="85" t="s">
        <v>213</v>
      </c>
      <c r="Q69" s="78" t="str">
        <f t="shared" si="5"/>
        <v>停止線1.5m</v>
      </c>
    </row>
    <row r="70" spans="1:17" ht="26.4">
      <c r="A70" s="165">
        <f t="shared" ca="1" si="1"/>
        <v>27</v>
      </c>
      <c r="B70" s="91" t="str">
        <f t="shared" ca="1" si="2"/>
        <v>第12-5-0328</v>
      </c>
      <c r="C70" s="85" t="str">
        <f t="shared" ca="1" si="3"/>
        <v>〃</v>
      </c>
      <c r="D70" s="85" t="str">
        <f t="shared" ca="1" si="4"/>
        <v>尾道市高須町5,007番地先交差点</v>
      </c>
      <c r="E70" s="85" t="s">
        <v>113</v>
      </c>
      <c r="F70" s="85">
        <v>1</v>
      </c>
      <c r="G70" s="85"/>
      <c r="H70" s="85"/>
      <c r="I70" s="85"/>
      <c r="J70" s="85">
        <v>13</v>
      </c>
      <c r="K70" s="85"/>
      <c r="L70" s="85"/>
      <c r="M70" s="92" t="s">
        <v>217</v>
      </c>
      <c r="N70" s="91" t="s">
        <v>215</v>
      </c>
      <c r="O70" s="85" t="s">
        <v>111</v>
      </c>
      <c r="P70" s="85" t="s">
        <v>216</v>
      </c>
      <c r="Q70" s="78" t="str">
        <f t="shared" si="5"/>
        <v>北側 止まれ文字縮小更新</v>
      </c>
    </row>
    <row r="71" spans="1:17" ht="26.4">
      <c r="A71" s="165">
        <f t="shared" ref="A71:A134" ca="1" si="6">IF(D70="","",IF(D71="〃",A70,A70+1))</f>
        <v>27</v>
      </c>
      <c r="B71" s="91" t="str">
        <f t="shared" ref="B71:B134" ca="1" si="7">IF(OFFSET(N71,-1,)=N71,"〃",N71)</f>
        <v>〃</v>
      </c>
      <c r="C71" s="85" t="str">
        <f t="shared" ref="C71:C134" ca="1" si="8">IF(OFFSET(O71,-1,)=O71,"〃",O71)</f>
        <v>〃</v>
      </c>
      <c r="D71" s="85" t="str">
        <f t="shared" ref="D71:D134" ca="1" si="9">IF(OFFSET(P71,-1,)=P71,"〃",P71)</f>
        <v>〃</v>
      </c>
      <c r="E71" s="85" t="s">
        <v>98</v>
      </c>
      <c r="F71" s="85">
        <v>1</v>
      </c>
      <c r="G71" s="85"/>
      <c r="H71" s="85">
        <v>3</v>
      </c>
      <c r="I71" s="85"/>
      <c r="J71" s="85"/>
      <c r="K71" s="85"/>
      <c r="L71" s="85"/>
      <c r="M71" s="92" t="s">
        <v>218</v>
      </c>
      <c r="N71" s="91" t="s">
        <v>215</v>
      </c>
      <c r="O71" s="85" t="s">
        <v>111</v>
      </c>
      <c r="P71" s="85" t="s">
        <v>216</v>
      </c>
      <c r="Q71" s="78" t="str">
        <f t="shared" ref="Q71:Q134" si="10">ASC(M71)</f>
        <v>北側 停止線3m</v>
      </c>
    </row>
    <row r="72" spans="1:17" ht="26.4">
      <c r="A72" s="165">
        <f t="shared" ca="1" si="6"/>
        <v>28</v>
      </c>
      <c r="B72" s="91" t="str">
        <f t="shared" ca="1" si="7"/>
        <v>第20-5-0847</v>
      </c>
      <c r="C72" s="85" t="str">
        <f t="shared" ca="1" si="8"/>
        <v>〃</v>
      </c>
      <c r="D72" s="85" t="str">
        <f t="shared" ca="1" si="9"/>
        <v>尾道市高須町5,135番地先交差点</v>
      </c>
      <c r="E72" s="85" t="s">
        <v>94</v>
      </c>
      <c r="F72" s="85">
        <v>1</v>
      </c>
      <c r="G72" s="85">
        <v>27.5</v>
      </c>
      <c r="H72" s="85"/>
      <c r="I72" s="85"/>
      <c r="J72" s="85"/>
      <c r="K72" s="85"/>
      <c r="L72" s="85"/>
      <c r="M72" s="92" t="s">
        <v>221</v>
      </c>
      <c r="N72" s="91" t="s">
        <v>219</v>
      </c>
      <c r="O72" s="85" t="s">
        <v>111</v>
      </c>
      <c r="P72" s="85" t="s">
        <v>220</v>
      </c>
      <c r="Q72" s="78" t="str">
        <f t="shared" si="10"/>
        <v>北から1m1縞2.5m1縞3m8縞更新</v>
      </c>
    </row>
    <row r="73" spans="1:17" ht="26.4">
      <c r="A73" s="165">
        <f t="shared" ca="1" si="6"/>
        <v>28</v>
      </c>
      <c r="B73" s="91" t="str">
        <f t="shared" ca="1" si="7"/>
        <v>〃</v>
      </c>
      <c r="C73" s="85" t="str">
        <f t="shared" ca="1" si="8"/>
        <v>〃</v>
      </c>
      <c r="D73" s="85" t="str">
        <f t="shared" ca="1" si="9"/>
        <v>〃</v>
      </c>
      <c r="E73" s="85" t="s">
        <v>96</v>
      </c>
      <c r="F73" s="85">
        <v>2</v>
      </c>
      <c r="G73" s="85"/>
      <c r="H73" s="85"/>
      <c r="I73" s="85"/>
      <c r="J73" s="85">
        <v>18</v>
      </c>
      <c r="K73" s="85"/>
      <c r="L73" s="85"/>
      <c r="M73" s="92" t="s">
        <v>222</v>
      </c>
      <c r="N73" s="91" t="s">
        <v>219</v>
      </c>
      <c r="O73" s="85" t="s">
        <v>111</v>
      </c>
      <c r="P73" s="85" t="s">
        <v>220</v>
      </c>
      <c r="Q73" s="78" t="str">
        <f t="shared" si="10"/>
        <v>予告縮小2個更新</v>
      </c>
    </row>
    <row r="74" spans="1:17" ht="26.4">
      <c r="A74" s="165">
        <f t="shared" ca="1" si="6"/>
        <v>28</v>
      </c>
      <c r="B74" s="91" t="str">
        <f t="shared" ca="1" si="7"/>
        <v>〃</v>
      </c>
      <c r="C74" s="85" t="str">
        <f t="shared" ca="1" si="8"/>
        <v>〃</v>
      </c>
      <c r="D74" s="85" t="str">
        <f t="shared" ca="1" si="9"/>
        <v>〃</v>
      </c>
      <c r="E74" s="85" t="s">
        <v>98</v>
      </c>
      <c r="F74" s="85">
        <v>1</v>
      </c>
      <c r="G74" s="85">
        <v>3.3</v>
      </c>
      <c r="H74" s="85"/>
      <c r="I74" s="85"/>
      <c r="J74" s="85"/>
      <c r="K74" s="85"/>
      <c r="L74" s="85"/>
      <c r="M74" s="92" t="s">
        <v>223</v>
      </c>
      <c r="N74" s="91" t="s">
        <v>219</v>
      </c>
      <c r="O74" s="85" t="s">
        <v>111</v>
      </c>
      <c r="P74" s="85" t="s">
        <v>220</v>
      </c>
      <c r="Q74" s="78" t="str">
        <f t="shared" si="10"/>
        <v>停止線3.3m更新</v>
      </c>
    </row>
    <row r="75" spans="1:17" ht="26.4">
      <c r="A75" s="165">
        <f t="shared" ca="1" si="6"/>
        <v>29</v>
      </c>
      <c r="B75" s="91" t="str">
        <f t="shared" ca="1" si="7"/>
        <v>第20-5-0086</v>
      </c>
      <c r="C75" s="85" t="str">
        <f t="shared" ca="1" si="8"/>
        <v>〃</v>
      </c>
      <c r="D75" s="85" t="str">
        <f t="shared" ca="1" si="9"/>
        <v>尾道市三軒家町5番13号先交差点</v>
      </c>
      <c r="E75" s="85" t="s">
        <v>94</v>
      </c>
      <c r="F75" s="85">
        <v>1</v>
      </c>
      <c r="G75" s="85">
        <v>8</v>
      </c>
      <c r="H75" s="85"/>
      <c r="I75" s="85"/>
      <c r="J75" s="85"/>
      <c r="K75" s="85"/>
      <c r="L75" s="85"/>
      <c r="M75" s="92" t="s">
        <v>226</v>
      </c>
      <c r="N75" s="91" t="s">
        <v>224</v>
      </c>
      <c r="O75" s="85" t="s">
        <v>111</v>
      </c>
      <c r="P75" s="85" t="s">
        <v>225</v>
      </c>
      <c r="Q75" s="78" t="str">
        <f t="shared" si="10"/>
        <v>4m4縞更新(東側2縞除く)</v>
      </c>
    </row>
    <row r="76" spans="1:17" ht="26.4">
      <c r="A76" s="165">
        <f t="shared" ca="1" si="6"/>
        <v>29</v>
      </c>
      <c r="B76" s="91" t="str">
        <f t="shared" ca="1" si="7"/>
        <v>〃</v>
      </c>
      <c r="C76" s="85" t="str">
        <f t="shared" ca="1" si="8"/>
        <v>〃</v>
      </c>
      <c r="D76" s="85" t="str">
        <f t="shared" ca="1" si="9"/>
        <v>〃</v>
      </c>
      <c r="E76" s="85" t="s">
        <v>96</v>
      </c>
      <c r="F76" s="85">
        <v>1</v>
      </c>
      <c r="G76" s="85"/>
      <c r="H76" s="85"/>
      <c r="I76" s="85"/>
      <c r="J76" s="85">
        <v>9</v>
      </c>
      <c r="K76" s="85"/>
      <c r="L76" s="85"/>
      <c r="M76" s="92" t="s">
        <v>227</v>
      </c>
      <c r="N76" s="91" t="s">
        <v>224</v>
      </c>
      <c r="O76" s="85" t="s">
        <v>111</v>
      </c>
      <c r="P76" s="85" t="s">
        <v>225</v>
      </c>
      <c r="Q76" s="78" t="str">
        <f t="shared" si="10"/>
        <v>南側 予告縮小1個(近側)更新</v>
      </c>
    </row>
    <row r="77" spans="1:17" ht="26.4">
      <c r="A77" s="165">
        <f t="shared" ca="1" si="6"/>
        <v>29</v>
      </c>
      <c r="B77" s="91" t="str">
        <f t="shared" ca="1" si="7"/>
        <v>〃</v>
      </c>
      <c r="C77" s="85" t="str">
        <f t="shared" ca="1" si="8"/>
        <v>〃</v>
      </c>
      <c r="D77" s="85" t="str">
        <f t="shared" ca="1" si="9"/>
        <v>〃</v>
      </c>
      <c r="E77" s="85" t="s">
        <v>98</v>
      </c>
      <c r="F77" s="85">
        <v>1</v>
      </c>
      <c r="G77" s="85">
        <v>2</v>
      </c>
      <c r="H77" s="85"/>
      <c r="I77" s="85"/>
      <c r="J77" s="85"/>
      <c r="K77" s="85"/>
      <c r="L77" s="85"/>
      <c r="M77" s="92" t="s">
        <v>228</v>
      </c>
      <c r="N77" s="91" t="s">
        <v>224</v>
      </c>
      <c r="O77" s="85" t="s">
        <v>111</v>
      </c>
      <c r="P77" s="85" t="s">
        <v>225</v>
      </c>
      <c r="Q77" s="78" t="str">
        <f t="shared" si="10"/>
        <v>南側 停止線2m更新</v>
      </c>
    </row>
    <row r="78" spans="1:17" ht="52.8">
      <c r="A78" s="165">
        <f t="shared" ca="1" si="6"/>
        <v>30</v>
      </c>
      <c r="B78" s="91" t="str">
        <f t="shared" ca="1" si="7"/>
        <v>第12-5-0868</v>
      </c>
      <c r="C78" s="85" t="str">
        <f t="shared" ca="1" si="8"/>
        <v>〃</v>
      </c>
      <c r="D78" s="85" t="str">
        <f t="shared" ca="1" si="9"/>
        <v>尾道市山波町56番地1北西角先交差点</v>
      </c>
      <c r="E78" s="85" t="s">
        <v>113</v>
      </c>
      <c r="F78" s="85">
        <v>2</v>
      </c>
      <c r="G78" s="85"/>
      <c r="H78" s="85"/>
      <c r="I78" s="85"/>
      <c r="J78" s="85">
        <v>24</v>
      </c>
      <c r="K78" s="85"/>
      <c r="L78" s="85"/>
      <c r="M78" s="92" t="s">
        <v>231</v>
      </c>
      <c r="N78" s="91" t="s">
        <v>229</v>
      </c>
      <c r="O78" s="85" t="s">
        <v>111</v>
      </c>
      <c r="P78" s="85" t="s">
        <v>230</v>
      </c>
      <c r="Q78" s="78" t="str">
        <f t="shared" si="10"/>
        <v>北側 標準文字｢まれ｣更新_x000D_
南側 標準文字5割分更新</v>
      </c>
    </row>
    <row r="79" spans="1:17" ht="26.4">
      <c r="A79" s="165">
        <f t="shared" ca="1" si="6"/>
        <v>31</v>
      </c>
      <c r="B79" s="91" t="str">
        <f t="shared" ca="1" si="7"/>
        <v>第20-5-0874</v>
      </c>
      <c r="C79" s="85" t="str">
        <f t="shared" ca="1" si="8"/>
        <v>〃</v>
      </c>
      <c r="D79" s="85" t="str">
        <f t="shared" ca="1" si="9"/>
        <v>尾道市山波町56番地1北東角先交差点</v>
      </c>
      <c r="E79" s="85" t="s">
        <v>94</v>
      </c>
      <c r="F79" s="85">
        <v>1</v>
      </c>
      <c r="G79" s="85">
        <v>28.3</v>
      </c>
      <c r="H79" s="85"/>
      <c r="I79" s="85"/>
      <c r="J79" s="85"/>
      <c r="K79" s="85"/>
      <c r="L79" s="85"/>
      <c r="M79" s="92" t="s">
        <v>234</v>
      </c>
      <c r="N79" s="91" t="s">
        <v>232</v>
      </c>
      <c r="O79" s="85" t="s">
        <v>111</v>
      </c>
      <c r="P79" s="85" t="s">
        <v>233</v>
      </c>
      <c r="Q79" s="78" t="str">
        <f t="shared" si="10"/>
        <v>北から2m1縞3m8縞2.3m1縞更新</v>
      </c>
    </row>
    <row r="80" spans="1:17" ht="26.4">
      <c r="A80" s="165">
        <f t="shared" ca="1" si="6"/>
        <v>31</v>
      </c>
      <c r="B80" s="91" t="str">
        <f t="shared" ca="1" si="7"/>
        <v>〃</v>
      </c>
      <c r="C80" s="85" t="str">
        <f t="shared" ca="1" si="8"/>
        <v>〃</v>
      </c>
      <c r="D80" s="85" t="str">
        <f t="shared" ca="1" si="9"/>
        <v>〃</v>
      </c>
      <c r="E80" s="85" t="s">
        <v>96</v>
      </c>
      <c r="F80" s="85">
        <v>2</v>
      </c>
      <c r="G80" s="85"/>
      <c r="H80" s="85"/>
      <c r="I80" s="85"/>
      <c r="J80" s="85">
        <v>18</v>
      </c>
      <c r="K80" s="85"/>
      <c r="L80" s="85"/>
      <c r="M80" s="92" t="s">
        <v>222</v>
      </c>
      <c r="N80" s="91" t="s">
        <v>232</v>
      </c>
      <c r="O80" s="85" t="s">
        <v>111</v>
      </c>
      <c r="P80" s="85" t="s">
        <v>233</v>
      </c>
      <c r="Q80" s="78" t="str">
        <f t="shared" si="10"/>
        <v>予告縮小2個更新</v>
      </c>
    </row>
    <row r="81" spans="1:17" ht="26.4">
      <c r="A81" s="165">
        <f t="shared" ca="1" si="6"/>
        <v>31</v>
      </c>
      <c r="B81" s="91" t="str">
        <f t="shared" ca="1" si="7"/>
        <v>〃</v>
      </c>
      <c r="C81" s="85" t="str">
        <f t="shared" ca="1" si="8"/>
        <v>〃</v>
      </c>
      <c r="D81" s="85" t="str">
        <f t="shared" ca="1" si="9"/>
        <v>〃</v>
      </c>
      <c r="E81" s="85" t="s">
        <v>98</v>
      </c>
      <c r="F81" s="85">
        <v>1</v>
      </c>
      <c r="G81" s="85">
        <v>2.7</v>
      </c>
      <c r="H81" s="85"/>
      <c r="I81" s="85"/>
      <c r="J81" s="85"/>
      <c r="K81" s="85"/>
      <c r="L81" s="85"/>
      <c r="M81" s="92" t="s">
        <v>235</v>
      </c>
      <c r="N81" s="91" t="s">
        <v>232</v>
      </c>
      <c r="O81" s="85" t="s">
        <v>111</v>
      </c>
      <c r="P81" s="85" t="s">
        <v>233</v>
      </c>
      <c r="Q81" s="78" t="str">
        <f t="shared" si="10"/>
        <v>停止線2.7m更新</v>
      </c>
    </row>
    <row r="82" spans="1:17" ht="26.4">
      <c r="A82" s="165">
        <f t="shared" ca="1" si="6"/>
        <v>32</v>
      </c>
      <c r="B82" s="91" t="str">
        <f t="shared" ca="1" si="7"/>
        <v>第20-5-0801</v>
      </c>
      <c r="C82" s="85" t="str">
        <f t="shared" ca="1" si="8"/>
        <v>〃</v>
      </c>
      <c r="D82" s="85" t="str">
        <f t="shared" ca="1" si="9"/>
        <v>尾道市瀬戸田町鹿田原12番地先交差点</v>
      </c>
      <c r="E82" s="85" t="s">
        <v>94</v>
      </c>
      <c r="F82" s="85">
        <v>1</v>
      </c>
      <c r="G82" s="85">
        <v>18</v>
      </c>
      <c r="H82" s="85"/>
      <c r="I82" s="85"/>
      <c r="J82" s="85"/>
      <c r="K82" s="85"/>
      <c r="L82" s="85"/>
      <c r="M82" s="92" t="s">
        <v>238</v>
      </c>
      <c r="N82" s="91" t="s">
        <v>236</v>
      </c>
      <c r="O82" s="85" t="s">
        <v>111</v>
      </c>
      <c r="P82" s="85" t="s">
        <v>237</v>
      </c>
      <c r="Q82" s="78" t="str">
        <f t="shared" si="10"/>
        <v>南東側0.8m6縞削除後3m6縞更新</v>
      </c>
    </row>
    <row r="83" spans="1:17" ht="52.8">
      <c r="A83" s="165">
        <f t="shared" ca="1" si="6"/>
        <v>32</v>
      </c>
      <c r="B83" s="91" t="str">
        <f t="shared" ca="1" si="7"/>
        <v>〃</v>
      </c>
      <c r="C83" s="85" t="str">
        <f t="shared" ca="1" si="8"/>
        <v>〃</v>
      </c>
      <c r="D83" s="85" t="str">
        <f t="shared" ca="1" si="9"/>
        <v>〃</v>
      </c>
      <c r="E83" s="85" t="s">
        <v>96</v>
      </c>
      <c r="F83" s="85">
        <v>4</v>
      </c>
      <c r="G83" s="85"/>
      <c r="H83" s="85"/>
      <c r="I83" s="85"/>
      <c r="J83" s="85">
        <v>36</v>
      </c>
      <c r="K83" s="85"/>
      <c r="L83" s="85"/>
      <c r="M83" s="92" t="s">
        <v>239</v>
      </c>
      <c r="N83" s="91" t="s">
        <v>236</v>
      </c>
      <c r="O83" s="85" t="s">
        <v>111</v>
      </c>
      <c r="P83" s="85" t="s">
        <v>237</v>
      </c>
      <c r="Q83" s="78" t="str">
        <f t="shared" si="10"/>
        <v>南東側 予告縮小2個更新_x000D_
北西側 予告縮小2個更新</v>
      </c>
    </row>
    <row r="84" spans="1:17" ht="26.4">
      <c r="A84" s="165">
        <f t="shared" ca="1" si="6"/>
        <v>32</v>
      </c>
      <c r="B84" s="91" t="str">
        <f t="shared" ca="1" si="7"/>
        <v>〃</v>
      </c>
      <c r="C84" s="85" t="str">
        <f t="shared" ca="1" si="8"/>
        <v>〃</v>
      </c>
      <c r="D84" s="85" t="str">
        <f t="shared" ca="1" si="9"/>
        <v>〃</v>
      </c>
      <c r="E84" s="85" t="s">
        <v>98</v>
      </c>
      <c r="F84" s="85">
        <v>2</v>
      </c>
      <c r="G84" s="85">
        <v>5.6</v>
      </c>
      <c r="H84" s="85"/>
      <c r="I84" s="85"/>
      <c r="J84" s="85"/>
      <c r="K84" s="85"/>
      <c r="L84" s="85"/>
      <c r="M84" s="92" t="s">
        <v>240</v>
      </c>
      <c r="N84" s="91" t="s">
        <v>236</v>
      </c>
      <c r="O84" s="85" t="s">
        <v>111</v>
      </c>
      <c r="P84" s="85" t="s">
        <v>237</v>
      </c>
      <c r="Q84" s="78" t="str">
        <f t="shared" si="10"/>
        <v>南東側 停止線2.8m_x000D_
北西側 停止線2.8m</v>
      </c>
    </row>
    <row r="85" spans="1:17" ht="26.4">
      <c r="A85" s="165">
        <f t="shared" ca="1" si="6"/>
        <v>32</v>
      </c>
      <c r="B85" s="91" t="str">
        <f t="shared" ca="1" si="7"/>
        <v>〃</v>
      </c>
      <c r="C85" s="85" t="str">
        <f t="shared" ca="1" si="8"/>
        <v>〃</v>
      </c>
      <c r="D85" s="85" t="str">
        <f t="shared" ca="1" si="9"/>
        <v>〃</v>
      </c>
      <c r="E85" s="85" t="s">
        <v>177</v>
      </c>
      <c r="F85" s="85">
        <v>1</v>
      </c>
      <c r="G85" s="85"/>
      <c r="H85" s="85"/>
      <c r="I85" s="85"/>
      <c r="J85" s="85"/>
      <c r="K85" s="85"/>
      <c r="L85" s="85">
        <v>14.4</v>
      </c>
      <c r="M85" s="92"/>
      <c r="N85" s="91" t="s">
        <v>236</v>
      </c>
      <c r="O85" s="85" t="s">
        <v>111</v>
      </c>
      <c r="P85" s="85" t="s">
        <v>237</v>
      </c>
      <c r="Q85" s="78" t="str">
        <f t="shared" si="10"/>
        <v/>
      </c>
    </row>
    <row r="86" spans="1:17" ht="39.6">
      <c r="A86" s="165">
        <f t="shared" ca="1" si="6"/>
        <v>33</v>
      </c>
      <c r="B86" s="91" t="str">
        <f t="shared" ca="1" si="7"/>
        <v>第20-5-0786</v>
      </c>
      <c r="C86" s="85" t="str">
        <f t="shared" ca="1" si="8"/>
        <v>県道(生口島循環線)</v>
      </c>
      <c r="D86" s="85" t="str">
        <f t="shared" ca="1" si="9"/>
        <v>尾道市瀬戸田町中野404番地3（瀬戸田中学校正門）先</v>
      </c>
      <c r="E86" s="85" t="s">
        <v>94</v>
      </c>
      <c r="F86" s="85">
        <v>1</v>
      </c>
      <c r="G86" s="85">
        <v>34.200000000000003</v>
      </c>
      <c r="H86" s="85"/>
      <c r="I86" s="85"/>
      <c r="J86" s="85"/>
      <c r="K86" s="85"/>
      <c r="L86" s="85"/>
      <c r="M86" s="92" t="s">
        <v>244</v>
      </c>
      <c r="N86" s="91" t="s">
        <v>241</v>
      </c>
      <c r="O86" s="85" t="s">
        <v>242</v>
      </c>
      <c r="P86" s="85" t="s">
        <v>243</v>
      </c>
      <c r="Q86" s="78" t="str">
        <f t="shared" si="10"/>
        <v>東側 3.8m9縞更新</v>
      </c>
    </row>
    <row r="87" spans="1:17" ht="26.4">
      <c r="A87" s="165">
        <f t="shared" ca="1" si="6"/>
        <v>33</v>
      </c>
      <c r="B87" s="91" t="str">
        <f t="shared" ca="1" si="7"/>
        <v>〃</v>
      </c>
      <c r="C87" s="85" t="str">
        <f t="shared" ca="1" si="8"/>
        <v>〃</v>
      </c>
      <c r="D87" s="85" t="str">
        <f t="shared" ca="1" si="9"/>
        <v>〃</v>
      </c>
      <c r="E87" s="85" t="s">
        <v>96</v>
      </c>
      <c r="F87" s="85">
        <v>2</v>
      </c>
      <c r="G87" s="85"/>
      <c r="H87" s="85"/>
      <c r="I87" s="85"/>
      <c r="J87" s="85">
        <v>18</v>
      </c>
      <c r="K87" s="85"/>
      <c r="L87" s="85"/>
      <c r="M87" s="92" t="s">
        <v>245</v>
      </c>
      <c r="N87" s="91" t="s">
        <v>241</v>
      </c>
      <c r="O87" s="85" t="s">
        <v>242</v>
      </c>
      <c r="P87" s="85" t="s">
        <v>243</v>
      </c>
      <c r="Q87" s="78" t="str">
        <f t="shared" si="10"/>
        <v>東側 予告縮小2個更新</v>
      </c>
    </row>
    <row r="88" spans="1:17" ht="26.4">
      <c r="A88" s="165">
        <f t="shared" ca="1" si="6"/>
        <v>33</v>
      </c>
      <c r="B88" s="91" t="str">
        <f t="shared" ca="1" si="7"/>
        <v>〃</v>
      </c>
      <c r="C88" s="85" t="str">
        <f t="shared" ca="1" si="8"/>
        <v>〃</v>
      </c>
      <c r="D88" s="85" t="str">
        <f t="shared" ca="1" si="9"/>
        <v>〃</v>
      </c>
      <c r="E88" s="85" t="s">
        <v>98</v>
      </c>
      <c r="F88" s="85">
        <v>2</v>
      </c>
      <c r="G88" s="85">
        <v>5.9</v>
      </c>
      <c r="H88" s="85"/>
      <c r="I88" s="85"/>
      <c r="J88" s="85"/>
      <c r="K88" s="85"/>
      <c r="L88" s="85"/>
      <c r="M88" s="92" t="s">
        <v>137</v>
      </c>
      <c r="N88" s="91" t="s">
        <v>241</v>
      </c>
      <c r="O88" s="85" t="s">
        <v>242</v>
      </c>
      <c r="P88" s="85" t="s">
        <v>243</v>
      </c>
      <c r="Q88" s="78" t="str">
        <f t="shared" si="10"/>
        <v>東側 停止線2.9m_x000D_
西側 停止線3m</v>
      </c>
    </row>
    <row r="89" spans="1:17" ht="26.4">
      <c r="A89" s="165">
        <f t="shared" ca="1" si="6"/>
        <v>33</v>
      </c>
      <c r="B89" s="91" t="str">
        <f t="shared" ca="1" si="7"/>
        <v>第24の2-4-0107</v>
      </c>
      <c r="C89" s="85" t="str">
        <f t="shared" ca="1" si="8"/>
        <v>〃</v>
      </c>
      <c r="D89" s="85" t="str">
        <f t="shared" ca="1" si="9"/>
        <v>〃</v>
      </c>
      <c r="E89" s="85" t="s">
        <v>188</v>
      </c>
      <c r="F89" s="85">
        <v>1</v>
      </c>
      <c r="G89" s="85"/>
      <c r="H89" s="85"/>
      <c r="I89" s="85"/>
      <c r="J89" s="85"/>
      <c r="K89" s="85">
        <v>1</v>
      </c>
      <c r="L89" s="85"/>
      <c r="M89" s="92" t="s">
        <v>247</v>
      </c>
      <c r="N89" s="91" t="s">
        <v>246</v>
      </c>
      <c r="O89" s="85" t="s">
        <v>242</v>
      </c>
      <c r="P89" s="85" t="s">
        <v>243</v>
      </c>
      <c r="Q89" s="78" t="str">
        <f t="shared" si="10"/>
        <v>東側 自転車ﾏｰｸ1個更新</v>
      </c>
    </row>
    <row r="90" spans="1:17" ht="26.4">
      <c r="A90" s="165">
        <f t="shared" ca="1" si="6"/>
        <v>33</v>
      </c>
      <c r="B90" s="91" t="str">
        <f t="shared" ca="1" si="7"/>
        <v>〃</v>
      </c>
      <c r="C90" s="85" t="str">
        <f t="shared" ca="1" si="8"/>
        <v>〃</v>
      </c>
      <c r="D90" s="85" t="str">
        <f t="shared" ca="1" si="9"/>
        <v>〃</v>
      </c>
      <c r="E90" s="85" t="s">
        <v>190</v>
      </c>
      <c r="F90" s="85">
        <v>2</v>
      </c>
      <c r="G90" s="85"/>
      <c r="H90" s="85"/>
      <c r="I90" s="85">
        <v>16.8</v>
      </c>
      <c r="J90" s="85"/>
      <c r="K90" s="85"/>
      <c r="L90" s="85"/>
      <c r="M90" s="92" t="s">
        <v>248</v>
      </c>
      <c r="N90" s="91" t="s">
        <v>246</v>
      </c>
      <c r="O90" s="85" t="s">
        <v>242</v>
      </c>
      <c r="P90" s="85" t="s">
        <v>243</v>
      </c>
      <c r="Q90" s="78" t="str">
        <f t="shared" si="10"/>
        <v>東側 自転車横断帯8.4m2本更新</v>
      </c>
    </row>
    <row r="91" spans="1:17" ht="26.4">
      <c r="A91" s="165">
        <f t="shared" ca="1" si="6"/>
        <v>34</v>
      </c>
      <c r="B91" s="91" t="str">
        <f t="shared" ca="1" si="7"/>
        <v>第20-5-0770</v>
      </c>
      <c r="C91" s="85" t="str">
        <f t="shared" ca="1" si="8"/>
        <v>〃</v>
      </c>
      <c r="D91" s="85" t="str">
        <f t="shared" ca="1" si="9"/>
        <v>尾道市瀬戸田町福田577番地1先</v>
      </c>
      <c r="E91" s="85" t="s">
        <v>94</v>
      </c>
      <c r="F91" s="85">
        <v>1</v>
      </c>
      <c r="G91" s="85">
        <v>21</v>
      </c>
      <c r="H91" s="85"/>
      <c r="I91" s="85"/>
      <c r="J91" s="85"/>
      <c r="K91" s="85"/>
      <c r="L91" s="85"/>
      <c r="M91" s="92" t="s">
        <v>251</v>
      </c>
      <c r="N91" s="91" t="s">
        <v>249</v>
      </c>
      <c r="O91" s="85" t="s">
        <v>242</v>
      </c>
      <c r="P91" s="85" t="s">
        <v>250</v>
      </c>
      <c r="Q91" s="78" t="str">
        <f t="shared" si="10"/>
        <v>北東側0.8m7縞削除後3m7縞更新</v>
      </c>
    </row>
    <row r="92" spans="1:17" ht="52.8">
      <c r="A92" s="165">
        <f t="shared" ca="1" si="6"/>
        <v>34</v>
      </c>
      <c r="B92" s="91" t="str">
        <f t="shared" ca="1" si="7"/>
        <v>〃</v>
      </c>
      <c r="C92" s="85" t="str">
        <f t="shared" ca="1" si="8"/>
        <v>〃</v>
      </c>
      <c r="D92" s="85" t="str">
        <f t="shared" ca="1" si="9"/>
        <v>〃</v>
      </c>
      <c r="E92" s="85" t="s">
        <v>96</v>
      </c>
      <c r="F92" s="85">
        <v>4</v>
      </c>
      <c r="G92" s="85"/>
      <c r="H92" s="85"/>
      <c r="I92" s="85"/>
      <c r="J92" s="85">
        <v>36</v>
      </c>
      <c r="K92" s="85"/>
      <c r="L92" s="85"/>
      <c r="M92" s="92" t="s">
        <v>108</v>
      </c>
      <c r="N92" s="91" t="s">
        <v>249</v>
      </c>
      <c r="O92" s="85" t="s">
        <v>242</v>
      </c>
      <c r="P92" s="85" t="s">
        <v>250</v>
      </c>
      <c r="Q92" s="78" t="str">
        <f t="shared" si="10"/>
        <v>北東側 予告縮小2個更新_x000D_
南西側 予告縮小2個更新</v>
      </c>
    </row>
    <row r="93" spans="1:17" ht="26.4">
      <c r="A93" s="165">
        <f t="shared" ca="1" si="6"/>
        <v>34</v>
      </c>
      <c r="B93" s="91" t="str">
        <f t="shared" ca="1" si="7"/>
        <v>〃</v>
      </c>
      <c r="C93" s="85" t="str">
        <f t="shared" ca="1" si="8"/>
        <v>〃</v>
      </c>
      <c r="D93" s="85" t="str">
        <f t="shared" ca="1" si="9"/>
        <v>〃</v>
      </c>
      <c r="E93" s="85" t="s">
        <v>98</v>
      </c>
      <c r="F93" s="85">
        <v>2</v>
      </c>
      <c r="G93" s="85">
        <v>6.1</v>
      </c>
      <c r="H93" s="85"/>
      <c r="I93" s="85"/>
      <c r="J93" s="85"/>
      <c r="K93" s="85"/>
      <c r="L93" s="85"/>
      <c r="M93" s="92" t="s">
        <v>252</v>
      </c>
      <c r="N93" s="91" t="s">
        <v>249</v>
      </c>
      <c r="O93" s="85" t="s">
        <v>242</v>
      </c>
      <c r="P93" s="85" t="s">
        <v>250</v>
      </c>
      <c r="Q93" s="78" t="str">
        <f t="shared" si="10"/>
        <v>北東側停止線3.1m_x000D_
南西側停止線3m</v>
      </c>
    </row>
    <row r="94" spans="1:17" ht="26.4">
      <c r="A94" s="165">
        <f t="shared" ca="1" si="6"/>
        <v>34</v>
      </c>
      <c r="B94" s="91" t="str">
        <f t="shared" ca="1" si="7"/>
        <v>〃</v>
      </c>
      <c r="C94" s="85" t="str">
        <f t="shared" ca="1" si="8"/>
        <v>〃</v>
      </c>
      <c r="D94" s="85" t="str">
        <f t="shared" ca="1" si="9"/>
        <v>〃</v>
      </c>
      <c r="E94" s="85" t="s">
        <v>177</v>
      </c>
      <c r="F94" s="85">
        <v>1</v>
      </c>
      <c r="G94" s="85"/>
      <c r="H94" s="85"/>
      <c r="I94" s="85"/>
      <c r="J94" s="85"/>
      <c r="K94" s="85"/>
      <c r="L94" s="85">
        <v>16.8</v>
      </c>
      <c r="M94" s="92"/>
      <c r="N94" s="91" t="s">
        <v>249</v>
      </c>
      <c r="O94" s="85" t="s">
        <v>242</v>
      </c>
      <c r="P94" s="85" t="s">
        <v>250</v>
      </c>
      <c r="Q94" s="78" t="str">
        <f t="shared" si="10"/>
        <v/>
      </c>
    </row>
    <row r="95" spans="1:17" ht="52.8">
      <c r="A95" s="165">
        <f t="shared" ca="1" si="6"/>
        <v>34</v>
      </c>
      <c r="B95" s="91">
        <f t="shared" ca="1" si="7"/>
        <v>0</v>
      </c>
      <c r="C95" s="85" t="str">
        <f t="shared" ca="1" si="8"/>
        <v>〃</v>
      </c>
      <c r="D95" s="85" t="str">
        <f t="shared" ca="1" si="9"/>
        <v>〃</v>
      </c>
      <c r="E95" s="85" t="s">
        <v>197</v>
      </c>
      <c r="F95" s="85">
        <v>3</v>
      </c>
      <c r="G95" s="85"/>
      <c r="H95" s="85"/>
      <c r="I95" s="85">
        <v>7.5</v>
      </c>
      <c r="J95" s="85"/>
      <c r="K95" s="85"/>
      <c r="L95" s="85"/>
      <c r="M95" s="92" t="s">
        <v>253</v>
      </c>
      <c r="N95" s="91"/>
      <c r="O95" s="85" t="s">
        <v>242</v>
      </c>
      <c r="P95" s="85" t="s">
        <v>250</v>
      </c>
      <c r="Q95" s="78" t="str">
        <f t="shared" si="10"/>
        <v>北東側 両側外側線2.5m×2新設_x000D_
北東側 白色中央線2.5m新設</v>
      </c>
    </row>
    <row r="96" spans="1:17" ht="66">
      <c r="A96" s="165">
        <f t="shared" ca="1" si="6"/>
        <v>35</v>
      </c>
      <c r="B96" s="91" t="str">
        <f t="shared" ca="1" si="7"/>
        <v>第20-5-0769</v>
      </c>
      <c r="C96" s="85" t="str">
        <f t="shared" ca="1" si="8"/>
        <v>市道</v>
      </c>
      <c r="D96" s="85" t="str">
        <f t="shared" ca="1" si="9"/>
        <v>尾道市瀬戸田町名荷510番地2先交差点</v>
      </c>
      <c r="E96" s="85" t="s">
        <v>94</v>
      </c>
      <c r="F96" s="85">
        <v>2</v>
      </c>
      <c r="G96" s="85">
        <v>68.5</v>
      </c>
      <c r="H96" s="85"/>
      <c r="I96" s="85"/>
      <c r="J96" s="85"/>
      <c r="K96" s="85"/>
      <c r="L96" s="85"/>
      <c r="M96" s="92" t="s">
        <v>256</v>
      </c>
      <c r="N96" s="91" t="s">
        <v>254</v>
      </c>
      <c r="O96" s="85" t="s">
        <v>111</v>
      </c>
      <c r="P96" s="85" t="s">
        <v>255</v>
      </c>
      <c r="Q96" s="78" t="str">
        <f t="shared" si="10"/>
        <v>北側 交差点側1m延長して東から4m11縞3.5m1縞更新_x000D_
西側 交差点側1m7縞削除後3m7縞更新</v>
      </c>
    </row>
    <row r="97" spans="1:17" ht="26.4">
      <c r="A97" s="165">
        <f t="shared" ca="1" si="6"/>
        <v>35</v>
      </c>
      <c r="B97" s="91" t="str">
        <f t="shared" ca="1" si="7"/>
        <v>〃</v>
      </c>
      <c r="C97" s="85" t="str">
        <f t="shared" ca="1" si="8"/>
        <v>〃</v>
      </c>
      <c r="D97" s="85" t="str">
        <f t="shared" ca="1" si="9"/>
        <v>〃</v>
      </c>
      <c r="E97" s="85" t="s">
        <v>98</v>
      </c>
      <c r="F97" s="85">
        <v>2</v>
      </c>
      <c r="G97" s="85">
        <v>8.8000000000000007</v>
      </c>
      <c r="H97" s="85"/>
      <c r="I97" s="85"/>
      <c r="J97" s="85"/>
      <c r="K97" s="85"/>
      <c r="L97" s="85"/>
      <c r="M97" s="92" t="s">
        <v>257</v>
      </c>
      <c r="N97" s="91" t="s">
        <v>254</v>
      </c>
      <c r="O97" s="85" t="s">
        <v>111</v>
      </c>
      <c r="P97" s="85" t="s">
        <v>255</v>
      </c>
      <c r="Q97" s="78" t="str">
        <f t="shared" si="10"/>
        <v>北側 停止線6m_x000D_
西側 停止線2.8m</v>
      </c>
    </row>
    <row r="98" spans="1:17" ht="26.4">
      <c r="A98" s="165">
        <f t="shared" ca="1" si="6"/>
        <v>35</v>
      </c>
      <c r="B98" s="91" t="str">
        <f t="shared" ca="1" si="7"/>
        <v>〃</v>
      </c>
      <c r="C98" s="85" t="str">
        <f t="shared" ca="1" si="8"/>
        <v>〃</v>
      </c>
      <c r="D98" s="85" t="str">
        <f t="shared" ca="1" si="9"/>
        <v>〃</v>
      </c>
      <c r="E98" s="85" t="s">
        <v>177</v>
      </c>
      <c r="F98" s="85">
        <v>1</v>
      </c>
      <c r="G98" s="85"/>
      <c r="H98" s="85"/>
      <c r="I98" s="85"/>
      <c r="J98" s="85"/>
      <c r="K98" s="85"/>
      <c r="L98" s="85">
        <v>21</v>
      </c>
      <c r="M98" s="92"/>
      <c r="N98" s="91" t="s">
        <v>254</v>
      </c>
      <c r="O98" s="85" t="s">
        <v>111</v>
      </c>
      <c r="P98" s="85" t="s">
        <v>255</v>
      </c>
      <c r="Q98" s="78" t="str">
        <f t="shared" si="10"/>
        <v/>
      </c>
    </row>
    <row r="99" spans="1:17" ht="26.4">
      <c r="A99" s="165">
        <f t="shared" ca="1" si="6"/>
        <v>35</v>
      </c>
      <c r="B99" s="91">
        <f t="shared" ca="1" si="7"/>
        <v>0</v>
      </c>
      <c r="C99" s="85" t="str">
        <f t="shared" ca="1" si="8"/>
        <v>〃</v>
      </c>
      <c r="D99" s="85" t="str">
        <f t="shared" ca="1" si="9"/>
        <v>〃</v>
      </c>
      <c r="E99" s="85" t="s">
        <v>197</v>
      </c>
      <c r="F99" s="85">
        <v>1</v>
      </c>
      <c r="G99" s="85"/>
      <c r="H99" s="85"/>
      <c r="I99" s="85">
        <v>1</v>
      </c>
      <c r="J99" s="85"/>
      <c r="K99" s="85"/>
      <c r="L99" s="85"/>
      <c r="M99" s="92" t="s">
        <v>258</v>
      </c>
      <c r="N99" s="91"/>
      <c r="O99" s="85" t="s">
        <v>111</v>
      </c>
      <c r="P99" s="85" t="s">
        <v>255</v>
      </c>
      <c r="Q99" s="78" t="str">
        <f t="shared" si="10"/>
        <v>西側 黄色中央線1m新設(削除部分)</v>
      </c>
    </row>
    <row r="100" spans="1:17" ht="26.4">
      <c r="A100" s="165">
        <f t="shared" ca="1" si="6"/>
        <v>36</v>
      </c>
      <c r="B100" s="91" t="str">
        <f t="shared" ca="1" si="7"/>
        <v>第20-5-0835</v>
      </c>
      <c r="C100" s="85" t="str">
        <f t="shared" ca="1" si="8"/>
        <v>〃</v>
      </c>
      <c r="D100" s="85" t="str">
        <f t="shared" ca="1" si="9"/>
        <v>尾道市瀬戸田町林566番地1先交差点</v>
      </c>
      <c r="E100" s="85" t="s">
        <v>94</v>
      </c>
      <c r="F100" s="85">
        <v>1</v>
      </c>
      <c r="G100" s="85">
        <v>21</v>
      </c>
      <c r="H100" s="85"/>
      <c r="I100" s="85"/>
      <c r="J100" s="85"/>
      <c r="K100" s="85"/>
      <c r="L100" s="85"/>
      <c r="M100" s="92" t="s">
        <v>261</v>
      </c>
      <c r="N100" s="91" t="s">
        <v>259</v>
      </c>
      <c r="O100" s="85" t="s">
        <v>111</v>
      </c>
      <c r="P100" s="85" t="s">
        <v>260</v>
      </c>
      <c r="Q100" s="78" t="str">
        <f t="shared" si="10"/>
        <v>北側 横断帯のあった位置から3m7縞更新</v>
      </c>
    </row>
    <row r="101" spans="1:17" ht="26.4">
      <c r="A101" s="165">
        <f t="shared" ca="1" si="6"/>
        <v>36</v>
      </c>
      <c r="B101" s="91" t="str">
        <f t="shared" ca="1" si="7"/>
        <v>〃</v>
      </c>
      <c r="C101" s="85" t="str">
        <f t="shared" ca="1" si="8"/>
        <v>〃</v>
      </c>
      <c r="D101" s="85" t="str">
        <f t="shared" ca="1" si="9"/>
        <v>〃</v>
      </c>
      <c r="E101" s="85" t="s">
        <v>96</v>
      </c>
      <c r="F101" s="85">
        <v>2</v>
      </c>
      <c r="G101" s="85"/>
      <c r="H101" s="85"/>
      <c r="I101" s="85"/>
      <c r="J101" s="85">
        <v>18</v>
      </c>
      <c r="K101" s="85"/>
      <c r="L101" s="85"/>
      <c r="M101" s="92" t="s">
        <v>171</v>
      </c>
      <c r="N101" s="91" t="s">
        <v>259</v>
      </c>
      <c r="O101" s="85" t="s">
        <v>111</v>
      </c>
      <c r="P101" s="85" t="s">
        <v>260</v>
      </c>
      <c r="Q101" s="78" t="str">
        <f t="shared" si="10"/>
        <v>北側 予告縮小2個更新</v>
      </c>
    </row>
    <row r="102" spans="1:17" ht="26.4">
      <c r="A102" s="165">
        <f t="shared" ca="1" si="6"/>
        <v>36</v>
      </c>
      <c r="B102" s="91" t="str">
        <f t="shared" ca="1" si="7"/>
        <v>〃</v>
      </c>
      <c r="C102" s="85" t="str">
        <f t="shared" ca="1" si="8"/>
        <v>〃</v>
      </c>
      <c r="D102" s="85" t="str">
        <f t="shared" ca="1" si="9"/>
        <v>〃</v>
      </c>
      <c r="E102" s="85" t="s">
        <v>98</v>
      </c>
      <c r="F102" s="85">
        <v>1</v>
      </c>
      <c r="G102" s="85">
        <v>2.9</v>
      </c>
      <c r="H102" s="85"/>
      <c r="I102" s="85"/>
      <c r="J102" s="85"/>
      <c r="K102" s="85"/>
      <c r="L102" s="85"/>
      <c r="M102" s="92" t="s">
        <v>262</v>
      </c>
      <c r="N102" s="91" t="s">
        <v>259</v>
      </c>
      <c r="O102" s="85" t="s">
        <v>111</v>
      </c>
      <c r="P102" s="85" t="s">
        <v>260</v>
      </c>
      <c r="Q102" s="78" t="str">
        <f t="shared" si="10"/>
        <v>北側 停止線2.9m</v>
      </c>
    </row>
    <row r="103" spans="1:17" ht="26.4">
      <c r="A103" s="165">
        <f t="shared" ca="1" si="6"/>
        <v>37</v>
      </c>
      <c r="B103" s="91" t="str">
        <f t="shared" ca="1" si="7"/>
        <v>第20-5-0157</v>
      </c>
      <c r="C103" s="85" t="str">
        <f t="shared" ca="1" si="8"/>
        <v>〃</v>
      </c>
      <c r="D103" s="85" t="str">
        <f t="shared" ca="1" si="9"/>
        <v>尾道市西則末町5番1号先交差点</v>
      </c>
      <c r="E103" s="85" t="s">
        <v>94</v>
      </c>
      <c r="F103" s="85">
        <v>1</v>
      </c>
      <c r="G103" s="85">
        <v>15</v>
      </c>
      <c r="H103" s="85"/>
      <c r="I103" s="85"/>
      <c r="J103" s="85"/>
      <c r="K103" s="85"/>
      <c r="L103" s="85"/>
      <c r="M103" s="92" t="s">
        <v>265</v>
      </c>
      <c r="N103" s="91" t="s">
        <v>263</v>
      </c>
      <c r="O103" s="85" t="s">
        <v>111</v>
      </c>
      <c r="P103" s="85" t="s">
        <v>264</v>
      </c>
      <c r="Q103" s="78" t="str">
        <f t="shared" si="10"/>
        <v>南側1m3縞分削除後3m5縞更新</v>
      </c>
    </row>
    <row r="104" spans="1:17" ht="26.4">
      <c r="A104" s="165">
        <f t="shared" ca="1" si="6"/>
        <v>37</v>
      </c>
      <c r="B104" s="91" t="str">
        <f t="shared" ca="1" si="7"/>
        <v>〃</v>
      </c>
      <c r="C104" s="85" t="str">
        <f t="shared" ca="1" si="8"/>
        <v>〃</v>
      </c>
      <c r="D104" s="85" t="str">
        <f t="shared" ca="1" si="9"/>
        <v>〃</v>
      </c>
      <c r="E104" s="85" t="s">
        <v>96</v>
      </c>
      <c r="F104" s="85">
        <v>4</v>
      </c>
      <c r="G104" s="85"/>
      <c r="H104" s="85"/>
      <c r="I104" s="85"/>
      <c r="J104" s="85">
        <v>36</v>
      </c>
      <c r="K104" s="85"/>
      <c r="L104" s="85"/>
      <c r="M104" s="92" t="s">
        <v>175</v>
      </c>
      <c r="N104" s="91" t="s">
        <v>263</v>
      </c>
      <c r="O104" s="85" t="s">
        <v>111</v>
      </c>
      <c r="P104" s="85" t="s">
        <v>264</v>
      </c>
      <c r="Q104" s="78" t="str">
        <f t="shared" si="10"/>
        <v>南側 予告縮小2個更新_x000D_
北側 予告縮小2個更新</v>
      </c>
    </row>
    <row r="105" spans="1:17" ht="26.4">
      <c r="A105" s="165">
        <f t="shared" ca="1" si="6"/>
        <v>37</v>
      </c>
      <c r="B105" s="91" t="str">
        <f t="shared" ca="1" si="7"/>
        <v>〃</v>
      </c>
      <c r="C105" s="85" t="str">
        <f t="shared" ca="1" si="8"/>
        <v>〃</v>
      </c>
      <c r="D105" s="85" t="str">
        <f t="shared" ca="1" si="9"/>
        <v>〃</v>
      </c>
      <c r="E105" s="85" t="s">
        <v>98</v>
      </c>
      <c r="F105" s="85">
        <v>2</v>
      </c>
      <c r="G105" s="85">
        <v>4.8</v>
      </c>
      <c r="H105" s="85"/>
      <c r="I105" s="85"/>
      <c r="J105" s="85"/>
      <c r="K105" s="85"/>
      <c r="L105" s="85"/>
      <c r="M105" s="92" t="s">
        <v>266</v>
      </c>
      <c r="N105" s="91" t="s">
        <v>263</v>
      </c>
      <c r="O105" s="85" t="s">
        <v>111</v>
      </c>
      <c r="P105" s="85" t="s">
        <v>264</v>
      </c>
      <c r="Q105" s="78" t="str">
        <f t="shared" si="10"/>
        <v>南側 停止線2.4m更新_x000D_
北側 停止線2.4m更新</v>
      </c>
    </row>
    <row r="106" spans="1:17" ht="26.4">
      <c r="A106" s="165">
        <f t="shared" ca="1" si="6"/>
        <v>37</v>
      </c>
      <c r="B106" s="91" t="str">
        <f t="shared" ca="1" si="7"/>
        <v>〃</v>
      </c>
      <c r="C106" s="85" t="str">
        <f t="shared" ca="1" si="8"/>
        <v>〃</v>
      </c>
      <c r="D106" s="85" t="str">
        <f t="shared" ca="1" si="9"/>
        <v>〃</v>
      </c>
      <c r="E106" s="85" t="s">
        <v>177</v>
      </c>
      <c r="F106" s="85">
        <v>1</v>
      </c>
      <c r="G106" s="85"/>
      <c r="H106" s="85"/>
      <c r="I106" s="85"/>
      <c r="J106" s="85"/>
      <c r="K106" s="85"/>
      <c r="L106" s="85">
        <v>9</v>
      </c>
      <c r="M106" s="92"/>
      <c r="N106" s="91" t="s">
        <v>263</v>
      </c>
      <c r="O106" s="85" t="s">
        <v>111</v>
      </c>
      <c r="P106" s="85" t="s">
        <v>264</v>
      </c>
      <c r="Q106" s="78" t="str">
        <f t="shared" si="10"/>
        <v/>
      </c>
    </row>
    <row r="107" spans="1:17" ht="26.4">
      <c r="A107" s="165">
        <f t="shared" ca="1" si="6"/>
        <v>38</v>
      </c>
      <c r="B107" s="91" t="str">
        <f t="shared" ca="1" si="7"/>
        <v>第12-5-0547</v>
      </c>
      <c r="C107" s="85" t="str">
        <f t="shared" ca="1" si="8"/>
        <v>〃</v>
      </c>
      <c r="D107" s="85" t="str">
        <f t="shared" ca="1" si="9"/>
        <v>尾道市天満町13番11号先交差点</v>
      </c>
      <c r="E107" s="85" t="s">
        <v>113</v>
      </c>
      <c r="F107" s="85">
        <v>1</v>
      </c>
      <c r="G107" s="85"/>
      <c r="H107" s="85"/>
      <c r="I107" s="85"/>
      <c r="J107" s="85">
        <v>13</v>
      </c>
      <c r="K107" s="85"/>
      <c r="L107" s="85"/>
      <c r="M107" s="92" t="s">
        <v>269</v>
      </c>
      <c r="N107" s="91" t="s">
        <v>267</v>
      </c>
      <c r="O107" s="85" t="s">
        <v>111</v>
      </c>
      <c r="P107" s="85" t="s">
        <v>268</v>
      </c>
      <c r="Q107" s="78" t="str">
        <f t="shared" si="10"/>
        <v>北側 標準文字7割分削除後縮小更新</v>
      </c>
    </row>
    <row r="108" spans="1:17" ht="26.4">
      <c r="A108" s="165">
        <f t="shared" ca="1" si="6"/>
        <v>38</v>
      </c>
      <c r="B108" s="91" t="str">
        <f t="shared" ca="1" si="7"/>
        <v>〃</v>
      </c>
      <c r="C108" s="85" t="str">
        <f t="shared" ca="1" si="8"/>
        <v>〃</v>
      </c>
      <c r="D108" s="85" t="str">
        <f t="shared" ca="1" si="9"/>
        <v>〃</v>
      </c>
      <c r="E108" s="85" t="s">
        <v>270</v>
      </c>
      <c r="F108" s="85">
        <v>1</v>
      </c>
      <c r="G108" s="85"/>
      <c r="H108" s="85"/>
      <c r="I108" s="85"/>
      <c r="J108" s="85"/>
      <c r="K108" s="85"/>
      <c r="L108" s="85">
        <v>14</v>
      </c>
      <c r="M108" s="92"/>
      <c r="N108" s="91" t="s">
        <v>267</v>
      </c>
      <c r="O108" s="85" t="s">
        <v>111</v>
      </c>
      <c r="P108" s="85" t="s">
        <v>268</v>
      </c>
      <c r="Q108" s="78" t="str">
        <f t="shared" si="10"/>
        <v/>
      </c>
    </row>
    <row r="109" spans="1:17" ht="52.8">
      <c r="A109" s="165">
        <f t="shared" ca="1" si="6"/>
        <v>39</v>
      </c>
      <c r="B109" s="91" t="str">
        <f t="shared" ca="1" si="7"/>
        <v>第12-5-0165</v>
      </c>
      <c r="C109" s="85" t="str">
        <f t="shared" ca="1" si="8"/>
        <v>〃</v>
      </c>
      <c r="D109" s="85" t="str">
        <f t="shared" ca="1" si="9"/>
        <v>尾道市天満町14番23号先交差点</v>
      </c>
      <c r="E109" s="85" t="s">
        <v>113</v>
      </c>
      <c r="F109" s="85">
        <v>2</v>
      </c>
      <c r="G109" s="85"/>
      <c r="H109" s="85"/>
      <c r="I109" s="85"/>
      <c r="J109" s="85">
        <v>26</v>
      </c>
      <c r="K109" s="85"/>
      <c r="L109" s="85"/>
      <c r="M109" s="92" t="s">
        <v>273</v>
      </c>
      <c r="N109" s="91" t="s">
        <v>271</v>
      </c>
      <c r="O109" s="85" t="s">
        <v>111</v>
      </c>
      <c r="P109" s="85" t="s">
        <v>272</v>
      </c>
      <c r="Q109" s="78" t="str">
        <f t="shared" si="10"/>
        <v>東側 標準文字全削除後縮小更新_x000D_
西側 標準文字全削除後縮小更新</v>
      </c>
    </row>
    <row r="110" spans="1:17" ht="26.4">
      <c r="A110" s="165">
        <f t="shared" ca="1" si="6"/>
        <v>39</v>
      </c>
      <c r="B110" s="91" t="str">
        <f t="shared" ca="1" si="7"/>
        <v>〃</v>
      </c>
      <c r="C110" s="85" t="str">
        <f t="shared" ca="1" si="8"/>
        <v>〃</v>
      </c>
      <c r="D110" s="85" t="str">
        <f t="shared" ca="1" si="9"/>
        <v>〃</v>
      </c>
      <c r="E110" s="85" t="s">
        <v>98</v>
      </c>
      <c r="F110" s="85">
        <v>2</v>
      </c>
      <c r="G110" s="85"/>
      <c r="H110" s="85">
        <v>4</v>
      </c>
      <c r="I110" s="85"/>
      <c r="J110" s="85"/>
      <c r="K110" s="85"/>
      <c r="L110" s="85"/>
      <c r="M110" s="92" t="s">
        <v>274</v>
      </c>
      <c r="N110" s="91" t="s">
        <v>271</v>
      </c>
      <c r="O110" s="85" t="s">
        <v>111</v>
      </c>
      <c r="P110" s="85" t="s">
        <v>272</v>
      </c>
      <c r="Q110" s="78" t="str">
        <f t="shared" si="10"/>
        <v>東側 停止線1.5m更新_x000D_
西側 停止線2.5m更新</v>
      </c>
    </row>
    <row r="111" spans="1:17" ht="26.4">
      <c r="A111" s="165">
        <f t="shared" ca="1" si="6"/>
        <v>39</v>
      </c>
      <c r="B111" s="91" t="str">
        <f t="shared" ca="1" si="7"/>
        <v>〃</v>
      </c>
      <c r="C111" s="85" t="str">
        <f t="shared" ca="1" si="8"/>
        <v>〃</v>
      </c>
      <c r="D111" s="85" t="str">
        <f t="shared" ca="1" si="9"/>
        <v>〃</v>
      </c>
      <c r="E111" s="85" t="s">
        <v>270</v>
      </c>
      <c r="F111" s="85">
        <v>2</v>
      </c>
      <c r="G111" s="85"/>
      <c r="H111" s="85"/>
      <c r="I111" s="85"/>
      <c r="J111" s="85"/>
      <c r="K111" s="85"/>
      <c r="L111" s="85">
        <v>40</v>
      </c>
      <c r="M111" s="92"/>
      <c r="N111" s="91" t="s">
        <v>271</v>
      </c>
      <c r="O111" s="85" t="s">
        <v>111</v>
      </c>
      <c r="P111" s="85" t="s">
        <v>272</v>
      </c>
      <c r="Q111" s="78" t="str">
        <f t="shared" si="10"/>
        <v/>
      </c>
    </row>
    <row r="112" spans="1:17" ht="26.4">
      <c r="A112" s="165">
        <f t="shared" ca="1" si="6"/>
        <v>40</v>
      </c>
      <c r="B112" s="91" t="str">
        <f t="shared" ca="1" si="7"/>
        <v>第20-5-0184</v>
      </c>
      <c r="C112" s="85" t="str">
        <f t="shared" ca="1" si="8"/>
        <v>〃</v>
      </c>
      <c r="D112" s="85" t="str">
        <f t="shared" ca="1" si="9"/>
        <v>尾道市天満町14番南東角先交差点</v>
      </c>
      <c r="E112" s="85" t="s">
        <v>94</v>
      </c>
      <c r="F112" s="85">
        <v>1</v>
      </c>
      <c r="G112" s="85">
        <v>12</v>
      </c>
      <c r="H112" s="85"/>
      <c r="I112" s="85"/>
      <c r="J112" s="85"/>
      <c r="K112" s="85"/>
      <c r="L112" s="85"/>
      <c r="M112" s="92" t="s">
        <v>277</v>
      </c>
      <c r="N112" s="91" t="s">
        <v>275</v>
      </c>
      <c r="O112" s="85" t="s">
        <v>111</v>
      </c>
      <c r="P112" s="85" t="s">
        <v>276</v>
      </c>
      <c r="Q112" s="78" t="str">
        <f t="shared" si="10"/>
        <v>西側 3m4縞更新</v>
      </c>
    </row>
    <row r="113" spans="1:17" ht="26.4">
      <c r="A113" s="165">
        <f t="shared" ca="1" si="6"/>
        <v>40</v>
      </c>
      <c r="B113" s="91" t="str">
        <f t="shared" ca="1" si="7"/>
        <v>〃</v>
      </c>
      <c r="C113" s="85" t="str">
        <f t="shared" ca="1" si="8"/>
        <v>〃</v>
      </c>
      <c r="D113" s="85" t="str">
        <f t="shared" ca="1" si="9"/>
        <v>〃</v>
      </c>
      <c r="E113" s="85" t="s">
        <v>98</v>
      </c>
      <c r="F113" s="85">
        <v>1</v>
      </c>
      <c r="G113" s="85"/>
      <c r="H113" s="85">
        <v>1.6</v>
      </c>
      <c r="I113" s="85"/>
      <c r="J113" s="85"/>
      <c r="K113" s="85"/>
      <c r="L113" s="85"/>
      <c r="M113" s="92" t="s">
        <v>278</v>
      </c>
      <c r="N113" s="91" t="s">
        <v>275</v>
      </c>
      <c r="O113" s="85" t="s">
        <v>111</v>
      </c>
      <c r="P113" s="85" t="s">
        <v>276</v>
      </c>
      <c r="Q113" s="78" t="str">
        <f t="shared" si="10"/>
        <v>西側 停止線1.6m更新</v>
      </c>
    </row>
    <row r="114" spans="1:17" ht="26.4">
      <c r="A114" s="165">
        <f t="shared" ca="1" si="6"/>
        <v>41</v>
      </c>
      <c r="B114" s="91" t="str">
        <f t="shared" ca="1" si="7"/>
        <v>第12-5-0164</v>
      </c>
      <c r="C114" s="85" t="str">
        <f t="shared" ca="1" si="8"/>
        <v>〃</v>
      </c>
      <c r="D114" s="85" t="str">
        <f t="shared" ca="1" si="9"/>
        <v>尾道市天満町15番8号先交差点</v>
      </c>
      <c r="E114" s="85" t="s">
        <v>113</v>
      </c>
      <c r="F114" s="85">
        <v>1</v>
      </c>
      <c r="G114" s="85"/>
      <c r="H114" s="85"/>
      <c r="I114" s="85"/>
      <c r="J114" s="85">
        <v>13</v>
      </c>
      <c r="K114" s="85"/>
      <c r="L114" s="85"/>
      <c r="M114" s="92" t="s">
        <v>281</v>
      </c>
      <c r="N114" s="91" t="s">
        <v>279</v>
      </c>
      <c r="O114" s="85" t="s">
        <v>111</v>
      </c>
      <c r="P114" s="85" t="s">
        <v>280</v>
      </c>
      <c r="Q114" s="78" t="str">
        <f t="shared" si="10"/>
        <v>標準文字全削除後縮小更新</v>
      </c>
    </row>
    <row r="115" spans="1:17" ht="26.4">
      <c r="A115" s="165">
        <f t="shared" ca="1" si="6"/>
        <v>41</v>
      </c>
      <c r="B115" s="91" t="str">
        <f t="shared" ca="1" si="7"/>
        <v>〃</v>
      </c>
      <c r="C115" s="85" t="str">
        <f t="shared" ca="1" si="8"/>
        <v>〃</v>
      </c>
      <c r="D115" s="85" t="str">
        <f t="shared" ca="1" si="9"/>
        <v>〃</v>
      </c>
      <c r="E115" s="85" t="s">
        <v>98</v>
      </c>
      <c r="F115" s="85">
        <v>1</v>
      </c>
      <c r="G115" s="85">
        <v>2</v>
      </c>
      <c r="H115" s="85"/>
      <c r="I115" s="85"/>
      <c r="J115" s="85"/>
      <c r="K115" s="85"/>
      <c r="L115" s="85"/>
      <c r="M115" s="92" t="s">
        <v>153</v>
      </c>
      <c r="N115" s="91" t="s">
        <v>279</v>
      </c>
      <c r="O115" s="85" t="s">
        <v>111</v>
      </c>
      <c r="P115" s="85" t="s">
        <v>280</v>
      </c>
      <c r="Q115" s="78" t="str">
        <f t="shared" si="10"/>
        <v>停止線2m更新</v>
      </c>
    </row>
    <row r="116" spans="1:17" ht="26.4">
      <c r="A116" s="165">
        <f t="shared" ca="1" si="6"/>
        <v>41</v>
      </c>
      <c r="B116" s="91" t="str">
        <f t="shared" ca="1" si="7"/>
        <v>〃</v>
      </c>
      <c r="C116" s="85" t="str">
        <f t="shared" ca="1" si="8"/>
        <v>〃</v>
      </c>
      <c r="D116" s="85" t="str">
        <f t="shared" ca="1" si="9"/>
        <v>〃</v>
      </c>
      <c r="E116" s="85" t="s">
        <v>270</v>
      </c>
      <c r="F116" s="85">
        <v>1</v>
      </c>
      <c r="G116" s="85"/>
      <c r="H116" s="85"/>
      <c r="I116" s="85"/>
      <c r="J116" s="85"/>
      <c r="K116" s="85"/>
      <c r="L116" s="85">
        <v>20</v>
      </c>
      <c r="M116" s="92"/>
      <c r="N116" s="91" t="s">
        <v>279</v>
      </c>
      <c r="O116" s="85" t="s">
        <v>111</v>
      </c>
      <c r="P116" s="85" t="s">
        <v>280</v>
      </c>
      <c r="Q116" s="78" t="str">
        <f t="shared" si="10"/>
        <v/>
      </c>
    </row>
    <row r="117" spans="1:17" ht="26.4">
      <c r="A117" s="165">
        <f t="shared" ca="1" si="6"/>
        <v>42</v>
      </c>
      <c r="B117" s="91" t="str">
        <f t="shared" ca="1" si="7"/>
        <v>第20-5-0024</v>
      </c>
      <c r="C117" s="85" t="str">
        <f t="shared" ca="1" si="8"/>
        <v>〃</v>
      </c>
      <c r="D117" s="85" t="str">
        <f t="shared" ca="1" si="9"/>
        <v>尾道市天満町17番23号先（天満町（北）交差点）</v>
      </c>
      <c r="E117" s="85" t="s">
        <v>94</v>
      </c>
      <c r="F117" s="85">
        <v>1</v>
      </c>
      <c r="G117" s="85">
        <v>20</v>
      </c>
      <c r="H117" s="85"/>
      <c r="I117" s="85"/>
      <c r="J117" s="85"/>
      <c r="K117" s="85"/>
      <c r="L117" s="85"/>
      <c r="M117" s="92" t="s">
        <v>284</v>
      </c>
      <c r="N117" s="91" t="s">
        <v>282</v>
      </c>
      <c r="O117" s="85" t="s">
        <v>111</v>
      </c>
      <c r="P117" s="85" t="s">
        <v>283</v>
      </c>
      <c r="Q117" s="78" t="str">
        <f t="shared" si="10"/>
        <v>4m5縞更新</v>
      </c>
    </row>
    <row r="118" spans="1:17" ht="26.4">
      <c r="A118" s="165">
        <f t="shared" ca="1" si="6"/>
        <v>43</v>
      </c>
      <c r="B118" s="91" t="str">
        <f t="shared" ca="1" si="7"/>
        <v>第12-5-0011</v>
      </c>
      <c r="C118" s="85" t="str">
        <f t="shared" ca="1" si="8"/>
        <v>〃</v>
      </c>
      <c r="D118" s="85" t="str">
        <f t="shared" ca="1" si="9"/>
        <v>尾道市天満町3番8号先交差点</v>
      </c>
      <c r="E118" s="85" t="s">
        <v>113</v>
      </c>
      <c r="F118" s="85">
        <v>1</v>
      </c>
      <c r="G118" s="85"/>
      <c r="H118" s="85"/>
      <c r="I118" s="85"/>
      <c r="J118" s="85">
        <v>13</v>
      </c>
      <c r="K118" s="85"/>
      <c r="L118" s="85"/>
      <c r="M118" s="92" t="s">
        <v>287</v>
      </c>
      <c r="N118" s="91" t="s">
        <v>285</v>
      </c>
      <c r="O118" s="85" t="s">
        <v>111</v>
      </c>
      <c r="P118" s="85" t="s">
        <v>286</v>
      </c>
      <c r="Q118" s="78" t="str">
        <f t="shared" si="10"/>
        <v>縮小文字更新</v>
      </c>
    </row>
    <row r="119" spans="1:17" ht="26.4">
      <c r="A119" s="165">
        <f t="shared" ca="1" si="6"/>
        <v>44</v>
      </c>
      <c r="B119" s="91" t="str">
        <f t="shared" ca="1" si="7"/>
        <v>第12-5-0174</v>
      </c>
      <c r="C119" s="85" t="str">
        <f t="shared" ca="1" si="8"/>
        <v>〃</v>
      </c>
      <c r="D119" s="85" t="str">
        <f t="shared" ca="1" si="9"/>
        <v>尾道市東則末町3番17号先交差点</v>
      </c>
      <c r="E119" s="85" t="s">
        <v>113</v>
      </c>
      <c r="F119" s="85">
        <v>1</v>
      </c>
      <c r="G119" s="85"/>
      <c r="H119" s="85"/>
      <c r="I119" s="85"/>
      <c r="J119" s="85">
        <v>13</v>
      </c>
      <c r="K119" s="85"/>
      <c r="L119" s="85"/>
      <c r="M119" s="92" t="s">
        <v>290</v>
      </c>
      <c r="N119" s="91" t="s">
        <v>288</v>
      </c>
      <c r="O119" s="85" t="s">
        <v>111</v>
      </c>
      <c r="P119" s="85" t="s">
        <v>289</v>
      </c>
      <c r="Q119" s="78" t="str">
        <f t="shared" si="10"/>
        <v>標準文字7割分削除後縮小更新</v>
      </c>
    </row>
    <row r="120" spans="1:17" ht="26.4">
      <c r="A120" s="165">
        <f t="shared" ca="1" si="6"/>
        <v>44</v>
      </c>
      <c r="B120" s="91" t="str">
        <f t="shared" ca="1" si="7"/>
        <v>〃</v>
      </c>
      <c r="C120" s="85" t="str">
        <f t="shared" ca="1" si="8"/>
        <v>〃</v>
      </c>
      <c r="D120" s="85" t="str">
        <f t="shared" ca="1" si="9"/>
        <v>〃</v>
      </c>
      <c r="E120" s="85" t="s">
        <v>98</v>
      </c>
      <c r="F120" s="85">
        <v>1</v>
      </c>
      <c r="G120" s="85"/>
      <c r="H120" s="85">
        <v>3.5</v>
      </c>
      <c r="I120" s="85"/>
      <c r="J120" s="85"/>
      <c r="K120" s="85"/>
      <c r="L120" s="85"/>
      <c r="M120" s="92" t="s">
        <v>291</v>
      </c>
      <c r="N120" s="91" t="s">
        <v>288</v>
      </c>
      <c r="O120" s="85" t="s">
        <v>111</v>
      </c>
      <c r="P120" s="85" t="s">
        <v>289</v>
      </c>
      <c r="Q120" s="78" t="str">
        <f t="shared" si="10"/>
        <v>停止線3.5m更新</v>
      </c>
    </row>
    <row r="121" spans="1:17" ht="26.4">
      <c r="A121" s="165">
        <f t="shared" ca="1" si="6"/>
        <v>44</v>
      </c>
      <c r="B121" s="91" t="str">
        <f t="shared" ca="1" si="7"/>
        <v>〃</v>
      </c>
      <c r="C121" s="85" t="str">
        <f t="shared" ca="1" si="8"/>
        <v>〃</v>
      </c>
      <c r="D121" s="85" t="str">
        <f t="shared" ca="1" si="9"/>
        <v>〃</v>
      </c>
      <c r="E121" s="85" t="s">
        <v>270</v>
      </c>
      <c r="F121" s="85">
        <v>1</v>
      </c>
      <c r="G121" s="85"/>
      <c r="H121" s="85"/>
      <c r="I121" s="85"/>
      <c r="J121" s="85"/>
      <c r="K121" s="85"/>
      <c r="L121" s="85">
        <v>14</v>
      </c>
      <c r="M121" s="92"/>
      <c r="N121" s="91" t="s">
        <v>288</v>
      </c>
      <c r="O121" s="85" t="s">
        <v>111</v>
      </c>
      <c r="P121" s="85" t="s">
        <v>289</v>
      </c>
      <c r="Q121" s="78" t="str">
        <f t="shared" si="10"/>
        <v/>
      </c>
    </row>
    <row r="122" spans="1:17" ht="39.6">
      <c r="A122" s="165">
        <f t="shared" ca="1" si="6"/>
        <v>45</v>
      </c>
      <c r="B122" s="91" t="str">
        <f t="shared" ca="1" si="7"/>
        <v>第12-5-0531</v>
      </c>
      <c r="C122" s="85" t="str">
        <f t="shared" ca="1" si="8"/>
        <v>〃</v>
      </c>
      <c r="D122" s="85" t="str">
        <f t="shared" ca="1" si="9"/>
        <v>尾道市東則末町3番32号先交差点</v>
      </c>
      <c r="E122" s="85" t="s">
        <v>113</v>
      </c>
      <c r="F122" s="85">
        <v>2</v>
      </c>
      <c r="G122" s="85"/>
      <c r="H122" s="85"/>
      <c r="I122" s="85"/>
      <c r="J122" s="85">
        <v>26</v>
      </c>
      <c r="K122" s="85"/>
      <c r="L122" s="85"/>
      <c r="M122" s="92" t="s">
        <v>294</v>
      </c>
      <c r="N122" s="91" t="s">
        <v>292</v>
      </c>
      <c r="O122" s="85" t="s">
        <v>111</v>
      </c>
      <c r="P122" s="85" t="s">
        <v>293</v>
      </c>
      <c r="Q122" s="78" t="str">
        <f t="shared" si="10"/>
        <v>南側 標準文字5割分削除後縮小更新_x000D_
北側 縮小文字更新</v>
      </c>
    </row>
    <row r="123" spans="1:17" ht="26.4">
      <c r="A123" s="165">
        <f t="shared" ca="1" si="6"/>
        <v>45</v>
      </c>
      <c r="B123" s="91" t="str">
        <f t="shared" ca="1" si="7"/>
        <v>〃</v>
      </c>
      <c r="C123" s="85" t="str">
        <f t="shared" ca="1" si="8"/>
        <v>〃</v>
      </c>
      <c r="D123" s="85" t="str">
        <f t="shared" ca="1" si="9"/>
        <v>〃</v>
      </c>
      <c r="E123" s="85" t="s">
        <v>98</v>
      </c>
      <c r="F123" s="85">
        <v>2</v>
      </c>
      <c r="G123" s="85"/>
      <c r="H123" s="85">
        <v>3.5999999999999996</v>
      </c>
      <c r="I123" s="85"/>
      <c r="J123" s="85"/>
      <c r="K123" s="85"/>
      <c r="L123" s="85"/>
      <c r="M123" s="92" t="s">
        <v>295</v>
      </c>
      <c r="N123" s="91" t="s">
        <v>292</v>
      </c>
      <c r="O123" s="85" t="s">
        <v>111</v>
      </c>
      <c r="P123" s="85" t="s">
        <v>293</v>
      </c>
      <c r="Q123" s="78" t="str">
        <f t="shared" si="10"/>
        <v>南側 停止線1.7m更新_x000D_
北側 停止線1.9m更新</v>
      </c>
    </row>
    <row r="124" spans="1:17" ht="26.4">
      <c r="A124" s="165">
        <f t="shared" ca="1" si="6"/>
        <v>45</v>
      </c>
      <c r="B124" s="91" t="str">
        <f t="shared" ca="1" si="7"/>
        <v>〃</v>
      </c>
      <c r="C124" s="85" t="str">
        <f t="shared" ca="1" si="8"/>
        <v>〃</v>
      </c>
      <c r="D124" s="85" t="str">
        <f t="shared" ca="1" si="9"/>
        <v>〃</v>
      </c>
      <c r="E124" s="85" t="s">
        <v>270</v>
      </c>
      <c r="F124" s="85">
        <v>1</v>
      </c>
      <c r="G124" s="85"/>
      <c r="H124" s="85"/>
      <c r="I124" s="85"/>
      <c r="J124" s="85"/>
      <c r="K124" s="85"/>
      <c r="L124" s="85">
        <v>10</v>
      </c>
      <c r="M124" s="92"/>
      <c r="N124" s="91" t="s">
        <v>292</v>
      </c>
      <c r="O124" s="85" t="s">
        <v>111</v>
      </c>
      <c r="P124" s="85" t="s">
        <v>293</v>
      </c>
      <c r="Q124" s="78" t="str">
        <f t="shared" si="10"/>
        <v/>
      </c>
    </row>
    <row r="125" spans="1:17" ht="39.6">
      <c r="A125" s="165">
        <f t="shared" ca="1" si="6"/>
        <v>46</v>
      </c>
      <c r="B125" s="91" t="str">
        <f t="shared" ca="1" si="7"/>
        <v>第20-5-0212</v>
      </c>
      <c r="C125" s="85" t="str">
        <f t="shared" ca="1" si="8"/>
        <v>〃</v>
      </c>
      <c r="D125" s="85" t="str">
        <f t="shared" ca="1" si="9"/>
        <v>尾道市東尾道4番地1西角先交差点</v>
      </c>
      <c r="E125" s="85" t="s">
        <v>94</v>
      </c>
      <c r="F125" s="85">
        <v>1</v>
      </c>
      <c r="G125" s="85">
        <v>21.9</v>
      </c>
      <c r="H125" s="85"/>
      <c r="I125" s="85"/>
      <c r="J125" s="85"/>
      <c r="K125" s="85"/>
      <c r="L125" s="85"/>
      <c r="M125" s="92" t="s">
        <v>298</v>
      </c>
      <c r="N125" s="91" t="s">
        <v>296</v>
      </c>
      <c r="O125" s="85" t="s">
        <v>111</v>
      </c>
      <c r="P125" s="85" t="s">
        <v>297</v>
      </c>
      <c r="Q125" s="78" t="str">
        <f t="shared" si="10"/>
        <v>北東側から1.3m1縞4m2縞2.8m1縞4m2縞1.8m1縞更新</v>
      </c>
    </row>
    <row r="126" spans="1:17" ht="26.4">
      <c r="A126" s="165">
        <f t="shared" ca="1" si="6"/>
        <v>46</v>
      </c>
      <c r="B126" s="91" t="str">
        <f t="shared" ca="1" si="7"/>
        <v>〃</v>
      </c>
      <c r="C126" s="85" t="str">
        <f t="shared" ca="1" si="8"/>
        <v>〃</v>
      </c>
      <c r="D126" s="85" t="str">
        <f t="shared" ca="1" si="9"/>
        <v>〃</v>
      </c>
      <c r="E126" s="85" t="s">
        <v>96</v>
      </c>
      <c r="F126" s="85">
        <v>2</v>
      </c>
      <c r="G126" s="85"/>
      <c r="H126" s="85"/>
      <c r="I126" s="85"/>
      <c r="J126" s="85">
        <v>18</v>
      </c>
      <c r="K126" s="85"/>
      <c r="L126" s="85"/>
      <c r="M126" s="92" t="s">
        <v>299</v>
      </c>
      <c r="N126" s="91" t="s">
        <v>296</v>
      </c>
      <c r="O126" s="85" t="s">
        <v>111</v>
      </c>
      <c r="P126" s="85" t="s">
        <v>297</v>
      </c>
      <c r="Q126" s="78" t="str">
        <f t="shared" si="10"/>
        <v>標準予告1割分2個削除後縮小予告2割更新</v>
      </c>
    </row>
    <row r="127" spans="1:17" ht="26.4">
      <c r="A127" s="165">
        <f t="shared" ca="1" si="6"/>
        <v>46</v>
      </c>
      <c r="B127" s="91" t="str">
        <f t="shared" ca="1" si="7"/>
        <v>〃</v>
      </c>
      <c r="C127" s="85" t="str">
        <f t="shared" ca="1" si="8"/>
        <v>〃</v>
      </c>
      <c r="D127" s="85" t="str">
        <f t="shared" ca="1" si="9"/>
        <v>〃</v>
      </c>
      <c r="E127" s="85" t="s">
        <v>98</v>
      </c>
      <c r="F127" s="85">
        <v>1</v>
      </c>
      <c r="G127" s="85">
        <v>2.4</v>
      </c>
      <c r="H127" s="85"/>
      <c r="I127" s="85"/>
      <c r="J127" s="85"/>
      <c r="K127" s="85"/>
      <c r="L127" s="85"/>
      <c r="M127" s="92" t="s">
        <v>300</v>
      </c>
      <c r="N127" s="91" t="s">
        <v>296</v>
      </c>
      <c r="O127" s="85" t="s">
        <v>111</v>
      </c>
      <c r="P127" s="85" t="s">
        <v>297</v>
      </c>
      <c r="Q127" s="78" t="str">
        <f t="shared" si="10"/>
        <v>停止線2.4m</v>
      </c>
    </row>
    <row r="128" spans="1:17" ht="39.6">
      <c r="A128" s="165">
        <f t="shared" ca="1" si="6"/>
        <v>46</v>
      </c>
      <c r="B128" s="91" t="str">
        <f t="shared" ca="1" si="7"/>
        <v>〃</v>
      </c>
      <c r="C128" s="85" t="str">
        <f t="shared" ca="1" si="8"/>
        <v>〃</v>
      </c>
      <c r="D128" s="85" t="str">
        <f t="shared" ca="1" si="9"/>
        <v>〃</v>
      </c>
      <c r="E128" s="85" t="s">
        <v>301</v>
      </c>
      <c r="F128" s="85">
        <v>2</v>
      </c>
      <c r="G128" s="85"/>
      <c r="H128" s="85"/>
      <c r="I128" s="85"/>
      <c r="J128" s="85"/>
      <c r="K128" s="85"/>
      <c r="L128" s="85">
        <v>3.8</v>
      </c>
      <c r="M128" s="92"/>
      <c r="N128" s="91" t="s">
        <v>296</v>
      </c>
      <c r="O128" s="85" t="s">
        <v>111</v>
      </c>
      <c r="P128" s="85" t="s">
        <v>297</v>
      </c>
      <c r="Q128" s="78" t="str">
        <f t="shared" si="10"/>
        <v/>
      </c>
    </row>
    <row r="129" spans="1:17" ht="39.6">
      <c r="A129" s="165">
        <f t="shared" ca="1" si="6"/>
        <v>47</v>
      </c>
      <c r="B129" s="91" t="str">
        <f t="shared" ca="1" si="7"/>
        <v>第20-5-0207</v>
      </c>
      <c r="C129" s="85" t="str">
        <f t="shared" ca="1" si="8"/>
        <v>〃</v>
      </c>
      <c r="D129" s="85" t="str">
        <f t="shared" ca="1" si="9"/>
        <v>尾道市東尾道4番地1北角先交差点</v>
      </c>
      <c r="E129" s="85" t="s">
        <v>94</v>
      </c>
      <c r="F129" s="85">
        <v>1</v>
      </c>
      <c r="G129" s="85">
        <v>55.7</v>
      </c>
      <c r="H129" s="85"/>
      <c r="I129" s="85"/>
      <c r="J129" s="85"/>
      <c r="K129" s="85"/>
      <c r="L129" s="85"/>
      <c r="M129" s="92" t="s">
        <v>304</v>
      </c>
      <c r="N129" s="91" t="s">
        <v>302</v>
      </c>
      <c r="O129" s="85" t="s">
        <v>111</v>
      </c>
      <c r="P129" s="85" t="s">
        <v>303</v>
      </c>
      <c r="Q129" s="78" t="str">
        <f t="shared" si="10"/>
        <v>南東側 南西側から2.1m1縞4m5縞2.7+0.3m1縞4m7縞2.6m1縞更新</v>
      </c>
    </row>
    <row r="130" spans="1:17" ht="52.8">
      <c r="A130" s="165">
        <f t="shared" ca="1" si="6"/>
        <v>47</v>
      </c>
      <c r="B130" s="91" t="str">
        <f t="shared" ca="1" si="7"/>
        <v>〃</v>
      </c>
      <c r="C130" s="85" t="str">
        <f t="shared" ca="1" si="8"/>
        <v>〃</v>
      </c>
      <c r="D130" s="85" t="str">
        <f t="shared" ca="1" si="9"/>
        <v>〃</v>
      </c>
      <c r="E130" s="85" t="s">
        <v>96</v>
      </c>
      <c r="F130" s="85">
        <v>4</v>
      </c>
      <c r="G130" s="85"/>
      <c r="H130" s="85"/>
      <c r="I130" s="85"/>
      <c r="J130" s="85">
        <v>36</v>
      </c>
      <c r="K130" s="85"/>
      <c r="L130" s="85"/>
      <c r="M130" s="92" t="s">
        <v>108</v>
      </c>
      <c r="N130" s="91" t="s">
        <v>302</v>
      </c>
      <c r="O130" s="85" t="s">
        <v>111</v>
      </c>
      <c r="P130" s="85" t="s">
        <v>303</v>
      </c>
      <c r="Q130" s="78" t="str">
        <f t="shared" si="10"/>
        <v>北東側 予告縮小2個更新_x000D_
南西側 予告縮小2個更新</v>
      </c>
    </row>
    <row r="131" spans="1:17" ht="26.4">
      <c r="A131" s="165">
        <f t="shared" ca="1" si="6"/>
        <v>47</v>
      </c>
      <c r="B131" s="91" t="str">
        <f t="shared" ca="1" si="7"/>
        <v>〃</v>
      </c>
      <c r="C131" s="85" t="str">
        <f t="shared" ca="1" si="8"/>
        <v>〃</v>
      </c>
      <c r="D131" s="85" t="str">
        <f t="shared" ca="1" si="9"/>
        <v>〃</v>
      </c>
      <c r="E131" s="85" t="s">
        <v>98</v>
      </c>
      <c r="F131" s="85">
        <v>1</v>
      </c>
      <c r="G131" s="85">
        <v>4.9000000000000004</v>
      </c>
      <c r="H131" s="85"/>
      <c r="I131" s="85"/>
      <c r="J131" s="85"/>
      <c r="K131" s="85"/>
      <c r="L131" s="85"/>
      <c r="M131" s="92" t="s">
        <v>305</v>
      </c>
      <c r="N131" s="91" t="s">
        <v>302</v>
      </c>
      <c r="O131" s="85" t="s">
        <v>111</v>
      </c>
      <c r="P131" s="85" t="s">
        <v>303</v>
      </c>
      <c r="Q131" s="78" t="str">
        <f t="shared" si="10"/>
        <v>北東側停止線4.9m</v>
      </c>
    </row>
    <row r="132" spans="1:17" ht="26.4">
      <c r="A132" s="165">
        <f t="shared" ca="1" si="6"/>
        <v>48</v>
      </c>
      <c r="B132" s="91" t="str">
        <f t="shared" ca="1" si="7"/>
        <v>第20-5-0381</v>
      </c>
      <c r="C132" s="85" t="str">
        <f t="shared" ca="1" si="8"/>
        <v>〃</v>
      </c>
      <c r="D132" s="85" t="str">
        <f t="shared" ca="1" si="9"/>
        <v>尾道市木ノ庄町市原399番地2北方80メートル先交差点</v>
      </c>
      <c r="E132" s="85" t="s">
        <v>94</v>
      </c>
      <c r="F132" s="85">
        <v>1</v>
      </c>
      <c r="G132" s="85">
        <v>21</v>
      </c>
      <c r="H132" s="85"/>
      <c r="I132" s="85"/>
      <c r="J132" s="85"/>
      <c r="K132" s="85"/>
      <c r="L132" s="85"/>
      <c r="M132" s="92" t="s">
        <v>308</v>
      </c>
      <c r="N132" s="91" t="s">
        <v>306</v>
      </c>
      <c r="O132" s="85" t="s">
        <v>111</v>
      </c>
      <c r="P132" s="85" t="s">
        <v>307</v>
      </c>
      <c r="Q132" s="78" t="str">
        <f t="shared" si="10"/>
        <v>北東側1m6縞削除後3m7縞更新</v>
      </c>
    </row>
    <row r="133" spans="1:17" ht="26.4">
      <c r="A133" s="165">
        <f t="shared" ca="1" si="6"/>
        <v>48</v>
      </c>
      <c r="B133" s="91" t="str">
        <f t="shared" ca="1" si="7"/>
        <v>〃</v>
      </c>
      <c r="C133" s="85" t="str">
        <f t="shared" ca="1" si="8"/>
        <v>〃</v>
      </c>
      <c r="D133" s="85" t="str">
        <f t="shared" ca="1" si="9"/>
        <v>〃</v>
      </c>
      <c r="E133" s="85" t="s">
        <v>96</v>
      </c>
      <c r="F133" s="85">
        <v>1</v>
      </c>
      <c r="G133" s="85"/>
      <c r="H133" s="85"/>
      <c r="I133" s="85"/>
      <c r="J133" s="85">
        <v>9</v>
      </c>
      <c r="K133" s="85"/>
      <c r="L133" s="85"/>
      <c r="M133" s="92" t="s">
        <v>309</v>
      </c>
      <c r="N133" s="91" t="s">
        <v>306</v>
      </c>
      <c r="O133" s="85" t="s">
        <v>111</v>
      </c>
      <c r="P133" s="85" t="s">
        <v>307</v>
      </c>
      <c r="Q133" s="78" t="str">
        <f t="shared" si="10"/>
        <v>南西側 予告近側のみ縮小更新</v>
      </c>
    </row>
    <row r="134" spans="1:17" ht="26.4">
      <c r="A134" s="165">
        <f t="shared" ca="1" si="6"/>
        <v>48</v>
      </c>
      <c r="B134" s="91" t="str">
        <f t="shared" ca="1" si="7"/>
        <v>〃</v>
      </c>
      <c r="C134" s="85" t="str">
        <f t="shared" ca="1" si="8"/>
        <v>〃</v>
      </c>
      <c r="D134" s="85" t="str">
        <f t="shared" ca="1" si="9"/>
        <v>〃</v>
      </c>
      <c r="E134" s="85" t="s">
        <v>98</v>
      </c>
      <c r="F134" s="85">
        <v>2</v>
      </c>
      <c r="G134" s="85">
        <v>8</v>
      </c>
      <c r="H134" s="85"/>
      <c r="I134" s="85"/>
      <c r="J134" s="85"/>
      <c r="K134" s="85"/>
      <c r="L134" s="85"/>
      <c r="M134" s="92" t="s">
        <v>310</v>
      </c>
      <c r="N134" s="91" t="s">
        <v>306</v>
      </c>
      <c r="O134" s="85" t="s">
        <v>111</v>
      </c>
      <c r="P134" s="85" t="s">
        <v>307</v>
      </c>
      <c r="Q134" s="78" t="str">
        <f t="shared" si="10"/>
        <v>北東側 3m_x000D_
南西側 5m</v>
      </c>
    </row>
    <row r="135" spans="1:17" ht="26.4">
      <c r="A135" s="165">
        <f t="shared" ref="A135:A139" ca="1" si="11">IF(D134="","",IF(D135="〃",A134,A134+1))</f>
        <v>48</v>
      </c>
      <c r="B135" s="91" t="str">
        <f t="shared" ref="B135:B138" ca="1" si="12">IF(OFFSET(N135,-1,)=N135,"〃",N135)</f>
        <v>〃</v>
      </c>
      <c r="C135" s="85" t="str">
        <f t="shared" ref="C135:C138" ca="1" si="13">IF(OFFSET(O135,-1,)=O135,"〃",O135)</f>
        <v>〃</v>
      </c>
      <c r="D135" s="85" t="str">
        <f t="shared" ref="D135:D138" ca="1" si="14">IF(OFFSET(P135,-1,)=P135,"〃",P135)</f>
        <v>〃</v>
      </c>
      <c r="E135" s="85" t="s">
        <v>177</v>
      </c>
      <c r="F135" s="85">
        <v>1</v>
      </c>
      <c r="G135" s="85"/>
      <c r="H135" s="85"/>
      <c r="I135" s="85"/>
      <c r="J135" s="85"/>
      <c r="K135" s="85"/>
      <c r="L135" s="85">
        <v>18</v>
      </c>
      <c r="M135" s="92"/>
      <c r="N135" s="91" t="s">
        <v>306</v>
      </c>
      <c r="O135" s="85" t="s">
        <v>111</v>
      </c>
      <c r="P135" s="85" t="s">
        <v>307</v>
      </c>
      <c r="Q135" s="78" t="str">
        <f t="shared" ref="Q135:Q138" si="15">ASC(M135)</f>
        <v/>
      </c>
    </row>
    <row r="136" spans="1:17" ht="26.4">
      <c r="A136" s="165">
        <f t="shared" ca="1" si="11"/>
        <v>48</v>
      </c>
      <c r="B136" s="91">
        <f t="shared" ca="1" si="12"/>
        <v>0</v>
      </c>
      <c r="C136" s="85" t="str">
        <f t="shared" ca="1" si="13"/>
        <v>〃</v>
      </c>
      <c r="D136" s="85" t="str">
        <f t="shared" ca="1" si="14"/>
        <v>〃</v>
      </c>
      <c r="E136" s="85" t="s">
        <v>197</v>
      </c>
      <c r="F136" s="85">
        <v>1</v>
      </c>
      <c r="G136" s="85"/>
      <c r="H136" s="85"/>
      <c r="I136" s="85">
        <v>1</v>
      </c>
      <c r="J136" s="85"/>
      <c r="K136" s="85"/>
      <c r="L136" s="85"/>
      <c r="M136" s="92" t="s">
        <v>311</v>
      </c>
      <c r="N136" s="91"/>
      <c r="O136" s="85" t="s">
        <v>111</v>
      </c>
      <c r="P136" s="85" t="s">
        <v>307</v>
      </c>
      <c r="Q136" s="78" t="str">
        <f t="shared" si="15"/>
        <v>横断歩道削除後 白色中央線1m新設</v>
      </c>
    </row>
    <row r="137" spans="1:17" ht="26.4">
      <c r="A137" s="165">
        <f t="shared" ca="1" si="11"/>
        <v>49</v>
      </c>
      <c r="B137" s="91" t="str">
        <f t="shared" ca="1" si="12"/>
        <v>第20-5-0244</v>
      </c>
      <c r="C137" s="85" t="str">
        <f t="shared" ca="1" si="13"/>
        <v>国道184号</v>
      </c>
      <c r="D137" s="85" t="str">
        <f t="shared" ca="1" si="14"/>
        <v>尾道市木庄町畑873番地2先</v>
      </c>
      <c r="E137" s="85" t="s">
        <v>94</v>
      </c>
      <c r="F137" s="85">
        <v>1</v>
      </c>
      <c r="G137" s="85">
        <v>28</v>
      </c>
      <c r="H137" s="85"/>
      <c r="I137" s="85"/>
      <c r="J137" s="85"/>
      <c r="K137" s="85"/>
      <c r="L137" s="85"/>
      <c r="M137" s="92" t="s">
        <v>122</v>
      </c>
      <c r="N137" s="91" t="s">
        <v>312</v>
      </c>
      <c r="O137" s="85" t="s">
        <v>313</v>
      </c>
      <c r="P137" s="85" t="s">
        <v>314</v>
      </c>
      <c r="Q137" s="78" t="str">
        <f t="shared" si="15"/>
        <v>4m7縞</v>
      </c>
    </row>
    <row r="138" spans="1:17" ht="52.8">
      <c r="A138" s="165">
        <f t="shared" ca="1" si="11"/>
        <v>49</v>
      </c>
      <c r="B138" s="91" t="str">
        <f t="shared" ca="1" si="12"/>
        <v>〃</v>
      </c>
      <c r="C138" s="85" t="str">
        <f t="shared" ca="1" si="13"/>
        <v>〃</v>
      </c>
      <c r="D138" s="85" t="str">
        <f t="shared" ca="1" si="14"/>
        <v>〃</v>
      </c>
      <c r="E138" s="85" t="s">
        <v>96</v>
      </c>
      <c r="F138" s="85">
        <v>4</v>
      </c>
      <c r="G138" s="85"/>
      <c r="H138" s="85"/>
      <c r="I138" s="85"/>
      <c r="J138" s="85">
        <v>36</v>
      </c>
      <c r="K138" s="85"/>
      <c r="L138" s="85"/>
      <c r="M138" s="92" t="s">
        <v>239</v>
      </c>
      <c r="N138" s="91" t="s">
        <v>312</v>
      </c>
      <c r="O138" s="85" t="s">
        <v>313</v>
      </c>
      <c r="P138" s="85" t="s">
        <v>314</v>
      </c>
      <c r="Q138" s="78" t="str">
        <f t="shared" si="15"/>
        <v>南東側 予告縮小2個更新_x000D_
北西側 予告縮小2個更新</v>
      </c>
    </row>
    <row r="139" spans="1:17" ht="27" thickBot="1">
      <c r="A139" s="165">
        <f t="shared" ca="1" si="11"/>
        <v>49</v>
      </c>
      <c r="B139" s="91" t="str">
        <f t="shared" ca="1" si="0"/>
        <v>〃</v>
      </c>
      <c r="C139" s="85" t="str">
        <f t="shared" ca="1" si="0"/>
        <v>〃</v>
      </c>
      <c r="D139" s="85" t="str">
        <f t="shared" ca="1" si="0"/>
        <v>〃</v>
      </c>
      <c r="E139" s="86" t="s">
        <v>98</v>
      </c>
      <c r="F139" s="86">
        <v>2</v>
      </c>
      <c r="G139" s="86">
        <v>6</v>
      </c>
      <c r="H139" s="86"/>
      <c r="I139" s="86"/>
      <c r="J139" s="86"/>
      <c r="K139" s="86"/>
      <c r="L139" s="86"/>
      <c r="M139" s="93" t="s">
        <v>315</v>
      </c>
      <c r="N139" s="109" t="s">
        <v>312</v>
      </c>
      <c r="O139" s="86" t="s">
        <v>313</v>
      </c>
      <c r="P139" s="86" t="s">
        <v>314</v>
      </c>
      <c r="Q139" s="78" t="str">
        <f>ASC(M139)</f>
        <v>南東側 3m_x000D_
北西側 3m</v>
      </c>
    </row>
    <row r="140" spans="1:17" ht="16.2">
      <c r="B140" s="215" t="str">
        <f>警察署名</f>
        <v>尾道</v>
      </c>
      <c r="C140" s="216"/>
      <c r="D140" s="219" t="s">
        <v>41</v>
      </c>
      <c r="E140" s="110">
        <v>49</v>
      </c>
      <c r="F140" s="111"/>
      <c r="G140" s="112">
        <f>IF(ISERROR(FIND("図示", G3)), IF(ISERROR(FIND("削除", G3)), SUMPRODUCT((ISNUMBER(FIND("横断歩道　実線",$E5:$E139)))*(G5:G139&lt;&gt;""), $F5:$F139), 0), SUMIF(G5:G139,"&gt;0",$F5:$F139))</f>
        <v>37</v>
      </c>
      <c r="H140" s="112">
        <f>IF(ISERROR(FIND("図示", H3)), IF(ISERROR(FIND("削除", H3)), SUMPRODUCT((ISNUMBER(FIND("横断歩道　実線",$E5:$E139)))*(H5:H139&lt;&gt;""), $F5:$F139), 0), SUMIF(H5:H139,"&gt;0",$F5:$F139))</f>
        <v>0</v>
      </c>
      <c r="I140" s="112">
        <f t="shared" ref="I140:K140" si="16">IF(ISERROR(FIND("図示", I3)), IF(ISERROR(FIND("削除", I3)), SUMPRODUCT((ISNUMBER(FIND("横断歩道　実線",$E5:$E139)))*(I5:I139&lt;&gt;""), $F5:$F139), 0), SUMIF(I5:I139,"&gt;0",$F5:$F139))</f>
        <v>0</v>
      </c>
      <c r="J140" s="112">
        <f t="shared" si="16"/>
        <v>102</v>
      </c>
      <c r="K140" s="112">
        <f t="shared" si="16"/>
        <v>0</v>
      </c>
      <c r="L140" s="112">
        <f>IF(ISERROR(FIND("図示", L3)), IF(ISERROR(FIND("削除", L3)), SUMPRODUCT((ISNUMBER(FIND("横断歩道　実線",$E5:$E139)))*(L5:L139&lt;&gt;""), $F5:$F139), 0), SUMIF(L5:L139,"&gt;0",$F5:$F139))</f>
        <v>0</v>
      </c>
      <c r="M140" s="94"/>
      <c r="N140" s="215"/>
      <c r="O140" s="216"/>
      <c r="P140" s="219"/>
    </row>
    <row r="141" spans="1:17" ht="16.8" thickBot="1">
      <c r="B141" s="217"/>
      <c r="C141" s="218"/>
      <c r="D141" s="220"/>
      <c r="E141" s="113"/>
      <c r="F141" s="114"/>
      <c r="G141" s="115">
        <f>SUM(G5:G139)</f>
        <v>1177.7000000000003</v>
      </c>
      <c r="H141" s="115">
        <f>SUM(H5:H139)</f>
        <v>33.300000000000004</v>
      </c>
      <c r="I141" s="115">
        <f t="shared" ref="I141:K141" si="17">SUM(I5:I139)</f>
        <v>94.3</v>
      </c>
      <c r="J141" s="115">
        <f t="shared" si="17"/>
        <v>998</v>
      </c>
      <c r="K141" s="115">
        <f t="shared" si="17"/>
        <v>2</v>
      </c>
      <c r="L141" s="115">
        <f>SUM(L5:L139)</f>
        <v>196</v>
      </c>
      <c r="M141" s="95"/>
      <c r="N141" s="235"/>
      <c r="O141" s="236"/>
      <c r="P141" s="240"/>
    </row>
    <row r="142" spans="1:17" ht="16.2" hidden="1">
      <c r="B142" s="215" t="str">
        <f>警察署名</f>
        <v>尾道</v>
      </c>
      <c r="C142" s="216"/>
      <c r="D142" s="219" t="s">
        <v>42</v>
      </c>
      <c r="E142" s="110">
        <f>場所表_尾道_新規!新規合計+更新合計</f>
        <v>49</v>
      </c>
      <c r="F142" s="111"/>
      <c r="G142" s="112">
        <f t="shared" ref="G142:L143" si="18">G140</f>
        <v>37</v>
      </c>
      <c r="H142" s="112">
        <f t="shared" si="18"/>
        <v>0</v>
      </c>
      <c r="I142" s="112">
        <f t="shared" si="18"/>
        <v>0</v>
      </c>
      <c r="J142" s="112">
        <f t="shared" si="18"/>
        <v>102</v>
      </c>
      <c r="K142" s="112">
        <f t="shared" si="18"/>
        <v>0</v>
      </c>
      <c r="L142" s="112">
        <f t="shared" si="18"/>
        <v>0</v>
      </c>
      <c r="M142" s="94"/>
      <c r="N142" s="235"/>
      <c r="O142" s="236"/>
      <c r="P142" s="240"/>
    </row>
    <row r="143" spans="1:17" ht="16.8" hidden="1" thickBot="1">
      <c r="B143" s="217"/>
      <c r="C143" s="218"/>
      <c r="D143" s="220"/>
      <c r="E143" s="113"/>
      <c r="F143" s="114"/>
      <c r="G143" s="115">
        <f t="shared" si="18"/>
        <v>1177.7000000000003</v>
      </c>
      <c r="H143" s="115">
        <f t="shared" si="18"/>
        <v>33.300000000000004</v>
      </c>
      <c r="I143" s="115">
        <f t="shared" si="18"/>
        <v>94.3</v>
      </c>
      <c r="J143" s="115">
        <f t="shared" si="18"/>
        <v>998</v>
      </c>
      <c r="K143" s="115">
        <f t="shared" si="18"/>
        <v>2</v>
      </c>
      <c r="L143" s="115">
        <f t="shared" si="18"/>
        <v>196</v>
      </c>
      <c r="M143" s="95"/>
      <c r="N143" s="235"/>
      <c r="O143" s="236"/>
      <c r="P143" s="240"/>
    </row>
  </sheetData>
  <mergeCells count="19">
    <mergeCell ref="N1:P1"/>
    <mergeCell ref="B2:B4"/>
    <mergeCell ref="C2:C4"/>
    <mergeCell ref="D2:D4"/>
    <mergeCell ref="G2:M2"/>
    <mergeCell ref="N2:N4"/>
    <mergeCell ref="O2:O4"/>
    <mergeCell ref="P2:P4"/>
    <mergeCell ref="E3:E4"/>
    <mergeCell ref="F3:F4"/>
    <mergeCell ref="M3:M4"/>
    <mergeCell ref="D140:D141"/>
    <mergeCell ref="N140:O141"/>
    <mergeCell ref="P140:P141"/>
    <mergeCell ref="B142:C143"/>
    <mergeCell ref="D142:D143"/>
    <mergeCell ref="N142:O143"/>
    <mergeCell ref="P142:P143"/>
    <mergeCell ref="B140:C141"/>
  </mergeCells>
  <phoneticPr fontId="2"/>
  <conditionalFormatting sqref="A5:A139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52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3"/>
  <sheetViews>
    <sheetView showZeros="0" view="pageBreakPreview" zoomScaleNormal="100" workbookViewId="0">
      <selection activeCell="D1" sqref="D1"/>
    </sheetView>
  </sheetViews>
  <sheetFormatPr defaultColWidth="9" defaultRowHeight="13.2"/>
  <cols>
    <col min="1" max="1" width="9" style="78"/>
    <col min="2" max="2" width="17.109375" style="78" customWidth="1"/>
    <col min="3" max="3" width="5.21875" style="78" bestFit="1" customWidth="1"/>
    <col min="4" max="4" width="9" style="78"/>
    <col min="5" max="5" width="25.6640625" style="79" customWidth="1"/>
    <col min="6" max="6" width="13.44140625" style="78" customWidth="1"/>
    <col min="7" max="7" width="3.44140625" style="78" bestFit="1" customWidth="1"/>
    <col min="8" max="9" width="10.6640625" style="78" customWidth="1"/>
    <col min="10" max="10" width="22.44140625" style="79" customWidth="1"/>
    <col min="11" max="12" width="33.33203125" style="78" customWidth="1"/>
    <col min="13" max="13" width="100.6640625" style="79" customWidth="1"/>
    <col min="14" max="16384" width="9" style="78"/>
  </cols>
  <sheetData>
    <row r="1" spans="1:14" ht="19.8" thickBot="1">
      <c r="B1" s="77" t="s">
        <v>28</v>
      </c>
      <c r="C1" s="77"/>
      <c r="D1" s="78" t="s">
        <v>481</v>
      </c>
      <c r="J1" s="80" t="s">
        <v>61</v>
      </c>
      <c r="K1" s="221" t="s">
        <v>77</v>
      </c>
      <c r="L1" s="221"/>
      <c r="M1" s="221"/>
    </row>
    <row r="2" spans="1:14">
      <c r="B2" s="222" t="s">
        <v>30</v>
      </c>
      <c r="C2" s="225" t="s">
        <v>31</v>
      </c>
      <c r="D2" s="228" t="s">
        <v>32</v>
      </c>
      <c r="E2" s="231" t="s">
        <v>33</v>
      </c>
      <c r="F2" s="83" t="s">
        <v>34</v>
      </c>
      <c r="G2" s="84"/>
      <c r="H2" s="228" t="s">
        <v>4</v>
      </c>
      <c r="I2" s="228"/>
      <c r="J2" s="234"/>
      <c r="K2" s="222" t="s">
        <v>30</v>
      </c>
      <c r="L2" s="228" t="s">
        <v>32</v>
      </c>
      <c r="M2" s="231" t="s">
        <v>33</v>
      </c>
    </row>
    <row r="3" spans="1:14">
      <c r="B3" s="223"/>
      <c r="C3" s="226"/>
      <c r="D3" s="229"/>
      <c r="E3" s="232"/>
      <c r="F3" s="232" t="s">
        <v>35</v>
      </c>
      <c r="G3" s="211" t="s">
        <v>36</v>
      </c>
      <c r="H3" s="118" t="s">
        <v>88</v>
      </c>
      <c r="I3" s="118" t="s">
        <v>91</v>
      </c>
      <c r="J3" s="213" t="s">
        <v>37</v>
      </c>
      <c r="K3" s="223"/>
      <c r="L3" s="229"/>
      <c r="M3" s="232"/>
    </row>
    <row r="4" spans="1:14" ht="13.8" thickBot="1">
      <c r="B4" s="224"/>
      <c r="C4" s="227"/>
      <c r="D4" s="230"/>
      <c r="E4" s="233"/>
      <c r="F4" s="233"/>
      <c r="G4" s="212"/>
      <c r="H4" s="88" t="s">
        <v>84</v>
      </c>
      <c r="I4" s="88" t="s">
        <v>84</v>
      </c>
      <c r="J4" s="214"/>
      <c r="K4" s="224"/>
      <c r="L4" s="230"/>
      <c r="M4" s="233"/>
    </row>
    <row r="5" spans="1:14" ht="79.2">
      <c r="A5" s="165">
        <v>1</v>
      </c>
      <c r="B5" s="135" t="str">
        <f>K5</f>
        <v>261190028_x000D_
(第7-13-0192)</v>
      </c>
      <c r="C5" s="82" t="str">
        <f>IF(B5="〃","〃","新規")</f>
        <v>新規</v>
      </c>
      <c r="D5" s="82" t="str">
        <f>L5</f>
        <v>市道</v>
      </c>
      <c r="E5" s="82" t="str">
        <f>M5</f>
        <v>三原市糸崎5丁目26番北西角先から同町19番南西角先までの間</v>
      </c>
      <c r="F5" s="82" t="s">
        <v>316</v>
      </c>
      <c r="G5" s="82">
        <v>2</v>
      </c>
      <c r="H5" s="82">
        <v>38</v>
      </c>
      <c r="I5" s="82"/>
      <c r="J5" s="90" t="s">
        <v>318</v>
      </c>
      <c r="K5" s="81" t="s">
        <v>319</v>
      </c>
      <c r="L5" s="82" t="s">
        <v>111</v>
      </c>
      <c r="M5" s="82" t="s">
        <v>317</v>
      </c>
      <c r="N5" s="78" t="str">
        <f>ASC(J5)</f>
        <v>西方行車線上
三原市糸崎5丁目19番7号先_x000D_
東行車線上
三原市糸崎5丁目19番7号先</v>
      </c>
    </row>
    <row r="6" spans="1:14" ht="26.4">
      <c r="A6" s="165">
        <f ca="1">IF(E5="","",IF(E6="〃",A5,A5+1))</f>
        <v>2</v>
      </c>
      <c r="B6" s="91" t="str">
        <f ca="1">IF(OFFSET(K6,-1,)=K6,"〃",K6)</f>
        <v>261190028_x000D_
(第20-4-0256)</v>
      </c>
      <c r="C6" s="85" t="str">
        <f ca="1">IF(B6="〃","〃","新規")</f>
        <v>新規</v>
      </c>
      <c r="D6" s="85" t="str">
        <f ca="1">IF(OFFSET(L6,-1,)=L6,"〃",L6)</f>
        <v>〃</v>
      </c>
      <c r="E6" s="85" t="str">
        <f ca="1">IF(OFFSET(M6,-1,)=M6,"〃",M6)</f>
        <v>三原市宗郷3丁目15番25号（宗郷第三公園）東側先</v>
      </c>
      <c r="F6" s="85" t="s">
        <v>177</v>
      </c>
      <c r="G6" s="85">
        <v>1</v>
      </c>
      <c r="H6" s="85"/>
      <c r="I6" s="85">
        <v>36</v>
      </c>
      <c r="J6" s="92" t="s">
        <v>321</v>
      </c>
      <c r="K6" s="91" t="s">
        <v>322</v>
      </c>
      <c r="L6" s="85" t="s">
        <v>111</v>
      </c>
      <c r="M6" s="85" t="s">
        <v>320</v>
      </c>
      <c r="N6" s="78" t="str">
        <f>ASC(J6)</f>
        <v>規制廃止に伴うもの</v>
      </c>
    </row>
    <row r="7" spans="1:14" ht="52.8">
      <c r="A7" s="165">
        <f t="shared" ref="A7:A21" ca="1" si="0">IF(E6="","",IF(E7="〃",A6,A6+1))</f>
        <v>2</v>
      </c>
      <c r="B7" s="91" t="str">
        <f t="shared" ref="B7:B20" ca="1" si="1">IF(OFFSET(K7,-1,)=K7,"〃",K7)</f>
        <v>〃</v>
      </c>
      <c r="C7" s="85" t="str">
        <f t="shared" ref="C7:C20" ca="1" si="2">IF(B7="〃","〃","新規")</f>
        <v>〃</v>
      </c>
      <c r="D7" s="85" t="str">
        <f t="shared" ref="D7:D20" ca="1" si="3">IF(OFFSET(L7,-1,)=L7,"〃",L7)</f>
        <v>〃</v>
      </c>
      <c r="E7" s="85" t="str">
        <f t="shared" ref="E7:E20" ca="1" si="4">IF(OFFSET(M7,-1,)=M7,"〃",M7)</f>
        <v>〃</v>
      </c>
      <c r="F7" s="85" t="s">
        <v>301</v>
      </c>
      <c r="G7" s="85">
        <v>4</v>
      </c>
      <c r="H7" s="85"/>
      <c r="I7" s="85">
        <v>36</v>
      </c>
      <c r="J7" s="92" t="s">
        <v>323</v>
      </c>
      <c r="K7" s="91" t="s">
        <v>322</v>
      </c>
      <c r="L7" s="85" t="s">
        <v>111</v>
      </c>
      <c r="M7" s="85" t="s">
        <v>320</v>
      </c>
      <c r="N7" s="78" t="str">
        <f t="shared" ref="N7:N20" si="5">ASC(J7)</f>
        <v>南側1個目 削除_x000D_
南側2個目 削除_x000D_
北東側1個目 削除_x000D_
北東側2個目 削除</v>
      </c>
    </row>
    <row r="8" spans="1:14" ht="52.8">
      <c r="A8" s="165">
        <f t="shared" ca="1" si="0"/>
        <v>2</v>
      </c>
      <c r="B8" s="91" t="str">
        <f t="shared" ca="1" si="1"/>
        <v>〃</v>
      </c>
      <c r="C8" s="85" t="str">
        <f t="shared" ca="1" si="2"/>
        <v>〃</v>
      </c>
      <c r="D8" s="85" t="str">
        <f t="shared" ca="1" si="3"/>
        <v>〃</v>
      </c>
      <c r="E8" s="85" t="str">
        <f t="shared" ca="1" si="4"/>
        <v>〃</v>
      </c>
      <c r="F8" s="85" t="s">
        <v>324</v>
      </c>
      <c r="G8" s="85">
        <v>2</v>
      </c>
      <c r="H8" s="85"/>
      <c r="I8" s="85">
        <v>12</v>
      </c>
      <c r="J8" s="92" t="s">
        <v>325</v>
      </c>
      <c r="K8" s="91" t="s">
        <v>322</v>
      </c>
      <c r="L8" s="85" t="s">
        <v>111</v>
      </c>
      <c r="M8" s="85" t="s">
        <v>320</v>
      </c>
      <c r="N8" s="78" t="str">
        <f t="shared" si="5"/>
        <v>北側停止線:規制廃止に伴うもの_x000D_
南側停止線:規制廃止の伴うもの</v>
      </c>
    </row>
    <row r="9" spans="1:14" ht="26.4">
      <c r="A9" s="165">
        <f t="shared" ca="1" si="0"/>
        <v>3</v>
      </c>
      <c r="B9" s="91" t="str">
        <f t="shared" ca="1" si="1"/>
        <v>261190028_x000D_
(第20-4-0251)</v>
      </c>
      <c r="C9" s="85" t="str">
        <f t="shared" ca="1" si="2"/>
        <v>新規</v>
      </c>
      <c r="D9" s="85" t="str">
        <f t="shared" ca="1" si="3"/>
        <v>県道</v>
      </c>
      <c r="E9" s="85" t="str">
        <f t="shared" ca="1" si="4"/>
        <v>三原市宗郷4丁目12番（宗郷第一公園）西側先</v>
      </c>
      <c r="F9" s="85" t="s">
        <v>177</v>
      </c>
      <c r="G9" s="85">
        <v>1</v>
      </c>
      <c r="H9" s="85"/>
      <c r="I9" s="85">
        <v>45</v>
      </c>
      <c r="J9" s="92" t="s">
        <v>328</v>
      </c>
      <c r="K9" s="91" t="s">
        <v>329</v>
      </c>
      <c r="L9" s="85" t="s">
        <v>327</v>
      </c>
      <c r="M9" s="85" t="s">
        <v>326</v>
      </c>
      <c r="N9" s="78" t="str">
        <f t="shared" si="5"/>
        <v>規制番号:20-4-251 
3m×5縞削除</v>
      </c>
    </row>
    <row r="10" spans="1:14" ht="66">
      <c r="A10" s="165">
        <f t="shared" ca="1" si="0"/>
        <v>3</v>
      </c>
      <c r="B10" s="91" t="str">
        <f t="shared" ca="1" si="1"/>
        <v>〃</v>
      </c>
      <c r="C10" s="85" t="str">
        <f t="shared" ca="1" si="2"/>
        <v>〃</v>
      </c>
      <c r="D10" s="85" t="str">
        <f t="shared" ca="1" si="3"/>
        <v>市道</v>
      </c>
      <c r="E10" s="85" t="str">
        <f t="shared" ca="1" si="4"/>
        <v>〃</v>
      </c>
      <c r="F10" s="85" t="s">
        <v>301</v>
      </c>
      <c r="G10" s="85">
        <v>3</v>
      </c>
      <c r="H10" s="85"/>
      <c r="I10" s="85">
        <v>27</v>
      </c>
      <c r="J10" s="92" t="s">
        <v>330</v>
      </c>
      <c r="K10" s="91" t="s">
        <v>329</v>
      </c>
      <c r="L10" s="85" t="s">
        <v>111</v>
      </c>
      <c r="M10" s="85" t="s">
        <v>326</v>
      </c>
      <c r="N10" s="78" t="str">
        <f t="shared" si="5"/>
        <v>交差点北側1個目 予告ﾏｰｸ削除_x000D_
交差点南側1個目 予告ﾏｰｸ削除_x000D_
交差点南側2個目 削除</v>
      </c>
    </row>
    <row r="11" spans="1:14" ht="26.4">
      <c r="A11" s="165">
        <f t="shared" ca="1" si="0"/>
        <v>3</v>
      </c>
      <c r="B11" s="91" t="str">
        <f t="shared" ca="1" si="1"/>
        <v>〃</v>
      </c>
      <c r="C11" s="85" t="str">
        <f t="shared" ca="1" si="2"/>
        <v>〃</v>
      </c>
      <c r="D11" s="85" t="str">
        <f t="shared" ca="1" si="3"/>
        <v>〃</v>
      </c>
      <c r="E11" s="85" t="str">
        <f t="shared" ca="1" si="4"/>
        <v>〃</v>
      </c>
      <c r="F11" s="85" t="s">
        <v>324</v>
      </c>
      <c r="G11" s="85">
        <v>2</v>
      </c>
      <c r="H11" s="85"/>
      <c r="I11" s="85">
        <v>12</v>
      </c>
      <c r="J11" s="92" t="s">
        <v>331</v>
      </c>
      <c r="K11" s="91" t="s">
        <v>329</v>
      </c>
      <c r="L11" s="85" t="s">
        <v>111</v>
      </c>
      <c r="M11" s="85" t="s">
        <v>326</v>
      </c>
      <c r="N11" s="78" t="str">
        <f t="shared" si="5"/>
        <v>交差点南側:停止線削除_x000D_
交差点北側:停止線削除</v>
      </c>
    </row>
    <row r="12" spans="1:14" ht="26.4">
      <c r="A12" s="165">
        <f t="shared" ca="1" si="0"/>
        <v>4</v>
      </c>
      <c r="B12" s="91" t="str">
        <f t="shared" ca="1" si="1"/>
        <v>261190028_x000D_
(第20-4-0252)</v>
      </c>
      <c r="C12" s="85" t="str">
        <f t="shared" ca="1" si="2"/>
        <v>新規</v>
      </c>
      <c r="D12" s="85" t="str">
        <f t="shared" ca="1" si="3"/>
        <v>〃</v>
      </c>
      <c r="E12" s="85" t="str">
        <f t="shared" ca="1" si="4"/>
        <v>三原市宗郷4丁目12番（宗郷第一公園）北側先</v>
      </c>
      <c r="F12" s="85" t="s">
        <v>177</v>
      </c>
      <c r="G12" s="85">
        <v>1</v>
      </c>
      <c r="H12" s="85"/>
      <c r="I12" s="85">
        <v>3</v>
      </c>
      <c r="J12" s="92" t="s">
        <v>333</v>
      </c>
      <c r="K12" s="91" t="s">
        <v>334</v>
      </c>
      <c r="L12" s="85" t="s">
        <v>111</v>
      </c>
      <c r="M12" s="85" t="s">
        <v>332</v>
      </c>
      <c r="N12" s="78" t="str">
        <f t="shared" si="5"/>
        <v>横断歩道1縞削除</v>
      </c>
    </row>
    <row r="13" spans="1:14" ht="26.4">
      <c r="A13" s="165">
        <f t="shared" ca="1" si="0"/>
        <v>4</v>
      </c>
      <c r="B13" s="91" t="str">
        <f t="shared" ca="1" si="1"/>
        <v>〃</v>
      </c>
      <c r="C13" s="85" t="str">
        <f t="shared" ca="1" si="2"/>
        <v>〃</v>
      </c>
      <c r="D13" s="85" t="str">
        <f t="shared" ca="1" si="3"/>
        <v>〃</v>
      </c>
      <c r="E13" s="85" t="str">
        <f t="shared" ca="1" si="4"/>
        <v>〃</v>
      </c>
      <c r="F13" s="85" t="s">
        <v>324</v>
      </c>
      <c r="G13" s="85">
        <v>1</v>
      </c>
      <c r="H13" s="85"/>
      <c r="I13" s="85">
        <v>6.9</v>
      </c>
      <c r="J13" s="92" t="s">
        <v>335</v>
      </c>
      <c r="K13" s="91" t="s">
        <v>334</v>
      </c>
      <c r="L13" s="85" t="s">
        <v>111</v>
      </c>
      <c r="M13" s="85" t="s">
        <v>332</v>
      </c>
      <c r="N13" s="78" t="str">
        <f t="shared" si="5"/>
        <v>西側停止線削除</v>
      </c>
    </row>
    <row r="14" spans="1:14" ht="26.4">
      <c r="A14" s="165">
        <f t="shared" ca="1" si="0"/>
        <v>5</v>
      </c>
      <c r="B14" s="91" t="str">
        <f t="shared" ca="1" si="1"/>
        <v>261190028_x000D_
(第20-4-0255)</v>
      </c>
      <c r="C14" s="85" t="str">
        <f t="shared" ca="1" si="2"/>
        <v>新規</v>
      </c>
      <c r="D14" s="85" t="str">
        <f t="shared" ca="1" si="3"/>
        <v>〃</v>
      </c>
      <c r="E14" s="85" t="str">
        <f t="shared" ca="1" si="4"/>
        <v>三原市宗郷4丁目4番13号（宗郷第二公園）北側先</v>
      </c>
      <c r="F14" s="85" t="s">
        <v>177</v>
      </c>
      <c r="G14" s="85">
        <v>1</v>
      </c>
      <c r="H14" s="85"/>
      <c r="I14" s="85">
        <v>45</v>
      </c>
      <c r="J14" s="92" t="s">
        <v>337</v>
      </c>
      <c r="K14" s="91" t="s">
        <v>338</v>
      </c>
      <c r="L14" s="85" t="s">
        <v>111</v>
      </c>
      <c r="M14" s="85" t="s">
        <v>336</v>
      </c>
      <c r="N14" s="78" t="str">
        <f t="shared" si="5"/>
        <v>横断歩道削除</v>
      </c>
    </row>
    <row r="15" spans="1:14" ht="26.4">
      <c r="A15" s="165">
        <f t="shared" ca="1" si="0"/>
        <v>5</v>
      </c>
      <c r="B15" s="91" t="str">
        <f t="shared" ca="1" si="1"/>
        <v>〃</v>
      </c>
      <c r="C15" s="85" t="str">
        <f t="shared" ca="1" si="2"/>
        <v>〃</v>
      </c>
      <c r="D15" s="85" t="str">
        <f t="shared" ca="1" si="3"/>
        <v>〃</v>
      </c>
      <c r="E15" s="85" t="str">
        <f t="shared" ca="1" si="4"/>
        <v>〃</v>
      </c>
      <c r="F15" s="85" t="s">
        <v>324</v>
      </c>
      <c r="G15" s="85">
        <v>2</v>
      </c>
      <c r="H15" s="85"/>
      <c r="I15" s="85">
        <v>12</v>
      </c>
      <c r="J15" s="92" t="s">
        <v>339</v>
      </c>
      <c r="K15" s="91" t="s">
        <v>338</v>
      </c>
      <c r="L15" s="85" t="s">
        <v>111</v>
      </c>
      <c r="M15" s="85" t="s">
        <v>336</v>
      </c>
      <c r="N15" s="78" t="str">
        <f t="shared" si="5"/>
        <v>交差点西側停止線削除_x000D_
東側停止線削除</v>
      </c>
    </row>
    <row r="16" spans="1:14" ht="26.4">
      <c r="A16" s="165">
        <f t="shared" ca="1" si="0"/>
        <v>6</v>
      </c>
      <c r="B16" s="91" t="str">
        <f t="shared" ca="1" si="1"/>
        <v>261190028_x000D_
(第20-4-0233)</v>
      </c>
      <c r="C16" s="85" t="str">
        <f t="shared" ca="1" si="2"/>
        <v>新規</v>
      </c>
      <c r="D16" s="85" t="str">
        <f t="shared" ca="1" si="3"/>
        <v>〃</v>
      </c>
      <c r="E16" s="85" t="str">
        <f t="shared" ca="1" si="4"/>
        <v>三原市沼田東町七宝142番地13先</v>
      </c>
      <c r="F16" s="85" t="s">
        <v>177</v>
      </c>
      <c r="G16" s="85">
        <v>1</v>
      </c>
      <c r="H16" s="85"/>
      <c r="I16" s="85">
        <v>36</v>
      </c>
      <c r="J16" s="92" t="s">
        <v>321</v>
      </c>
      <c r="K16" s="91" t="s">
        <v>341</v>
      </c>
      <c r="L16" s="85" t="s">
        <v>111</v>
      </c>
      <c r="M16" s="85" t="s">
        <v>340</v>
      </c>
      <c r="N16" s="78" t="str">
        <f t="shared" si="5"/>
        <v>規制廃止に伴うもの</v>
      </c>
    </row>
    <row r="17" spans="1:14" ht="26.4">
      <c r="A17" s="165">
        <f t="shared" ca="1" si="0"/>
        <v>6</v>
      </c>
      <c r="B17" s="91" t="str">
        <f t="shared" ca="1" si="1"/>
        <v>〃</v>
      </c>
      <c r="C17" s="85" t="str">
        <f t="shared" ca="1" si="2"/>
        <v>〃</v>
      </c>
      <c r="D17" s="85" t="str">
        <f t="shared" ca="1" si="3"/>
        <v>〃</v>
      </c>
      <c r="E17" s="85" t="str">
        <f t="shared" ca="1" si="4"/>
        <v>〃</v>
      </c>
      <c r="F17" s="85" t="s">
        <v>324</v>
      </c>
      <c r="G17" s="85">
        <v>2</v>
      </c>
      <c r="H17" s="85"/>
      <c r="I17" s="85">
        <v>9</v>
      </c>
      <c r="J17" s="92" t="s">
        <v>342</v>
      </c>
      <c r="K17" s="91" t="s">
        <v>341</v>
      </c>
      <c r="L17" s="85" t="s">
        <v>111</v>
      </c>
      <c r="M17" s="85" t="s">
        <v>340</v>
      </c>
      <c r="N17" s="78" t="str">
        <f t="shared" si="5"/>
        <v>東側停止線削除_x000D_
西側停止線削除</v>
      </c>
    </row>
    <row r="18" spans="1:14" ht="105.6">
      <c r="A18" s="165">
        <f t="shared" ca="1" si="0"/>
        <v>7</v>
      </c>
      <c r="B18" s="91" t="str">
        <f t="shared" ca="1" si="1"/>
        <v>261190028_x000D_
(第7-13-0005)</v>
      </c>
      <c r="C18" s="85" t="str">
        <f t="shared" ca="1" si="2"/>
        <v>新規</v>
      </c>
      <c r="D18" s="85" t="str">
        <f t="shared" ca="1" si="3"/>
        <v>県道</v>
      </c>
      <c r="E18" s="85" t="str">
        <f t="shared" ca="1" si="4"/>
        <v>三原市西宮1丁目2番7号先から同市沼田町1,146番地先までの間</v>
      </c>
      <c r="F18" s="85" t="s">
        <v>316</v>
      </c>
      <c r="G18" s="85">
        <v>2</v>
      </c>
      <c r="H18" s="85">
        <v>38</v>
      </c>
      <c r="I18" s="85"/>
      <c r="J18" s="92" t="s">
        <v>344</v>
      </c>
      <c r="K18" s="91" t="s">
        <v>345</v>
      </c>
      <c r="L18" s="85" t="s">
        <v>327</v>
      </c>
      <c r="M18" s="85" t="s">
        <v>343</v>
      </c>
      <c r="N18" s="78" t="str">
        <f t="shared" si="5"/>
        <v>規制番号:7-13-5
      三原市西野3丁目17番28号先(西行方向)_x000D_
規制番号:7-13-5
      三原市西野3丁目17番28号先(東行方向)</v>
      </c>
    </row>
    <row r="19" spans="1:14" ht="52.8">
      <c r="A19" s="165">
        <f t="shared" ca="1" si="0"/>
        <v>8</v>
      </c>
      <c r="B19" s="91" t="str">
        <f t="shared" ca="1" si="1"/>
        <v>261190028_x000D_
(第12-4-0653)</v>
      </c>
      <c r="C19" s="85" t="str">
        <f t="shared" ca="1" si="2"/>
        <v>新規</v>
      </c>
      <c r="D19" s="85" t="str">
        <f t="shared" ca="1" si="3"/>
        <v>市道</v>
      </c>
      <c r="E19" s="85" t="str">
        <f t="shared" ca="1" si="4"/>
        <v>三原市大和町上徳良822番地南東角先交差点</v>
      </c>
      <c r="F19" s="85" t="s">
        <v>270</v>
      </c>
      <c r="G19" s="85">
        <v>2</v>
      </c>
      <c r="H19" s="85"/>
      <c r="I19" s="85">
        <v>40</v>
      </c>
      <c r="J19" s="92" t="s">
        <v>347</v>
      </c>
      <c r="K19" s="91" t="s">
        <v>348</v>
      </c>
      <c r="L19" s="85" t="s">
        <v>111</v>
      </c>
      <c r="M19" s="85" t="s">
        <v>346</v>
      </c>
      <c r="N19" s="78" t="str">
        <f t="shared" si="5"/>
        <v>交差点南側 規制廃止に伴うもの_x000D_
交差点北側 規制廃止に伴うもの</v>
      </c>
    </row>
    <row r="20" spans="1:14" ht="26.4">
      <c r="A20" s="165">
        <f t="shared" ca="1" si="0"/>
        <v>9</v>
      </c>
      <c r="B20" s="91" t="str">
        <f t="shared" ca="1" si="1"/>
        <v>261190028_x000D_
(第12-4-0654)</v>
      </c>
      <c r="C20" s="85" t="str">
        <f t="shared" ca="1" si="2"/>
        <v>新規</v>
      </c>
      <c r="D20" s="85" t="str">
        <f t="shared" ca="1" si="3"/>
        <v>〃</v>
      </c>
      <c r="E20" s="85" t="str">
        <f t="shared" ca="1" si="4"/>
        <v>三原市大和町椋梨410番地先交差点</v>
      </c>
      <c r="F20" s="85" t="s">
        <v>270</v>
      </c>
      <c r="G20" s="85">
        <v>1</v>
      </c>
      <c r="H20" s="85"/>
      <c r="I20" s="85">
        <v>20</v>
      </c>
      <c r="J20" s="92" t="s">
        <v>321</v>
      </c>
      <c r="K20" s="91" t="s">
        <v>350</v>
      </c>
      <c r="L20" s="85" t="s">
        <v>111</v>
      </c>
      <c r="M20" s="85" t="s">
        <v>349</v>
      </c>
      <c r="N20" s="78" t="str">
        <f t="shared" si="5"/>
        <v>規制廃止に伴うもの</v>
      </c>
    </row>
    <row r="21" spans="1:14" ht="27" thickBot="1">
      <c r="A21" s="165">
        <f t="shared" ca="1" si="0"/>
        <v>9</v>
      </c>
      <c r="B21" s="133" t="str">
        <f ca="1">IF(OFFSET(K21,-1,)=K21,"〃",K21)</f>
        <v>〃</v>
      </c>
      <c r="C21" s="132" t="str">
        <f ca="1">IF(B21="〃","〃","新規")</f>
        <v>〃</v>
      </c>
      <c r="D21" s="132" t="str">
        <f ca="1">IF(OFFSET(L21,-1,)=L21,"〃",L21)</f>
        <v>〃</v>
      </c>
      <c r="E21" s="132" t="str">
        <f ca="1">IF(OFFSET(M21,-1,)=M21,"〃",M21)</f>
        <v>〃</v>
      </c>
      <c r="F21" s="132" t="s">
        <v>324</v>
      </c>
      <c r="G21" s="132">
        <v>1</v>
      </c>
      <c r="H21" s="132"/>
      <c r="I21" s="132">
        <v>6</v>
      </c>
      <c r="J21" s="134" t="s">
        <v>321</v>
      </c>
      <c r="K21" s="91" t="s">
        <v>350</v>
      </c>
      <c r="L21" s="85" t="s">
        <v>111</v>
      </c>
      <c r="M21" s="85" t="s">
        <v>349</v>
      </c>
      <c r="N21" s="78" t="str">
        <f>ASC(J21)</f>
        <v>規制廃止に伴うもの</v>
      </c>
    </row>
    <row r="22" spans="1:14" ht="17.25" customHeight="1">
      <c r="B22" s="215" t="str">
        <f>警察署名</f>
        <v>三原</v>
      </c>
      <c r="C22" s="216"/>
      <c r="D22" s="216"/>
      <c r="E22" s="219" t="s">
        <v>38</v>
      </c>
      <c r="F22" s="110">
        <v>9</v>
      </c>
      <c r="G22" s="111"/>
      <c r="H22" s="112">
        <f>IF(ISERROR(FIND("図示", H3)), IF(ISERROR(FIND("削除", H3)), SUMPRODUCT((ISNUMBER(FIND("横断歩道　実線",$F5:$F21)))*(H5:H21&lt;&gt;""), $G5:$G21), 0), SUMIF(H5:H21,"&gt;0",$G5:$G21))</f>
        <v>4</v>
      </c>
      <c r="I22" s="112">
        <f>IF(ISERROR(FIND("図示", I3)), IF(ISERROR(FIND("削除", I3)), SUMPRODUCT((ISNUMBER(FIND("横断歩道　実線",$F5:$F21)))*(I5:I21&lt;&gt;""), $G5:$G21), 0), SUMIF(I5:I21,"&gt;0",$G5:$G21))</f>
        <v>0</v>
      </c>
      <c r="J22" s="94"/>
    </row>
    <row r="23" spans="1:14" ht="18" customHeight="1" thickBot="1">
      <c r="B23" s="217"/>
      <c r="C23" s="218"/>
      <c r="D23" s="218"/>
      <c r="E23" s="220"/>
      <c r="F23" s="113"/>
      <c r="G23" s="114"/>
      <c r="H23" s="115">
        <f>SUM(H5:H21)</f>
        <v>76</v>
      </c>
      <c r="I23" s="115">
        <f>SUM(I5:I21)</f>
        <v>345.9</v>
      </c>
      <c r="J23" s="95"/>
    </row>
  </sheetData>
  <mergeCells count="14">
    <mergeCell ref="G3:G4"/>
    <mergeCell ref="J3:J4"/>
    <mergeCell ref="B22:D23"/>
    <mergeCell ref="E22:E23"/>
    <mergeCell ref="K1:M1"/>
    <mergeCell ref="B2:B4"/>
    <mergeCell ref="C2:C4"/>
    <mergeCell ref="D2:D4"/>
    <mergeCell ref="E2:E4"/>
    <mergeCell ref="H2:J2"/>
    <mergeCell ref="K2:K4"/>
    <mergeCell ref="L2:L4"/>
    <mergeCell ref="M2:M4"/>
    <mergeCell ref="F3:F4"/>
  </mergeCells>
  <phoneticPr fontId="2"/>
  <conditionalFormatting sqref="A5:A21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1"/>
  <sheetViews>
    <sheetView showZeros="0" tabSelected="1" view="pageBreakPreview" zoomScaleNormal="100" workbookViewId="0">
      <selection activeCell="I6" sqref="I6"/>
    </sheetView>
  </sheetViews>
  <sheetFormatPr defaultColWidth="9" defaultRowHeight="13.2"/>
  <cols>
    <col min="1" max="1" width="9" style="78"/>
    <col min="2" max="2" width="22.33203125" style="78" customWidth="1"/>
    <col min="3" max="3" width="9" style="78"/>
    <col min="4" max="4" width="25.6640625" style="79" customWidth="1"/>
    <col min="5" max="5" width="13.44140625" style="78" customWidth="1"/>
    <col min="6" max="6" width="3.44140625" style="78" bestFit="1" customWidth="1"/>
    <col min="7" max="11" width="10.6640625" style="78" customWidth="1"/>
    <col min="12" max="12" width="22.44140625" style="79" customWidth="1"/>
    <col min="13" max="14" width="37.33203125" style="78" customWidth="1"/>
    <col min="15" max="15" width="100.6640625" style="79" customWidth="1"/>
    <col min="16" max="16384" width="9" style="78"/>
  </cols>
  <sheetData>
    <row r="1" spans="1:16" ht="19.8" thickBot="1">
      <c r="B1" s="77" t="s">
        <v>39</v>
      </c>
      <c r="C1" s="78" t="s">
        <v>481</v>
      </c>
      <c r="L1" s="80" t="s">
        <v>61</v>
      </c>
      <c r="M1" s="221" t="s">
        <v>77</v>
      </c>
      <c r="N1" s="221"/>
      <c r="O1" s="221"/>
    </row>
    <row r="2" spans="1:16">
      <c r="B2" s="237" t="s">
        <v>40</v>
      </c>
      <c r="C2" s="228" t="s">
        <v>32</v>
      </c>
      <c r="D2" s="231" t="s">
        <v>33</v>
      </c>
      <c r="E2" s="83" t="s">
        <v>34</v>
      </c>
      <c r="F2" s="84"/>
      <c r="G2" s="228" t="s">
        <v>4</v>
      </c>
      <c r="H2" s="228"/>
      <c r="I2" s="228"/>
      <c r="J2" s="228"/>
      <c r="K2" s="228"/>
      <c r="L2" s="234"/>
      <c r="M2" s="237" t="s">
        <v>40</v>
      </c>
      <c r="N2" s="228" t="s">
        <v>32</v>
      </c>
      <c r="O2" s="231" t="s">
        <v>33</v>
      </c>
    </row>
    <row r="3" spans="1:16" ht="39.6">
      <c r="B3" s="238"/>
      <c r="C3" s="229"/>
      <c r="D3" s="232"/>
      <c r="E3" s="232" t="s">
        <v>35</v>
      </c>
      <c r="F3" s="211" t="s">
        <v>36</v>
      </c>
      <c r="G3" s="86" t="s">
        <v>82</v>
      </c>
      <c r="H3" s="87" t="s">
        <v>85</v>
      </c>
      <c r="I3" s="87" t="s">
        <v>86</v>
      </c>
      <c r="J3" s="87" t="s">
        <v>88</v>
      </c>
      <c r="K3" s="86" t="s">
        <v>91</v>
      </c>
      <c r="L3" s="213" t="s">
        <v>37</v>
      </c>
      <c r="M3" s="238"/>
      <c r="N3" s="229"/>
      <c r="O3" s="232"/>
    </row>
    <row r="4" spans="1:16" ht="13.8" thickBot="1">
      <c r="B4" s="239"/>
      <c r="C4" s="230"/>
      <c r="D4" s="233"/>
      <c r="E4" s="233"/>
      <c r="F4" s="212"/>
      <c r="G4" s="88" t="s">
        <v>84</v>
      </c>
      <c r="H4" s="89" t="s">
        <v>84</v>
      </c>
      <c r="I4" s="89" t="s">
        <v>84</v>
      </c>
      <c r="J4" s="89" t="s">
        <v>84</v>
      </c>
      <c r="K4" s="88" t="s">
        <v>84</v>
      </c>
      <c r="L4" s="214"/>
      <c r="M4" s="239"/>
      <c r="N4" s="230"/>
      <c r="O4" s="233"/>
    </row>
    <row r="5" spans="1:16" ht="26.4">
      <c r="A5" s="165">
        <v>1</v>
      </c>
      <c r="B5" s="81" t="str">
        <f>M5</f>
        <v>第20-4-0586</v>
      </c>
      <c r="C5" s="82" t="str">
        <f>N5</f>
        <v>市道</v>
      </c>
      <c r="D5" s="82" t="str">
        <f>O5</f>
        <v>三原市糸崎1丁目14番3号先交差点</v>
      </c>
      <c r="E5" s="82" t="s">
        <v>94</v>
      </c>
      <c r="F5" s="82">
        <v>1</v>
      </c>
      <c r="G5" s="82">
        <v>21</v>
      </c>
      <c r="H5" s="82"/>
      <c r="I5" s="82"/>
      <c r="J5" s="82"/>
      <c r="K5" s="82"/>
      <c r="L5" s="90" t="s">
        <v>353</v>
      </c>
      <c r="M5" s="81" t="s">
        <v>351</v>
      </c>
      <c r="N5" s="82" t="s">
        <v>111</v>
      </c>
      <c r="O5" s="82" t="s">
        <v>352</v>
      </c>
      <c r="P5" s="78" t="str">
        <f>ASC(L5)</f>
        <v>20-4-586 横断歩道 7縞×3m 修繕</v>
      </c>
    </row>
    <row r="6" spans="1:16" ht="52.8">
      <c r="A6" s="165">
        <f ca="1">IF(D5="","",IF(D6="〃",A5,A5+1))</f>
        <v>1</v>
      </c>
      <c r="B6" s="91" t="str">
        <f t="shared" ref="B6:D67" ca="1" si="0">IF(OFFSET(M6,-1,)=M6,"〃",M6)</f>
        <v>〃</v>
      </c>
      <c r="C6" s="85" t="str">
        <f t="shared" ca="1" si="0"/>
        <v>〃</v>
      </c>
      <c r="D6" s="85" t="str">
        <f t="shared" ca="1" si="0"/>
        <v>〃</v>
      </c>
      <c r="E6" s="85" t="s">
        <v>98</v>
      </c>
      <c r="F6" s="85">
        <v>2</v>
      </c>
      <c r="G6" s="85"/>
      <c r="H6" s="85">
        <v>5.6</v>
      </c>
      <c r="I6" s="85"/>
      <c r="J6" s="85"/>
      <c r="K6" s="85"/>
      <c r="L6" s="92" t="s">
        <v>354</v>
      </c>
      <c r="M6" s="91" t="s">
        <v>351</v>
      </c>
      <c r="N6" s="85" t="s">
        <v>111</v>
      </c>
      <c r="O6" s="85" t="s">
        <v>352</v>
      </c>
      <c r="P6" s="78" t="str">
        <f>ASC(L6)</f>
        <v>20-4-586 交差点南側停止線 2.8m 修繕_x000D_
20-4-586 交差点北側停止線 2.8m 修繕</v>
      </c>
    </row>
    <row r="7" spans="1:16" ht="26.4">
      <c r="A7" s="165">
        <f t="shared" ref="A7:A67" ca="1" si="1">IF(D6="","",IF(D7="〃",A6,A6+1))</f>
        <v>2</v>
      </c>
      <c r="B7" s="91" t="str">
        <f t="shared" ref="B7:B66" ca="1" si="2">IF(OFFSET(M7,-1,)=M7,"〃",M7)</f>
        <v>第20-4-0044</v>
      </c>
      <c r="C7" s="85" t="str">
        <f t="shared" ref="C7:C66" ca="1" si="3">IF(OFFSET(N7,-1,)=N7,"〃",N7)</f>
        <v>〃</v>
      </c>
      <c r="D7" s="85" t="str">
        <f t="shared" ref="D7:D66" ca="1" si="4">IF(OFFSET(O7,-1,)=O7,"〃",O7)</f>
        <v>三原市糸崎1丁目5番3号先（糸崎1丁目交差点)</v>
      </c>
      <c r="E7" s="85" t="s">
        <v>98</v>
      </c>
      <c r="F7" s="85">
        <v>1</v>
      </c>
      <c r="G7" s="85"/>
      <c r="H7" s="85">
        <v>2.5</v>
      </c>
      <c r="I7" s="85"/>
      <c r="J7" s="85"/>
      <c r="K7" s="85"/>
      <c r="L7" s="92" t="s">
        <v>357</v>
      </c>
      <c r="M7" s="91" t="s">
        <v>355</v>
      </c>
      <c r="N7" s="85" t="s">
        <v>111</v>
      </c>
      <c r="O7" s="85" t="s">
        <v>356</v>
      </c>
      <c r="P7" s="78" t="str">
        <f t="shared" ref="P7:P66" si="5">ASC(L7)</f>
        <v>20-4-44 交差点南側 停止線 2.5m 修繕</v>
      </c>
    </row>
    <row r="8" spans="1:16" ht="52.8">
      <c r="A8" s="165">
        <f t="shared" ca="1" si="1"/>
        <v>3</v>
      </c>
      <c r="B8" s="91" t="str">
        <f t="shared" ca="1" si="2"/>
        <v>第12-4-0428</v>
      </c>
      <c r="C8" s="85" t="str">
        <f t="shared" ca="1" si="3"/>
        <v>〃</v>
      </c>
      <c r="D8" s="85" t="str">
        <f t="shared" ca="1" si="4"/>
        <v>三原市沼田東町納所橋南詰交差点</v>
      </c>
      <c r="E8" s="85" t="s">
        <v>98</v>
      </c>
      <c r="F8" s="85">
        <v>2</v>
      </c>
      <c r="G8" s="85"/>
      <c r="H8" s="85">
        <v>7</v>
      </c>
      <c r="I8" s="85"/>
      <c r="J8" s="85"/>
      <c r="K8" s="85"/>
      <c r="L8" s="92" t="s">
        <v>360</v>
      </c>
      <c r="M8" s="91" t="s">
        <v>358</v>
      </c>
      <c r="N8" s="85" t="s">
        <v>111</v>
      </c>
      <c r="O8" s="85" t="s">
        <v>359</v>
      </c>
      <c r="P8" s="78" t="str">
        <f t="shared" si="5"/>
        <v>12-4-428 東側停止線 2m(摩耗部分のみ)修繕_x000D_
12-4-428 西側停止線 5m修繕</v>
      </c>
    </row>
    <row r="9" spans="1:16" ht="26.4">
      <c r="A9" s="165">
        <f t="shared" ca="1" si="1"/>
        <v>4</v>
      </c>
      <c r="B9" s="91" t="str">
        <f t="shared" ca="1" si="2"/>
        <v>第12-4-0415</v>
      </c>
      <c r="C9" s="85" t="str">
        <f t="shared" ca="1" si="3"/>
        <v>〃</v>
      </c>
      <c r="D9" s="85" t="str">
        <f t="shared" ca="1" si="4"/>
        <v>三原市沼田東町本市本市橋南詰交差点</v>
      </c>
      <c r="E9" s="85" t="s">
        <v>113</v>
      </c>
      <c r="F9" s="85">
        <v>1</v>
      </c>
      <c r="G9" s="85"/>
      <c r="H9" s="85"/>
      <c r="I9" s="85"/>
      <c r="J9" s="85">
        <v>13</v>
      </c>
      <c r="K9" s="85"/>
      <c r="L9" s="92" t="s">
        <v>363</v>
      </c>
      <c r="M9" s="91" t="s">
        <v>361</v>
      </c>
      <c r="N9" s="85" t="s">
        <v>111</v>
      </c>
      <c r="O9" s="85" t="s">
        <v>362</v>
      </c>
      <c r="P9" s="78" t="str">
        <f t="shared" si="5"/>
        <v>12-4-415 交差点東側 止まれ(縮小) 修繕</v>
      </c>
    </row>
    <row r="10" spans="1:16" ht="52.8">
      <c r="A10" s="165">
        <f t="shared" ca="1" si="1"/>
        <v>5</v>
      </c>
      <c r="B10" s="91" t="str">
        <f t="shared" ca="1" si="2"/>
        <v>第12-4-0576</v>
      </c>
      <c r="C10" s="85" t="str">
        <f t="shared" ca="1" si="3"/>
        <v>〃</v>
      </c>
      <c r="D10" s="85" t="str">
        <f t="shared" ca="1" si="4"/>
        <v>三原市沼田東町両名223番地1先交差点</v>
      </c>
      <c r="E10" s="85" t="s">
        <v>113</v>
      </c>
      <c r="F10" s="85">
        <v>2</v>
      </c>
      <c r="G10" s="85"/>
      <c r="H10" s="85"/>
      <c r="I10" s="85"/>
      <c r="J10" s="85">
        <v>26</v>
      </c>
      <c r="K10" s="85"/>
      <c r="L10" s="92" t="s">
        <v>366</v>
      </c>
      <c r="M10" s="91" t="s">
        <v>364</v>
      </c>
      <c r="N10" s="85" t="s">
        <v>111</v>
      </c>
      <c r="O10" s="85" t="s">
        <v>365</v>
      </c>
      <c r="P10" s="78" t="str">
        <f t="shared" si="5"/>
        <v>12-4-576 交差点西側 止まれ(縮小)修繕_x000D_
12-4-576 交差点東側 止まれ(縮小)修繕</v>
      </c>
    </row>
    <row r="11" spans="1:16" ht="52.8">
      <c r="A11" s="165">
        <f t="shared" ca="1" si="1"/>
        <v>5</v>
      </c>
      <c r="B11" s="91" t="str">
        <f t="shared" ca="1" si="2"/>
        <v>〃</v>
      </c>
      <c r="C11" s="85" t="str">
        <f t="shared" ca="1" si="3"/>
        <v>〃</v>
      </c>
      <c r="D11" s="85" t="str">
        <f t="shared" ca="1" si="4"/>
        <v>〃</v>
      </c>
      <c r="E11" s="85" t="s">
        <v>98</v>
      </c>
      <c r="F11" s="85">
        <v>2</v>
      </c>
      <c r="G11" s="85"/>
      <c r="H11" s="85">
        <v>4</v>
      </c>
      <c r="I11" s="85"/>
      <c r="J11" s="85"/>
      <c r="K11" s="85"/>
      <c r="L11" s="92" t="s">
        <v>367</v>
      </c>
      <c r="M11" s="91" t="s">
        <v>364</v>
      </c>
      <c r="N11" s="85" t="s">
        <v>111</v>
      </c>
      <c r="O11" s="85" t="s">
        <v>365</v>
      </c>
      <c r="P11" s="78" t="str">
        <f t="shared" si="5"/>
        <v>12-4-576 西側停止線(2m)修繕_x000D_
12-4-576 交差点東側 停止線(2.0m)修繕</v>
      </c>
    </row>
    <row r="12" spans="1:16" ht="26.4">
      <c r="A12" s="165">
        <f t="shared" ca="1" si="1"/>
        <v>6</v>
      </c>
      <c r="B12" s="91" t="str">
        <f t="shared" ca="1" si="2"/>
        <v>第20-4-0050</v>
      </c>
      <c r="C12" s="85" t="str">
        <f t="shared" ca="1" si="3"/>
        <v>国道185号</v>
      </c>
      <c r="D12" s="85" t="str">
        <f t="shared" ca="1" si="4"/>
        <v>三原市須波1丁目17番3号先交差点（須波漁港南角）</v>
      </c>
      <c r="E12" s="85" t="s">
        <v>94</v>
      </c>
      <c r="F12" s="85">
        <v>1</v>
      </c>
      <c r="G12" s="85">
        <v>21</v>
      </c>
      <c r="H12" s="85"/>
      <c r="I12" s="85"/>
      <c r="J12" s="85"/>
      <c r="K12" s="85"/>
      <c r="L12" s="92" t="s">
        <v>371</v>
      </c>
      <c r="M12" s="91" t="s">
        <v>368</v>
      </c>
      <c r="N12" s="85" t="s">
        <v>369</v>
      </c>
      <c r="O12" s="85" t="s">
        <v>370</v>
      </c>
      <c r="P12" s="78" t="str">
        <f t="shared" si="5"/>
        <v>20-4-50 横断歩道 7縞×3.0m修繕</v>
      </c>
    </row>
    <row r="13" spans="1:16" ht="105.6">
      <c r="A13" s="165">
        <f t="shared" ca="1" si="1"/>
        <v>6</v>
      </c>
      <c r="B13" s="91" t="str">
        <f t="shared" ca="1" si="2"/>
        <v>〃</v>
      </c>
      <c r="C13" s="85" t="str">
        <f t="shared" ca="1" si="3"/>
        <v>〃</v>
      </c>
      <c r="D13" s="85" t="str">
        <f t="shared" ca="1" si="4"/>
        <v>〃</v>
      </c>
      <c r="E13" s="85" t="s">
        <v>96</v>
      </c>
      <c r="F13" s="85">
        <v>4</v>
      </c>
      <c r="G13" s="85"/>
      <c r="H13" s="85"/>
      <c r="I13" s="85"/>
      <c r="J13" s="85">
        <v>36</v>
      </c>
      <c r="K13" s="85"/>
      <c r="L13" s="92" t="s">
        <v>372</v>
      </c>
      <c r="M13" s="91" t="s">
        <v>368</v>
      </c>
      <c r="N13" s="85" t="s">
        <v>369</v>
      </c>
      <c r="O13" s="85" t="s">
        <v>370</v>
      </c>
      <c r="P13" s="78" t="str">
        <f t="shared" si="5"/>
        <v>20-4-50 予告ﾏｰｸ(縮小) 南側1個目修繕_x000D_
20-4-50 予告ﾏｰｸ(縮小) 南側2個目修繕_x000D_
20-4-50 予告ﾏｰｸ(縮小) 北側1個目修繕_x000D_
20-4-50 予告ﾏｰｸ(縮小) 北側2個目修繕</v>
      </c>
    </row>
    <row r="14" spans="1:16" ht="26.4">
      <c r="A14" s="165">
        <f t="shared" ca="1" si="1"/>
        <v>6</v>
      </c>
      <c r="B14" s="91" t="str">
        <f t="shared" ca="1" si="2"/>
        <v>〃</v>
      </c>
      <c r="C14" s="85" t="str">
        <f t="shared" ca="1" si="3"/>
        <v>〃</v>
      </c>
      <c r="D14" s="85" t="str">
        <f t="shared" ca="1" si="4"/>
        <v>〃</v>
      </c>
      <c r="E14" s="85" t="s">
        <v>98</v>
      </c>
      <c r="F14" s="85">
        <v>1</v>
      </c>
      <c r="G14" s="85"/>
      <c r="H14" s="85">
        <v>3</v>
      </c>
      <c r="I14" s="85"/>
      <c r="J14" s="85"/>
      <c r="K14" s="85"/>
      <c r="L14" s="92" t="s">
        <v>373</v>
      </c>
      <c r="M14" s="91" t="s">
        <v>368</v>
      </c>
      <c r="N14" s="85" t="s">
        <v>369</v>
      </c>
      <c r="O14" s="85" t="s">
        <v>370</v>
      </c>
      <c r="P14" s="78" t="str">
        <f t="shared" si="5"/>
        <v>20-4-50 南側停止線3.0m修繕</v>
      </c>
    </row>
    <row r="15" spans="1:16" ht="26.4">
      <c r="A15" s="165">
        <f t="shared" ca="1" si="1"/>
        <v>7</v>
      </c>
      <c r="B15" s="91" t="str">
        <f t="shared" ca="1" si="2"/>
        <v>第20-4-0180</v>
      </c>
      <c r="C15" s="85" t="str">
        <f t="shared" ca="1" si="3"/>
        <v>〃</v>
      </c>
      <c r="D15" s="85" t="str">
        <f t="shared" ca="1" si="4"/>
        <v>三原市須波1丁目23番23号先交差点</v>
      </c>
      <c r="E15" s="85" t="s">
        <v>94</v>
      </c>
      <c r="F15" s="85">
        <v>1</v>
      </c>
      <c r="G15" s="85">
        <v>36</v>
      </c>
      <c r="H15" s="85"/>
      <c r="I15" s="85"/>
      <c r="J15" s="85"/>
      <c r="K15" s="85"/>
      <c r="L15" s="92" t="s">
        <v>376</v>
      </c>
      <c r="M15" s="91" t="s">
        <v>374</v>
      </c>
      <c r="N15" s="85" t="s">
        <v>369</v>
      </c>
      <c r="O15" s="85" t="s">
        <v>375</v>
      </c>
      <c r="P15" s="78" t="str">
        <f t="shared" si="5"/>
        <v>20-4-180 横断歩道:12縞×3m 修繕</v>
      </c>
    </row>
    <row r="16" spans="1:16" ht="52.8">
      <c r="A16" s="165">
        <f t="shared" ca="1" si="1"/>
        <v>7</v>
      </c>
      <c r="B16" s="91" t="str">
        <f t="shared" ca="1" si="2"/>
        <v>〃</v>
      </c>
      <c r="C16" s="85" t="str">
        <f t="shared" ca="1" si="3"/>
        <v>〃</v>
      </c>
      <c r="D16" s="85" t="str">
        <f t="shared" ca="1" si="4"/>
        <v>〃</v>
      </c>
      <c r="E16" s="85" t="s">
        <v>98</v>
      </c>
      <c r="F16" s="85">
        <v>2</v>
      </c>
      <c r="G16" s="85"/>
      <c r="H16" s="85">
        <v>9.5</v>
      </c>
      <c r="I16" s="85"/>
      <c r="J16" s="85"/>
      <c r="K16" s="85"/>
      <c r="L16" s="92" t="s">
        <v>377</v>
      </c>
      <c r="M16" s="91" t="s">
        <v>374</v>
      </c>
      <c r="N16" s="85" t="s">
        <v>369</v>
      </c>
      <c r="O16" s="85" t="s">
        <v>375</v>
      </c>
      <c r="P16" s="78" t="str">
        <f t="shared" si="5"/>
        <v>20-4-180 南側停止線3.5m 修繕_x000D_
20-4-180 北側停止線6m 修繕</v>
      </c>
    </row>
    <row r="17" spans="1:16" ht="52.8">
      <c r="A17" s="165">
        <f t="shared" ca="1" si="1"/>
        <v>8</v>
      </c>
      <c r="B17" s="91" t="str">
        <f t="shared" ca="1" si="2"/>
        <v>第20-4-0052</v>
      </c>
      <c r="C17" s="85" t="str">
        <f t="shared" ca="1" si="3"/>
        <v>〃</v>
      </c>
      <c r="D17" s="85" t="str">
        <f t="shared" ca="1" si="4"/>
        <v>三原市須波1丁目3番10号先交差点（須波駅前）</v>
      </c>
      <c r="E17" s="85" t="s">
        <v>94</v>
      </c>
      <c r="F17" s="85">
        <v>1</v>
      </c>
      <c r="G17" s="85">
        <v>17.5</v>
      </c>
      <c r="H17" s="85"/>
      <c r="I17" s="85"/>
      <c r="J17" s="85"/>
      <c r="K17" s="85"/>
      <c r="L17" s="92" t="s">
        <v>380</v>
      </c>
      <c r="M17" s="91" t="s">
        <v>378</v>
      </c>
      <c r="N17" s="85" t="s">
        <v>369</v>
      </c>
      <c r="O17" s="85" t="s">
        <v>379</v>
      </c>
      <c r="P17" s="78" t="str">
        <f t="shared" si="5"/>
        <v>20-4-52
横断歩道(西端から1･2･5･6･7縞目:計5縞×3.5m)修繕</v>
      </c>
    </row>
    <row r="18" spans="1:16" ht="105.6">
      <c r="A18" s="165">
        <f t="shared" ca="1" si="1"/>
        <v>8</v>
      </c>
      <c r="B18" s="91" t="str">
        <f t="shared" ca="1" si="2"/>
        <v>〃</v>
      </c>
      <c r="C18" s="85" t="str">
        <f t="shared" ca="1" si="3"/>
        <v>〃</v>
      </c>
      <c r="D18" s="85" t="str">
        <f t="shared" ca="1" si="4"/>
        <v>〃</v>
      </c>
      <c r="E18" s="85" t="s">
        <v>96</v>
      </c>
      <c r="F18" s="85">
        <v>4</v>
      </c>
      <c r="G18" s="85"/>
      <c r="H18" s="85"/>
      <c r="I18" s="85"/>
      <c r="J18" s="85">
        <v>36</v>
      </c>
      <c r="K18" s="85"/>
      <c r="L18" s="92" t="s">
        <v>381</v>
      </c>
      <c r="M18" s="91" t="s">
        <v>378</v>
      </c>
      <c r="N18" s="85" t="s">
        <v>369</v>
      </c>
      <c r="O18" s="85" t="s">
        <v>379</v>
      </c>
      <c r="P18" s="78" t="str">
        <f t="shared" si="5"/>
        <v>20-4-52 予告ﾏｰｸ(縮小) 南側1個目修繕_x000D_
20-4-52 予告ﾏｰｸ(縮小) 南側2個目修繕_x000D_
20-4-52 予告ﾏｰｸ(縮小) 北側1個目修繕_x000D_
20-4-52 予告ﾏｰｸ(縮小) 北側2個目修繕</v>
      </c>
    </row>
    <row r="19" spans="1:16" ht="52.8">
      <c r="A19" s="165">
        <f t="shared" ca="1" si="1"/>
        <v>8</v>
      </c>
      <c r="B19" s="91" t="str">
        <f t="shared" ca="1" si="2"/>
        <v>〃</v>
      </c>
      <c r="C19" s="85" t="str">
        <f t="shared" ca="1" si="3"/>
        <v>〃</v>
      </c>
      <c r="D19" s="85" t="str">
        <f t="shared" ca="1" si="4"/>
        <v>〃</v>
      </c>
      <c r="E19" s="85" t="s">
        <v>98</v>
      </c>
      <c r="F19" s="85">
        <v>2</v>
      </c>
      <c r="G19" s="85"/>
      <c r="H19" s="85">
        <v>7</v>
      </c>
      <c r="I19" s="85"/>
      <c r="J19" s="85"/>
      <c r="K19" s="85"/>
      <c r="L19" s="92" t="s">
        <v>382</v>
      </c>
      <c r="M19" s="91" t="s">
        <v>378</v>
      </c>
      <c r="N19" s="85" t="s">
        <v>369</v>
      </c>
      <c r="O19" s="85" t="s">
        <v>379</v>
      </c>
      <c r="P19" s="78" t="str">
        <f t="shared" si="5"/>
        <v>20-4-52 南側停止線 3.5m修繕_x000D_
20-4-52 北側停止線 3.5m修繕</v>
      </c>
    </row>
    <row r="20" spans="1:16" ht="92.4">
      <c r="A20" s="165">
        <f t="shared" ca="1" si="1"/>
        <v>9</v>
      </c>
      <c r="B20" s="91" t="str">
        <f t="shared" ca="1" si="2"/>
        <v>第20-4-0117</v>
      </c>
      <c r="C20" s="85" t="str">
        <f t="shared" ca="1" si="3"/>
        <v>〃</v>
      </c>
      <c r="D20" s="85" t="str">
        <f t="shared" ca="1" si="4"/>
        <v>三原市須波1丁目8番17号先（須波港口交差点）</v>
      </c>
      <c r="E20" s="85" t="s">
        <v>94</v>
      </c>
      <c r="F20" s="85">
        <v>3</v>
      </c>
      <c r="G20" s="85">
        <v>60</v>
      </c>
      <c r="H20" s="85"/>
      <c r="I20" s="85"/>
      <c r="J20" s="85"/>
      <c r="K20" s="85"/>
      <c r="L20" s="92" t="s">
        <v>385</v>
      </c>
      <c r="M20" s="91" t="s">
        <v>383</v>
      </c>
      <c r="N20" s="85" t="s">
        <v>369</v>
      </c>
      <c r="O20" s="85" t="s">
        <v>384</v>
      </c>
      <c r="P20" s="78" t="str">
        <f t="shared" si="5"/>
        <v>20-4-117 西側横断歩道(北端から4縞目まで:4縞×3m)修繕_x000D_
20-4-117 南側横断歩道:3m×9縞 修繕_x000D_
20-4-117 北側横断歩道 7縞×3m修繕</v>
      </c>
    </row>
    <row r="21" spans="1:16" ht="26.4">
      <c r="A21" s="165">
        <f t="shared" ca="1" si="1"/>
        <v>9</v>
      </c>
      <c r="B21" s="91" t="str">
        <f t="shared" ca="1" si="2"/>
        <v>〃</v>
      </c>
      <c r="C21" s="85" t="str">
        <f t="shared" ca="1" si="3"/>
        <v>〃</v>
      </c>
      <c r="D21" s="85" t="str">
        <f t="shared" ca="1" si="4"/>
        <v>〃</v>
      </c>
      <c r="E21" s="85" t="s">
        <v>98</v>
      </c>
      <c r="F21" s="85">
        <v>1</v>
      </c>
      <c r="G21" s="85"/>
      <c r="H21" s="85">
        <v>3.5</v>
      </c>
      <c r="I21" s="85"/>
      <c r="J21" s="85"/>
      <c r="K21" s="85"/>
      <c r="L21" s="92" t="s">
        <v>386</v>
      </c>
      <c r="M21" s="91" t="s">
        <v>383</v>
      </c>
      <c r="N21" s="85" t="s">
        <v>369</v>
      </c>
      <c r="O21" s="85" t="s">
        <v>384</v>
      </c>
      <c r="P21" s="78" t="str">
        <f t="shared" si="5"/>
        <v>20-4-117 北側停止線3.5m修繕</v>
      </c>
    </row>
    <row r="22" spans="1:16" ht="39.6">
      <c r="A22" s="165">
        <f t="shared" ca="1" si="1"/>
        <v>10</v>
      </c>
      <c r="B22" s="91" t="str">
        <f t="shared" ca="1" si="2"/>
        <v>第20-4-0359</v>
      </c>
      <c r="C22" s="85" t="str">
        <f t="shared" ca="1" si="3"/>
        <v>〃</v>
      </c>
      <c r="D22" s="85" t="str">
        <f t="shared" ca="1" si="4"/>
        <v>三原市須波ハイツ1丁目1番1号先（須波ハイツ入口交差点）</v>
      </c>
      <c r="E22" s="85" t="s">
        <v>94</v>
      </c>
      <c r="F22" s="85">
        <v>1</v>
      </c>
      <c r="G22" s="85">
        <v>45</v>
      </c>
      <c r="H22" s="85"/>
      <c r="I22" s="85"/>
      <c r="J22" s="85"/>
      <c r="K22" s="85"/>
      <c r="L22" s="92" t="s">
        <v>389</v>
      </c>
      <c r="M22" s="91" t="s">
        <v>387</v>
      </c>
      <c r="N22" s="85" t="s">
        <v>369</v>
      </c>
      <c r="O22" s="85" t="s">
        <v>388</v>
      </c>
      <c r="P22" s="78" t="str">
        <f t="shared" si="5"/>
        <v>20-4-459 西側横断歩道･両端2縞(1.5縞×2)･14縞×3m修繕</v>
      </c>
    </row>
    <row r="23" spans="1:16" ht="79.2">
      <c r="A23" s="165">
        <f t="shared" ca="1" si="1"/>
        <v>11</v>
      </c>
      <c r="B23" s="91" t="str">
        <f t="shared" ca="1" si="2"/>
        <v>第20-4-0298</v>
      </c>
      <c r="C23" s="85" t="str">
        <f t="shared" ca="1" si="3"/>
        <v>〃</v>
      </c>
      <c r="D23" s="85" t="str">
        <f t="shared" ca="1" si="4"/>
        <v>三原市須波西1丁目1番20号先（須波港入口交差点）</v>
      </c>
      <c r="E23" s="85" t="s">
        <v>94</v>
      </c>
      <c r="F23" s="85">
        <v>2</v>
      </c>
      <c r="G23" s="85">
        <v>64</v>
      </c>
      <c r="H23" s="85"/>
      <c r="I23" s="85"/>
      <c r="J23" s="85"/>
      <c r="K23" s="85"/>
      <c r="L23" s="92" t="s">
        <v>392</v>
      </c>
      <c r="M23" s="91" t="s">
        <v>390</v>
      </c>
      <c r="N23" s="85" t="s">
        <v>369</v>
      </c>
      <c r="O23" s="85" t="s">
        <v>391</v>
      </c>
      <c r="P23" s="78" t="str">
        <f t="shared" si="5"/>
        <v>20-4-298:東端1縞×1m)･東端から2･8･9･10･11･12･13縞計7縞×3m修繕_x000D_
20-4-298 東側横断歩道 14縞×3m修繕</v>
      </c>
    </row>
    <row r="24" spans="1:16" ht="26.4">
      <c r="A24" s="165">
        <f t="shared" ca="1" si="1"/>
        <v>12</v>
      </c>
      <c r="B24" s="91" t="str">
        <f t="shared" ca="1" si="2"/>
        <v>第20-4-0118</v>
      </c>
      <c r="C24" s="85" t="str">
        <f t="shared" ca="1" si="3"/>
        <v>〃</v>
      </c>
      <c r="D24" s="85" t="str">
        <f t="shared" ca="1" si="4"/>
        <v>三原市須波西1丁目5番10号先交差点（西須波バス停北）</v>
      </c>
      <c r="E24" s="85" t="s">
        <v>94</v>
      </c>
      <c r="F24" s="85">
        <v>1</v>
      </c>
      <c r="G24" s="85">
        <v>21</v>
      </c>
      <c r="H24" s="85"/>
      <c r="I24" s="85"/>
      <c r="J24" s="85"/>
      <c r="K24" s="85"/>
      <c r="L24" s="92" t="s">
        <v>395</v>
      </c>
      <c r="M24" s="91" t="s">
        <v>393</v>
      </c>
      <c r="N24" s="85" t="s">
        <v>369</v>
      </c>
      <c r="O24" s="85" t="s">
        <v>394</v>
      </c>
      <c r="P24" s="78" t="str">
        <f t="shared" si="5"/>
        <v>20-4-118 横断歩道(3m×7縞) 修繕</v>
      </c>
    </row>
    <row r="25" spans="1:16" ht="105.6">
      <c r="A25" s="165">
        <f t="shared" ca="1" si="1"/>
        <v>12</v>
      </c>
      <c r="B25" s="91" t="str">
        <f t="shared" ca="1" si="2"/>
        <v>〃</v>
      </c>
      <c r="C25" s="85" t="str">
        <f t="shared" ca="1" si="3"/>
        <v>〃</v>
      </c>
      <c r="D25" s="85" t="str">
        <f t="shared" ca="1" si="4"/>
        <v>〃</v>
      </c>
      <c r="E25" s="85" t="s">
        <v>96</v>
      </c>
      <c r="F25" s="85">
        <v>4</v>
      </c>
      <c r="G25" s="85"/>
      <c r="H25" s="85"/>
      <c r="I25" s="85"/>
      <c r="J25" s="85">
        <v>36</v>
      </c>
      <c r="K25" s="85"/>
      <c r="L25" s="92" t="s">
        <v>396</v>
      </c>
      <c r="M25" s="91" t="s">
        <v>393</v>
      </c>
      <c r="N25" s="85" t="s">
        <v>369</v>
      </c>
      <c r="O25" s="85" t="s">
        <v>394</v>
      </c>
      <c r="P25" s="78" t="str">
        <f t="shared" si="5"/>
        <v>20-4-118 予告ﾏｰｸ(縮小) 北側1個目修繕_x000D_
20-4-118 予告ﾏｰｸ(縮小) 北側2個目修繕_x000D_
20-4-118 予告ﾏｰｸ(縮小) 南側1個目修繕_x000D_
20-4-118 予告ﾏｰｸ(縮小) 南側2個目修繕</v>
      </c>
    </row>
    <row r="26" spans="1:16" ht="52.8">
      <c r="A26" s="165">
        <f t="shared" ca="1" si="1"/>
        <v>12</v>
      </c>
      <c r="B26" s="91" t="str">
        <f t="shared" ca="1" si="2"/>
        <v>〃</v>
      </c>
      <c r="C26" s="85" t="str">
        <f t="shared" ca="1" si="3"/>
        <v>〃</v>
      </c>
      <c r="D26" s="85" t="str">
        <f t="shared" ca="1" si="4"/>
        <v>〃</v>
      </c>
      <c r="E26" s="85" t="s">
        <v>98</v>
      </c>
      <c r="F26" s="85">
        <v>2</v>
      </c>
      <c r="G26" s="85"/>
      <c r="H26" s="85">
        <v>7</v>
      </c>
      <c r="I26" s="85"/>
      <c r="J26" s="85"/>
      <c r="K26" s="85"/>
      <c r="L26" s="92" t="s">
        <v>397</v>
      </c>
      <c r="M26" s="91" t="s">
        <v>393</v>
      </c>
      <c r="N26" s="85" t="s">
        <v>369</v>
      </c>
      <c r="O26" s="85" t="s">
        <v>394</v>
      </c>
      <c r="P26" s="78" t="str">
        <f t="shared" si="5"/>
        <v>20-4-118 北側停止線3.5m修繕_x000D_
20-4-118 南側停止線3.5m 修繕</v>
      </c>
    </row>
    <row r="27" spans="1:16" ht="105.6">
      <c r="A27" s="165">
        <f t="shared" ca="1" si="1"/>
        <v>13</v>
      </c>
      <c r="B27" s="91" t="str">
        <f t="shared" ca="1" si="2"/>
        <v>第20-4-0392</v>
      </c>
      <c r="C27" s="85" t="str">
        <f t="shared" ca="1" si="3"/>
        <v>〃</v>
      </c>
      <c r="D27" s="85" t="str">
        <f t="shared" ca="1" si="4"/>
        <v>三原市須波西1丁目7番（須波海浜公園第2駐車場北西角）先</v>
      </c>
      <c r="E27" s="85" t="s">
        <v>96</v>
      </c>
      <c r="F27" s="85">
        <v>4</v>
      </c>
      <c r="G27" s="85"/>
      <c r="H27" s="85"/>
      <c r="I27" s="85"/>
      <c r="J27" s="85">
        <v>36</v>
      </c>
      <c r="K27" s="85"/>
      <c r="L27" s="92" t="s">
        <v>400</v>
      </c>
      <c r="M27" s="91" t="s">
        <v>398</v>
      </c>
      <c r="N27" s="85" t="s">
        <v>369</v>
      </c>
      <c r="O27" s="85" t="s">
        <v>399</v>
      </c>
      <c r="P27" s="78" t="str">
        <f t="shared" si="5"/>
        <v>20-4-392 予告ﾏｰｸ(縮小)北側1個目修繕_x000D_
20-4-392 予告ﾏｰｸ(縮小)北側2個目修繕_x000D_
20-4-392 予告ﾏｰｸ(縮小)南側1個目修繕_x000D_
20-4-392 予告ﾏｰｸ(縮小)南側2個目修繕</v>
      </c>
    </row>
    <row r="28" spans="1:16" ht="26.4">
      <c r="A28" s="165">
        <f t="shared" ca="1" si="1"/>
        <v>14</v>
      </c>
      <c r="B28" s="91" t="str">
        <f t="shared" ca="1" si="2"/>
        <v>第20-4-0060</v>
      </c>
      <c r="C28" s="85" t="str">
        <f t="shared" ca="1" si="3"/>
        <v>市道</v>
      </c>
      <c r="D28" s="85" t="str">
        <f t="shared" ca="1" si="4"/>
        <v>三原市西宮1丁目21番11号先（大畑団地入口交差点）</v>
      </c>
      <c r="E28" s="85" t="s">
        <v>98</v>
      </c>
      <c r="F28" s="85">
        <v>1</v>
      </c>
      <c r="G28" s="85"/>
      <c r="H28" s="85">
        <v>2</v>
      </c>
      <c r="I28" s="85"/>
      <c r="J28" s="85"/>
      <c r="K28" s="85"/>
      <c r="L28" s="92" t="s">
        <v>403</v>
      </c>
      <c r="M28" s="91" t="s">
        <v>401</v>
      </c>
      <c r="N28" s="85" t="s">
        <v>111</v>
      </c>
      <c r="O28" s="85" t="s">
        <v>402</v>
      </c>
      <c r="P28" s="78" t="str">
        <f t="shared" si="5"/>
        <v>20-4-60 交差点北側 停止線 2m修繕</v>
      </c>
    </row>
    <row r="29" spans="1:16" ht="79.2">
      <c r="A29" s="165">
        <f t="shared" ca="1" si="1"/>
        <v>15</v>
      </c>
      <c r="B29" s="91" t="str">
        <f t="shared" ca="1" si="2"/>
        <v>第20-4-0424</v>
      </c>
      <c r="C29" s="85" t="str">
        <f t="shared" ca="1" si="3"/>
        <v>〃</v>
      </c>
      <c r="D29" s="85" t="str">
        <f t="shared" ca="1" si="4"/>
        <v>三原市大和町下徳良2,179番地先交差点</v>
      </c>
      <c r="E29" s="85" t="s">
        <v>94</v>
      </c>
      <c r="F29" s="85">
        <v>3</v>
      </c>
      <c r="G29" s="85">
        <v>54</v>
      </c>
      <c r="H29" s="85"/>
      <c r="I29" s="85"/>
      <c r="J29" s="85"/>
      <c r="K29" s="85"/>
      <c r="L29" s="92" t="s">
        <v>406</v>
      </c>
      <c r="M29" s="91" t="s">
        <v>404</v>
      </c>
      <c r="N29" s="85" t="s">
        <v>111</v>
      </c>
      <c r="O29" s="85" t="s">
        <v>405</v>
      </c>
      <c r="P29" s="78" t="str">
        <f t="shared" si="5"/>
        <v>20-4-424 交差点西側 7縞×3m修繕_x000D_
20-4-424 交差点南東側 6縞×3m修繕_x000D_
20-4-424 交差点東側 5縞×3.0m修繕</v>
      </c>
    </row>
    <row r="30" spans="1:16" ht="158.4">
      <c r="A30" s="165">
        <f t="shared" ca="1" si="1"/>
        <v>15</v>
      </c>
      <c r="B30" s="91" t="str">
        <f t="shared" ca="1" si="2"/>
        <v>〃</v>
      </c>
      <c r="C30" s="85" t="str">
        <f t="shared" ca="1" si="3"/>
        <v>〃</v>
      </c>
      <c r="D30" s="85" t="str">
        <f t="shared" ca="1" si="4"/>
        <v>〃</v>
      </c>
      <c r="E30" s="85" t="s">
        <v>96</v>
      </c>
      <c r="F30" s="85">
        <v>4</v>
      </c>
      <c r="G30" s="85"/>
      <c r="H30" s="85"/>
      <c r="I30" s="85"/>
      <c r="J30" s="85">
        <v>36</v>
      </c>
      <c r="K30" s="85"/>
      <c r="L30" s="92" t="s">
        <v>407</v>
      </c>
      <c r="M30" s="91" t="s">
        <v>404</v>
      </c>
      <c r="N30" s="85" t="s">
        <v>111</v>
      </c>
      <c r="O30" s="85" t="s">
        <v>405</v>
      </c>
      <c r="P30" s="78" t="str">
        <f t="shared" si="5"/>
        <v>20-4-424 交差点南東側 予告ﾏｰｸ(縮小)1個目 修繕_x000D_
20-4-424 交差点南東側 予告ﾏｰｸ(縮小)2個目 修繕_x000D_
20-4-424 交差点西側 予告ﾏｰｸ(縮小)1個目 修繕_x000D_
20-4-424 交差点西側 予告ﾏｰｸ(縮小)2個目 修繕</v>
      </c>
    </row>
    <row r="31" spans="1:16" ht="79.2">
      <c r="A31" s="165">
        <f t="shared" ca="1" si="1"/>
        <v>15</v>
      </c>
      <c r="B31" s="91" t="str">
        <f t="shared" ca="1" si="2"/>
        <v>〃</v>
      </c>
      <c r="C31" s="85" t="str">
        <f t="shared" ca="1" si="3"/>
        <v>〃</v>
      </c>
      <c r="D31" s="85" t="str">
        <f t="shared" ca="1" si="4"/>
        <v>〃</v>
      </c>
      <c r="E31" s="85" t="s">
        <v>98</v>
      </c>
      <c r="F31" s="85">
        <v>3</v>
      </c>
      <c r="G31" s="85"/>
      <c r="H31" s="85">
        <v>9</v>
      </c>
      <c r="I31" s="85"/>
      <c r="J31" s="85"/>
      <c r="K31" s="85"/>
      <c r="L31" s="92" t="s">
        <v>408</v>
      </c>
      <c r="M31" s="91" t="s">
        <v>404</v>
      </c>
      <c r="N31" s="85" t="s">
        <v>111</v>
      </c>
      <c r="O31" s="85" t="s">
        <v>405</v>
      </c>
      <c r="P31" s="78" t="str">
        <f t="shared" si="5"/>
        <v>20-4-424 交差点西側 停止線3.0m 修繕_x000D_
20-4-424 交差点東側 停止線3.0m 修繕_x000D_
20-4-424 交差点南東側 停止線3.0m修繕</v>
      </c>
    </row>
    <row r="32" spans="1:16" ht="66">
      <c r="A32" s="165">
        <f t="shared" ca="1" si="1"/>
        <v>16</v>
      </c>
      <c r="B32" s="91" t="str">
        <f t="shared" ca="1" si="2"/>
        <v>第20-4-0448</v>
      </c>
      <c r="C32" s="85" t="str">
        <f t="shared" ca="1" si="3"/>
        <v>〃</v>
      </c>
      <c r="D32" s="85" t="str">
        <f t="shared" ca="1" si="4"/>
        <v>三原市大和町下徳良655番地1南東角先交差点</v>
      </c>
      <c r="E32" s="85" t="s">
        <v>94</v>
      </c>
      <c r="F32" s="85">
        <v>2</v>
      </c>
      <c r="G32" s="85">
        <v>49</v>
      </c>
      <c r="H32" s="85"/>
      <c r="I32" s="85"/>
      <c r="J32" s="85"/>
      <c r="K32" s="85"/>
      <c r="L32" s="92" t="s">
        <v>411</v>
      </c>
      <c r="M32" s="91" t="s">
        <v>409</v>
      </c>
      <c r="N32" s="85" t="s">
        <v>111</v>
      </c>
      <c r="O32" s="85" t="s">
        <v>410</v>
      </c>
      <c r="P32" s="78" t="str">
        <f t="shared" si="5"/>
        <v>20-4-448 東側横断歩道 7縞×4m 修繕_x000D_
20-4-448 北側横断歩道 東端から6縞目〜12縞目(計7縞×3m)修繕</v>
      </c>
    </row>
    <row r="33" spans="1:16" ht="158.4">
      <c r="A33" s="165">
        <f t="shared" ca="1" si="1"/>
        <v>16</v>
      </c>
      <c r="B33" s="91" t="str">
        <f t="shared" ca="1" si="2"/>
        <v>〃</v>
      </c>
      <c r="C33" s="85" t="str">
        <f t="shared" ca="1" si="3"/>
        <v>〃</v>
      </c>
      <c r="D33" s="85" t="str">
        <f t="shared" ca="1" si="4"/>
        <v>〃</v>
      </c>
      <c r="E33" s="85" t="s">
        <v>96</v>
      </c>
      <c r="F33" s="85">
        <v>4</v>
      </c>
      <c r="G33" s="85"/>
      <c r="H33" s="85"/>
      <c r="I33" s="85"/>
      <c r="J33" s="85">
        <v>36</v>
      </c>
      <c r="K33" s="85"/>
      <c r="L33" s="92" t="s">
        <v>412</v>
      </c>
      <c r="M33" s="91" t="s">
        <v>409</v>
      </c>
      <c r="N33" s="85" t="s">
        <v>111</v>
      </c>
      <c r="O33" s="85" t="s">
        <v>410</v>
      </c>
      <c r="P33" s="78" t="str">
        <f t="shared" si="5"/>
        <v>20-4-448 交差点北側 予告ﾏｰｸ1個目(縮小) 修繕_x000D_
20-4-448 交差点北側 予告ﾏｰｸ2個目(縮小) 修繕_x000D_
20-4-448 交差点東側 予告ﾏｰｸ(縮小)1個目 修繕_x000D_
20-4-448 交差点東側 予告ﾏｰｸ(縮小)2個目 修繕</v>
      </c>
    </row>
    <row r="34" spans="1:16" ht="52.8">
      <c r="A34" s="165">
        <f t="shared" ca="1" si="1"/>
        <v>16</v>
      </c>
      <c r="B34" s="91" t="str">
        <f t="shared" ca="1" si="2"/>
        <v>〃</v>
      </c>
      <c r="C34" s="85" t="str">
        <f t="shared" ca="1" si="3"/>
        <v>〃</v>
      </c>
      <c r="D34" s="85" t="str">
        <f t="shared" ca="1" si="4"/>
        <v>〃</v>
      </c>
      <c r="E34" s="85" t="s">
        <v>98</v>
      </c>
      <c r="F34" s="85">
        <v>2</v>
      </c>
      <c r="G34" s="85"/>
      <c r="H34" s="85">
        <v>6.5</v>
      </c>
      <c r="I34" s="85"/>
      <c r="J34" s="85"/>
      <c r="K34" s="85"/>
      <c r="L34" s="92" t="s">
        <v>413</v>
      </c>
      <c r="M34" s="91" t="s">
        <v>409</v>
      </c>
      <c r="N34" s="85" t="s">
        <v>111</v>
      </c>
      <c r="O34" s="85" t="s">
        <v>410</v>
      </c>
      <c r="P34" s="78" t="str">
        <f t="shared" si="5"/>
        <v>20-4-448 交差点東側 停止線 3m修繕_x000D_
20-4-448 交差点北側停止線 3.5m修繕</v>
      </c>
    </row>
    <row r="35" spans="1:16" ht="52.8">
      <c r="A35" s="165">
        <f t="shared" ca="1" si="1"/>
        <v>17</v>
      </c>
      <c r="B35" s="91" t="str">
        <f t="shared" ca="1" si="2"/>
        <v>第12-4-0651</v>
      </c>
      <c r="C35" s="85" t="str">
        <f t="shared" ca="1" si="3"/>
        <v>〃</v>
      </c>
      <c r="D35" s="85" t="str">
        <f t="shared" ca="1" si="4"/>
        <v>三原市大和町上徳良27番地1先交差点</v>
      </c>
      <c r="E35" s="85" t="s">
        <v>98</v>
      </c>
      <c r="F35" s="85">
        <v>2</v>
      </c>
      <c r="G35" s="85"/>
      <c r="H35" s="85">
        <v>5</v>
      </c>
      <c r="I35" s="85"/>
      <c r="J35" s="85"/>
      <c r="K35" s="85"/>
      <c r="L35" s="92" t="s">
        <v>416</v>
      </c>
      <c r="M35" s="91" t="s">
        <v>414</v>
      </c>
      <c r="N35" s="85" t="s">
        <v>111</v>
      </c>
      <c r="O35" s="85" t="s">
        <v>415</v>
      </c>
      <c r="P35" s="78" t="str">
        <f t="shared" si="5"/>
        <v>12-4-651 交差点西側 停止線2.5m 修繕_x000D_
12-4-651 交差点東側 停止線2.5m 修繕</v>
      </c>
    </row>
    <row r="36" spans="1:16" ht="26.4">
      <c r="A36" s="165">
        <f t="shared" ca="1" si="1"/>
        <v>18</v>
      </c>
      <c r="B36" s="91" t="str">
        <f t="shared" ca="1" si="2"/>
        <v>第12-4-0652</v>
      </c>
      <c r="C36" s="85" t="str">
        <f t="shared" ca="1" si="3"/>
        <v>〃</v>
      </c>
      <c r="D36" s="85" t="str">
        <f t="shared" ca="1" si="4"/>
        <v>三原市大和町大具1,952番地11先交差点</v>
      </c>
      <c r="E36" s="85" t="s">
        <v>98</v>
      </c>
      <c r="F36" s="85">
        <v>1</v>
      </c>
      <c r="G36" s="85"/>
      <c r="H36" s="85">
        <v>2.2999999999999998</v>
      </c>
      <c r="I36" s="85"/>
      <c r="J36" s="85"/>
      <c r="K36" s="85"/>
      <c r="L36" s="92" t="s">
        <v>419</v>
      </c>
      <c r="M36" s="91" t="s">
        <v>417</v>
      </c>
      <c r="N36" s="85" t="s">
        <v>111</v>
      </c>
      <c r="O36" s="85" t="s">
        <v>418</v>
      </c>
      <c r="P36" s="78" t="str">
        <f t="shared" si="5"/>
        <v>12-4-652 停止線2.3m 修繕</v>
      </c>
    </row>
    <row r="37" spans="1:16" ht="39.6">
      <c r="A37" s="165">
        <f t="shared" ca="1" si="1"/>
        <v>19</v>
      </c>
      <c r="B37" s="91" t="str">
        <f t="shared" ca="1" si="2"/>
        <v>第9-6の13-0005</v>
      </c>
      <c r="C37" s="85" t="str">
        <f t="shared" ca="1" si="3"/>
        <v>国道486号</v>
      </c>
      <c r="D37" s="85" t="str">
        <f t="shared" ca="1" si="4"/>
        <v>三原市大和町大草5789番地1から同町8844番地先までの間</v>
      </c>
      <c r="E37" s="85" t="s">
        <v>210</v>
      </c>
      <c r="F37" s="85">
        <v>1</v>
      </c>
      <c r="G37" s="85"/>
      <c r="H37" s="85"/>
      <c r="I37" s="85">
        <v>2345</v>
      </c>
      <c r="J37" s="85"/>
      <c r="K37" s="85"/>
      <c r="L37" s="92" t="s">
        <v>423</v>
      </c>
      <c r="M37" s="91" t="s">
        <v>420</v>
      </c>
      <c r="N37" s="85" t="s">
        <v>421</v>
      </c>
      <c r="O37" s="85" t="s">
        <v>422</v>
      </c>
      <c r="P37" s="78" t="str">
        <f t="shared" si="5"/>
        <v>三原市大和町大草5789番地1〜同町8844番地先までの間(2345m修繕)</v>
      </c>
    </row>
    <row r="38" spans="1:16" ht="26.4">
      <c r="A38" s="165">
        <f t="shared" ca="1" si="1"/>
        <v>20</v>
      </c>
      <c r="B38" s="91" t="str">
        <f t="shared" ca="1" si="2"/>
        <v>第20-4-0441</v>
      </c>
      <c r="C38" s="85" t="str">
        <f t="shared" ca="1" si="3"/>
        <v>一般県道</v>
      </c>
      <c r="D38" s="85" t="str">
        <f t="shared" ca="1" si="4"/>
        <v>三原市大和町大草8,762番地先交差点</v>
      </c>
      <c r="E38" s="85" t="s">
        <v>94</v>
      </c>
      <c r="F38" s="85">
        <v>1</v>
      </c>
      <c r="G38" s="85">
        <v>15</v>
      </c>
      <c r="H38" s="85"/>
      <c r="I38" s="85"/>
      <c r="J38" s="85"/>
      <c r="K38" s="85"/>
      <c r="L38" s="92" t="s">
        <v>427</v>
      </c>
      <c r="M38" s="91" t="s">
        <v>424</v>
      </c>
      <c r="N38" s="85" t="s">
        <v>425</v>
      </c>
      <c r="O38" s="85" t="s">
        <v>426</v>
      </c>
      <c r="P38" s="78" t="str">
        <f t="shared" si="5"/>
        <v>20-4-441 横断歩道 5縞×3m修繕</v>
      </c>
    </row>
    <row r="39" spans="1:16" ht="158.4">
      <c r="A39" s="165">
        <f t="shared" ca="1" si="1"/>
        <v>20</v>
      </c>
      <c r="B39" s="91" t="str">
        <f t="shared" ca="1" si="2"/>
        <v>〃</v>
      </c>
      <c r="C39" s="85" t="str">
        <f t="shared" ca="1" si="3"/>
        <v>〃</v>
      </c>
      <c r="D39" s="85" t="str">
        <f t="shared" ca="1" si="4"/>
        <v>〃</v>
      </c>
      <c r="E39" s="85" t="s">
        <v>96</v>
      </c>
      <c r="F39" s="85">
        <v>4</v>
      </c>
      <c r="G39" s="85"/>
      <c r="H39" s="85"/>
      <c r="I39" s="85"/>
      <c r="J39" s="85">
        <v>36</v>
      </c>
      <c r="K39" s="85"/>
      <c r="L39" s="92" t="s">
        <v>428</v>
      </c>
      <c r="M39" s="91" t="s">
        <v>424</v>
      </c>
      <c r="N39" s="85" t="s">
        <v>425</v>
      </c>
      <c r="O39" s="85" t="s">
        <v>426</v>
      </c>
      <c r="P39" s="78" t="str">
        <f t="shared" si="5"/>
        <v>20-4-411 交差点西側 予告ﾏｰｸ(縮小)1個目 修繕_x000D_
20-4-411 交差点西側 予告ﾏｰｸ(縮小)2個目 修繕_x000D_
20-4-411 交差点東側 予告ﾏｰｸ(縮小)1個目 修繕_x000D_
20-4-411 交差点東側 予告ﾏｰｸ(縮小)2個目 修繕</v>
      </c>
    </row>
    <row r="40" spans="1:16" ht="52.8">
      <c r="A40" s="165">
        <f t="shared" ca="1" si="1"/>
        <v>20</v>
      </c>
      <c r="B40" s="91" t="str">
        <f t="shared" ca="1" si="2"/>
        <v>〃</v>
      </c>
      <c r="C40" s="85" t="str">
        <f t="shared" ca="1" si="3"/>
        <v>〃</v>
      </c>
      <c r="D40" s="85" t="str">
        <f t="shared" ca="1" si="4"/>
        <v>〃</v>
      </c>
      <c r="E40" s="85" t="s">
        <v>98</v>
      </c>
      <c r="F40" s="85">
        <v>2</v>
      </c>
      <c r="G40" s="85"/>
      <c r="H40" s="85">
        <v>6</v>
      </c>
      <c r="I40" s="85"/>
      <c r="J40" s="85"/>
      <c r="K40" s="85"/>
      <c r="L40" s="92" t="s">
        <v>429</v>
      </c>
      <c r="M40" s="91" t="s">
        <v>424</v>
      </c>
      <c r="N40" s="85" t="s">
        <v>425</v>
      </c>
      <c r="O40" s="85" t="s">
        <v>426</v>
      </c>
      <c r="P40" s="78" t="str">
        <f t="shared" si="5"/>
        <v>20-4-441 東側停止線 3m修繕_x000D_
20-4-441 西側停止線 3.0m修繕</v>
      </c>
    </row>
    <row r="41" spans="1:16" ht="26.4">
      <c r="A41" s="165">
        <f t="shared" ca="1" si="1"/>
        <v>21</v>
      </c>
      <c r="B41" s="91" t="str">
        <f t="shared" ca="1" si="2"/>
        <v>第20-4-0440</v>
      </c>
      <c r="C41" s="85" t="str">
        <f t="shared" ca="1" si="3"/>
        <v>国道486号</v>
      </c>
      <c r="D41" s="85" t="str">
        <f t="shared" ca="1" si="4"/>
        <v>三原市大和町大草8,844番地先（新上中橋南詰交差点）</v>
      </c>
      <c r="E41" s="85" t="s">
        <v>94</v>
      </c>
      <c r="F41" s="85">
        <v>1</v>
      </c>
      <c r="G41" s="85">
        <v>18</v>
      </c>
      <c r="H41" s="85"/>
      <c r="I41" s="85"/>
      <c r="J41" s="85"/>
      <c r="K41" s="85"/>
      <c r="L41" s="92" t="s">
        <v>432</v>
      </c>
      <c r="M41" s="91" t="s">
        <v>430</v>
      </c>
      <c r="N41" s="85" t="s">
        <v>421</v>
      </c>
      <c r="O41" s="85" t="s">
        <v>431</v>
      </c>
      <c r="P41" s="78" t="str">
        <f t="shared" si="5"/>
        <v>20-4-440 西側横断歩道 6縞×3m修繕</v>
      </c>
    </row>
    <row r="42" spans="1:16" ht="105.6">
      <c r="A42" s="165">
        <f t="shared" ca="1" si="1"/>
        <v>21</v>
      </c>
      <c r="B42" s="91" t="str">
        <f t="shared" ca="1" si="2"/>
        <v>〃</v>
      </c>
      <c r="C42" s="85" t="str">
        <f t="shared" ca="1" si="3"/>
        <v>〃</v>
      </c>
      <c r="D42" s="85" t="str">
        <f t="shared" ca="1" si="4"/>
        <v>〃</v>
      </c>
      <c r="E42" s="85" t="s">
        <v>96</v>
      </c>
      <c r="F42" s="85">
        <v>4</v>
      </c>
      <c r="G42" s="85"/>
      <c r="H42" s="85"/>
      <c r="I42" s="85"/>
      <c r="J42" s="85">
        <v>36</v>
      </c>
      <c r="K42" s="85"/>
      <c r="L42" s="92" t="s">
        <v>433</v>
      </c>
      <c r="M42" s="91" t="s">
        <v>430</v>
      </c>
      <c r="N42" s="85" t="s">
        <v>421</v>
      </c>
      <c r="O42" s="85" t="s">
        <v>431</v>
      </c>
      <c r="P42" s="78" t="str">
        <f t="shared" si="5"/>
        <v>20-4-440 予告ﾏｰｸ:縮小版(東側)1個目 修繕_x000D_
20-4-440 予告ﾏｰｸ:縮小版(東側)2個目 修繕_x000D_
20-4-440 予告ﾏｰｸ:縮小版(西側)1個目 修繕_x000D_
20-4-440 予告ﾏｰｸ:縮小版(西側)2個目 修繕</v>
      </c>
    </row>
    <row r="43" spans="1:16" ht="52.8">
      <c r="A43" s="165">
        <f t="shared" ca="1" si="1"/>
        <v>21</v>
      </c>
      <c r="B43" s="91" t="str">
        <f t="shared" ca="1" si="2"/>
        <v>〃</v>
      </c>
      <c r="C43" s="85" t="str">
        <f t="shared" ca="1" si="3"/>
        <v>〃</v>
      </c>
      <c r="D43" s="85" t="str">
        <f t="shared" ca="1" si="4"/>
        <v>〃</v>
      </c>
      <c r="E43" s="85" t="s">
        <v>98</v>
      </c>
      <c r="F43" s="85">
        <v>2</v>
      </c>
      <c r="G43" s="85"/>
      <c r="H43" s="85">
        <v>5</v>
      </c>
      <c r="I43" s="85"/>
      <c r="J43" s="85"/>
      <c r="K43" s="85"/>
      <c r="L43" s="92" t="s">
        <v>434</v>
      </c>
      <c r="M43" s="91" t="s">
        <v>430</v>
      </c>
      <c r="N43" s="85" t="s">
        <v>421</v>
      </c>
      <c r="O43" s="85" t="s">
        <v>431</v>
      </c>
      <c r="P43" s="78" t="str">
        <f t="shared" si="5"/>
        <v>20-4-440 東側停止線 2.5m修繕_x000D_
20-4-440 西側停止線 2.5m修繕</v>
      </c>
    </row>
    <row r="44" spans="1:16" ht="79.2">
      <c r="A44" s="165">
        <f t="shared" ca="1" si="1"/>
        <v>22</v>
      </c>
      <c r="B44" s="91" t="str">
        <f t="shared" ca="1" si="2"/>
        <v>第20-4-0406</v>
      </c>
      <c r="C44" s="85" t="str">
        <f t="shared" ca="1" si="3"/>
        <v>県道</v>
      </c>
      <c r="D44" s="85" t="str">
        <f t="shared" ca="1" si="4"/>
        <v>三原市大和町大草9,128番地先（大草小学校前交差点）</v>
      </c>
      <c r="E44" s="85" t="s">
        <v>94</v>
      </c>
      <c r="F44" s="85">
        <v>3</v>
      </c>
      <c r="G44" s="85">
        <v>57</v>
      </c>
      <c r="H44" s="85"/>
      <c r="I44" s="85"/>
      <c r="J44" s="85"/>
      <c r="K44" s="85"/>
      <c r="L44" s="92" t="s">
        <v>437</v>
      </c>
      <c r="M44" s="91" t="s">
        <v>435</v>
      </c>
      <c r="N44" s="85" t="s">
        <v>327</v>
      </c>
      <c r="O44" s="85" t="s">
        <v>436</v>
      </c>
      <c r="P44" s="78" t="str">
        <f t="shared" si="5"/>
        <v>20-4-406 東側横断歩道 6縞×3m修繕_x000D_
20-4-406 南側横断歩道 6縞×3m 修繕_x000D_
20-4-406 北側横断歩道 6縞×3.5m修繕</v>
      </c>
    </row>
    <row r="45" spans="1:16" ht="79.2">
      <c r="A45" s="165">
        <f t="shared" ca="1" si="1"/>
        <v>22</v>
      </c>
      <c r="B45" s="91" t="str">
        <f t="shared" ca="1" si="2"/>
        <v>〃</v>
      </c>
      <c r="C45" s="85" t="str">
        <f t="shared" ca="1" si="3"/>
        <v>〃</v>
      </c>
      <c r="D45" s="85" t="str">
        <f t="shared" ca="1" si="4"/>
        <v>〃</v>
      </c>
      <c r="E45" s="85" t="s">
        <v>96</v>
      </c>
      <c r="F45" s="85">
        <v>2</v>
      </c>
      <c r="G45" s="85"/>
      <c r="H45" s="85"/>
      <c r="I45" s="85"/>
      <c r="J45" s="85">
        <v>18</v>
      </c>
      <c r="K45" s="85"/>
      <c r="L45" s="92" t="s">
        <v>438</v>
      </c>
      <c r="M45" s="91" t="s">
        <v>435</v>
      </c>
      <c r="N45" s="85" t="s">
        <v>327</v>
      </c>
      <c r="O45" s="85" t="s">
        <v>436</v>
      </c>
      <c r="P45" s="78" t="str">
        <f t="shared" si="5"/>
        <v>20-4-406 交差点東側1個目 予告ﾏｰｸ(縮小)修繕_x000D_
20-4-406 交差点東側2個目 予告ﾏｰｸ(縮小)修繕</v>
      </c>
    </row>
    <row r="46" spans="1:16" ht="79.2">
      <c r="A46" s="165">
        <f t="shared" ca="1" si="1"/>
        <v>22</v>
      </c>
      <c r="B46" s="91" t="str">
        <f t="shared" ca="1" si="2"/>
        <v>〃</v>
      </c>
      <c r="C46" s="85" t="str">
        <f t="shared" ca="1" si="3"/>
        <v>〃</v>
      </c>
      <c r="D46" s="85" t="str">
        <f t="shared" ca="1" si="4"/>
        <v>〃</v>
      </c>
      <c r="E46" s="85" t="s">
        <v>98</v>
      </c>
      <c r="F46" s="85">
        <v>3</v>
      </c>
      <c r="G46" s="85"/>
      <c r="H46" s="85">
        <v>9</v>
      </c>
      <c r="I46" s="85"/>
      <c r="J46" s="85"/>
      <c r="K46" s="85"/>
      <c r="L46" s="92" t="s">
        <v>439</v>
      </c>
      <c r="M46" s="91" t="s">
        <v>435</v>
      </c>
      <c r="N46" s="85" t="s">
        <v>327</v>
      </c>
      <c r="O46" s="85" t="s">
        <v>436</v>
      </c>
      <c r="P46" s="78" t="str">
        <f t="shared" si="5"/>
        <v>20-4-406 東側停止線 3.0m修繕_x000D_
20-4-406 南側停止線 3.0m修繕_x000D_
20-4-406 北側停止線3.0m修繕</v>
      </c>
    </row>
    <row r="47" spans="1:16" ht="26.4">
      <c r="A47" s="165">
        <f t="shared" ca="1" si="1"/>
        <v>23</v>
      </c>
      <c r="B47" s="91" t="str">
        <f t="shared" ca="1" si="2"/>
        <v>第12-4-0657</v>
      </c>
      <c r="C47" s="85" t="str">
        <f t="shared" ca="1" si="3"/>
        <v>市道</v>
      </c>
      <c r="D47" s="85" t="str">
        <f t="shared" ca="1" si="4"/>
        <v>三原市大和町椋梨943番地1北側先交差点</v>
      </c>
      <c r="E47" s="85" t="s">
        <v>113</v>
      </c>
      <c r="F47" s="85">
        <v>1</v>
      </c>
      <c r="G47" s="85"/>
      <c r="H47" s="85"/>
      <c r="I47" s="85"/>
      <c r="J47" s="85">
        <v>13</v>
      </c>
      <c r="K47" s="85"/>
      <c r="L47" s="92" t="s">
        <v>442</v>
      </c>
      <c r="M47" s="91" t="s">
        <v>440</v>
      </c>
      <c r="N47" s="85" t="s">
        <v>111</v>
      </c>
      <c r="O47" s="85" t="s">
        <v>441</v>
      </c>
      <c r="P47" s="78" t="str">
        <f t="shared" si="5"/>
        <v>12-4-657 止まれ(縮小) 修繕</v>
      </c>
    </row>
    <row r="48" spans="1:16" ht="26.4">
      <c r="A48" s="165">
        <f t="shared" ca="1" si="1"/>
        <v>23</v>
      </c>
      <c r="B48" s="91" t="str">
        <f t="shared" ca="1" si="2"/>
        <v>〃</v>
      </c>
      <c r="C48" s="85" t="str">
        <f t="shared" ca="1" si="3"/>
        <v>〃</v>
      </c>
      <c r="D48" s="85" t="str">
        <f t="shared" ca="1" si="4"/>
        <v>〃</v>
      </c>
      <c r="E48" s="85" t="s">
        <v>98</v>
      </c>
      <c r="F48" s="85">
        <v>1</v>
      </c>
      <c r="G48" s="85"/>
      <c r="H48" s="85">
        <v>2</v>
      </c>
      <c r="I48" s="85"/>
      <c r="J48" s="85"/>
      <c r="K48" s="85"/>
      <c r="L48" s="92" t="s">
        <v>443</v>
      </c>
      <c r="M48" s="91" t="s">
        <v>440</v>
      </c>
      <c r="N48" s="85" t="s">
        <v>111</v>
      </c>
      <c r="O48" s="85" t="s">
        <v>441</v>
      </c>
      <c r="P48" s="78" t="str">
        <f t="shared" si="5"/>
        <v>12-4-657 停止線(2.0m)修繕</v>
      </c>
    </row>
    <row r="49" spans="1:16" ht="26.4">
      <c r="A49" s="165">
        <f t="shared" ca="1" si="1"/>
        <v>24</v>
      </c>
      <c r="B49" s="91" t="str">
        <f t="shared" ca="1" si="2"/>
        <v>第20-4-0412</v>
      </c>
      <c r="C49" s="85" t="str">
        <f t="shared" ca="1" si="3"/>
        <v>国道486号</v>
      </c>
      <c r="D49" s="85" t="str">
        <f t="shared" ca="1" si="4"/>
        <v>三原市大和町椋梨996番地1先交差点</v>
      </c>
      <c r="E49" s="85" t="s">
        <v>94</v>
      </c>
      <c r="F49" s="85">
        <v>1</v>
      </c>
      <c r="G49" s="85">
        <v>24</v>
      </c>
      <c r="H49" s="85"/>
      <c r="I49" s="85"/>
      <c r="J49" s="85"/>
      <c r="K49" s="85"/>
      <c r="L49" s="92" t="s">
        <v>446</v>
      </c>
      <c r="M49" s="91" t="s">
        <v>444</v>
      </c>
      <c r="N49" s="85" t="s">
        <v>421</v>
      </c>
      <c r="O49" s="85" t="s">
        <v>445</v>
      </c>
      <c r="P49" s="78" t="str">
        <f t="shared" si="5"/>
        <v xml:space="preserve">20-4-412 横断歩道 8縞×3m 修繕 </v>
      </c>
    </row>
    <row r="50" spans="1:16" ht="105.6">
      <c r="A50" s="165">
        <f t="shared" ca="1" si="1"/>
        <v>24</v>
      </c>
      <c r="B50" s="91" t="str">
        <f t="shared" ca="1" si="2"/>
        <v>〃</v>
      </c>
      <c r="C50" s="85" t="str">
        <f t="shared" ca="1" si="3"/>
        <v>〃</v>
      </c>
      <c r="D50" s="85" t="str">
        <f t="shared" ca="1" si="4"/>
        <v>〃</v>
      </c>
      <c r="E50" s="85" t="s">
        <v>96</v>
      </c>
      <c r="F50" s="85">
        <v>4</v>
      </c>
      <c r="G50" s="85"/>
      <c r="H50" s="85"/>
      <c r="I50" s="85"/>
      <c r="J50" s="85">
        <v>36</v>
      </c>
      <c r="K50" s="85"/>
      <c r="L50" s="92" t="s">
        <v>447</v>
      </c>
      <c r="M50" s="91" t="s">
        <v>444</v>
      </c>
      <c r="N50" s="85" t="s">
        <v>421</v>
      </c>
      <c r="O50" s="85" t="s">
        <v>445</v>
      </c>
      <c r="P50" s="78" t="str">
        <f t="shared" si="5"/>
        <v>20-4-412 西側予告ﾏｰｸ(縮小)1個目 修繕_x000D_
20-4-412 西側予告ﾏｰｸ(縮小)2個目 修繕_x000D_
20-4-412 東側予告ﾏｰｸ(縮小)1個目 修繕_x000D_
20-4-412 西側予告ﾏｰｸ(縮小)2個目 修繕</v>
      </c>
    </row>
    <row r="51" spans="1:16" ht="52.8">
      <c r="A51" s="165">
        <f t="shared" ca="1" si="1"/>
        <v>24</v>
      </c>
      <c r="B51" s="91" t="str">
        <f t="shared" ca="1" si="2"/>
        <v>〃</v>
      </c>
      <c r="C51" s="85" t="str">
        <f t="shared" ca="1" si="3"/>
        <v>〃</v>
      </c>
      <c r="D51" s="85" t="str">
        <f t="shared" ca="1" si="4"/>
        <v>〃</v>
      </c>
      <c r="E51" s="85" t="s">
        <v>98</v>
      </c>
      <c r="F51" s="85">
        <v>2</v>
      </c>
      <c r="G51" s="85"/>
      <c r="H51" s="85">
        <v>6</v>
      </c>
      <c r="I51" s="85"/>
      <c r="J51" s="85"/>
      <c r="K51" s="85"/>
      <c r="L51" s="92" t="s">
        <v>448</v>
      </c>
      <c r="M51" s="91" t="s">
        <v>444</v>
      </c>
      <c r="N51" s="85" t="s">
        <v>421</v>
      </c>
      <c r="O51" s="85" t="s">
        <v>445</v>
      </c>
      <c r="P51" s="78" t="str">
        <f t="shared" si="5"/>
        <v>20-4-412 西側停止線 3.0m 修繕_x000D_
20-4-412 東側停止線 3.0m 修繕</v>
      </c>
    </row>
    <row r="52" spans="1:16" ht="39.6">
      <c r="A52" s="165">
        <f t="shared" ca="1" si="1"/>
        <v>25</v>
      </c>
      <c r="B52" s="91" t="str">
        <f t="shared" ca="1" si="2"/>
        <v>第20-4-0422</v>
      </c>
      <c r="C52" s="85" t="str">
        <f t="shared" ca="1" si="3"/>
        <v>〃</v>
      </c>
      <c r="D52" s="85" t="str">
        <f t="shared" ca="1" si="4"/>
        <v>三原市大和町和木2,190番地1先（和木小学校入口交差点）</v>
      </c>
      <c r="E52" s="85" t="s">
        <v>94</v>
      </c>
      <c r="F52" s="85">
        <v>1</v>
      </c>
      <c r="G52" s="85">
        <v>18</v>
      </c>
      <c r="H52" s="85"/>
      <c r="I52" s="85"/>
      <c r="J52" s="85"/>
      <c r="K52" s="85"/>
      <c r="L52" s="92" t="s">
        <v>451</v>
      </c>
      <c r="M52" s="91" t="s">
        <v>449</v>
      </c>
      <c r="N52" s="85" t="s">
        <v>421</v>
      </c>
      <c r="O52" s="85" t="s">
        <v>450</v>
      </c>
      <c r="P52" s="78" t="str">
        <f t="shared" si="5"/>
        <v>20-4-422 横断歩道 6縞×3m 修繕</v>
      </c>
    </row>
    <row r="53" spans="1:16" ht="105.6">
      <c r="A53" s="165">
        <f t="shared" ca="1" si="1"/>
        <v>25</v>
      </c>
      <c r="B53" s="91" t="str">
        <f t="shared" ca="1" si="2"/>
        <v>〃</v>
      </c>
      <c r="C53" s="85" t="str">
        <f t="shared" ca="1" si="3"/>
        <v>〃</v>
      </c>
      <c r="D53" s="85" t="str">
        <f t="shared" ca="1" si="4"/>
        <v>〃</v>
      </c>
      <c r="E53" s="85" t="s">
        <v>96</v>
      </c>
      <c r="F53" s="85">
        <v>4</v>
      </c>
      <c r="G53" s="85"/>
      <c r="H53" s="85"/>
      <c r="I53" s="85"/>
      <c r="J53" s="85">
        <v>36</v>
      </c>
      <c r="K53" s="85"/>
      <c r="L53" s="92" t="s">
        <v>452</v>
      </c>
      <c r="M53" s="91" t="s">
        <v>449</v>
      </c>
      <c r="N53" s="85" t="s">
        <v>421</v>
      </c>
      <c r="O53" s="85" t="s">
        <v>450</v>
      </c>
      <c r="P53" s="78" t="str">
        <f t="shared" si="5"/>
        <v>20-4-422 東側 予告ﾏｰｸ1個目(縮小) 修繕_x000D_
20-4-422 東側 予告ﾏｰｸ2個目(縮小) 修繕_x000D_
20-4-422 西側 予告ﾏｰｸ1個目(縮小) 修繕_x000D_
20-4-422 西側 予告ﾏｰｸ2個目(縮小) 修繕</v>
      </c>
    </row>
    <row r="54" spans="1:16" ht="52.8">
      <c r="A54" s="165">
        <f t="shared" ca="1" si="1"/>
        <v>25</v>
      </c>
      <c r="B54" s="91" t="str">
        <f t="shared" ca="1" si="2"/>
        <v>〃</v>
      </c>
      <c r="C54" s="85" t="str">
        <f t="shared" ca="1" si="3"/>
        <v>〃</v>
      </c>
      <c r="D54" s="85" t="str">
        <f t="shared" ca="1" si="4"/>
        <v>〃</v>
      </c>
      <c r="E54" s="85" t="s">
        <v>98</v>
      </c>
      <c r="F54" s="85">
        <v>2</v>
      </c>
      <c r="G54" s="85"/>
      <c r="H54" s="85">
        <v>6</v>
      </c>
      <c r="I54" s="85"/>
      <c r="J54" s="85"/>
      <c r="K54" s="85"/>
      <c r="L54" s="92" t="s">
        <v>453</v>
      </c>
      <c r="M54" s="91" t="s">
        <v>449</v>
      </c>
      <c r="N54" s="85" t="s">
        <v>421</v>
      </c>
      <c r="O54" s="85" t="s">
        <v>450</v>
      </c>
      <c r="P54" s="78" t="str">
        <f t="shared" si="5"/>
        <v>20-4-422 東側停止線 3.0m 修繕_x000D_
20-4-422 西側停止線 3.0m 修繕</v>
      </c>
    </row>
    <row r="55" spans="1:16" ht="26.4">
      <c r="A55" s="165">
        <f t="shared" ca="1" si="1"/>
        <v>26</v>
      </c>
      <c r="B55" s="91" t="str">
        <f t="shared" ca="1" si="2"/>
        <v>第12-4-0635</v>
      </c>
      <c r="C55" s="85" t="str">
        <f t="shared" ca="1" si="3"/>
        <v>市道</v>
      </c>
      <c r="D55" s="85" t="str">
        <f t="shared" ca="1" si="4"/>
        <v>三原市田野浦3丁目1番14号先交差点</v>
      </c>
      <c r="E55" s="85" t="s">
        <v>113</v>
      </c>
      <c r="F55" s="85">
        <v>1</v>
      </c>
      <c r="G55" s="85"/>
      <c r="H55" s="85"/>
      <c r="I55" s="85"/>
      <c r="J55" s="85">
        <v>13</v>
      </c>
      <c r="K55" s="85"/>
      <c r="L55" s="92" t="s">
        <v>456</v>
      </c>
      <c r="M55" s="91" t="s">
        <v>454</v>
      </c>
      <c r="N55" s="85" t="s">
        <v>111</v>
      </c>
      <c r="O55" s="85" t="s">
        <v>455</v>
      </c>
      <c r="P55" s="78" t="str">
        <f t="shared" si="5"/>
        <v>12-4-635 止まれ(縮小) 修繕</v>
      </c>
    </row>
    <row r="56" spans="1:16" ht="26.4">
      <c r="A56" s="165">
        <f t="shared" ca="1" si="1"/>
        <v>26</v>
      </c>
      <c r="B56" s="91" t="str">
        <f t="shared" ca="1" si="2"/>
        <v>〃</v>
      </c>
      <c r="C56" s="85" t="str">
        <f t="shared" ca="1" si="3"/>
        <v>〃</v>
      </c>
      <c r="D56" s="85" t="str">
        <f t="shared" ca="1" si="4"/>
        <v>〃</v>
      </c>
      <c r="E56" s="85" t="s">
        <v>98</v>
      </c>
      <c r="F56" s="85">
        <v>1</v>
      </c>
      <c r="G56" s="85"/>
      <c r="H56" s="85">
        <v>3</v>
      </c>
      <c r="I56" s="85"/>
      <c r="J56" s="85"/>
      <c r="K56" s="85"/>
      <c r="L56" s="92" t="s">
        <v>457</v>
      </c>
      <c r="M56" s="91" t="s">
        <v>454</v>
      </c>
      <c r="N56" s="85" t="s">
        <v>111</v>
      </c>
      <c r="O56" s="85" t="s">
        <v>455</v>
      </c>
      <c r="P56" s="78" t="str">
        <f t="shared" si="5"/>
        <v>12-4-635 停止線(3m)修繕</v>
      </c>
    </row>
    <row r="57" spans="1:16" ht="39.6">
      <c r="A57" s="165">
        <f t="shared" ca="1" si="1"/>
        <v>27</v>
      </c>
      <c r="B57" s="91" t="str">
        <f t="shared" ca="1" si="2"/>
        <v>第20-4-0463</v>
      </c>
      <c r="C57" s="85" t="str">
        <f t="shared" ca="1" si="3"/>
        <v>県道(瀬野川福富本郷線)</v>
      </c>
      <c r="D57" s="85" t="str">
        <f t="shared" ca="1" si="4"/>
        <v>三原市本郷町船木1,240番地1先(亀津橋北詰交差点)</v>
      </c>
      <c r="E57" s="85" t="s">
        <v>94</v>
      </c>
      <c r="F57" s="85">
        <v>1</v>
      </c>
      <c r="G57" s="85">
        <v>21</v>
      </c>
      <c r="H57" s="85"/>
      <c r="I57" s="85"/>
      <c r="J57" s="85"/>
      <c r="K57" s="85"/>
      <c r="L57" s="92" t="s">
        <v>461</v>
      </c>
      <c r="M57" s="91" t="s">
        <v>458</v>
      </c>
      <c r="N57" s="85" t="s">
        <v>459</v>
      </c>
      <c r="O57" s="85" t="s">
        <v>460</v>
      </c>
      <c r="P57" s="78" t="str">
        <f t="shared" si="5"/>
        <v>20-4-463 横断歩道 7縞×3m修繕</v>
      </c>
    </row>
    <row r="58" spans="1:16" ht="105.6">
      <c r="A58" s="165">
        <f t="shared" ca="1" si="1"/>
        <v>27</v>
      </c>
      <c r="B58" s="91" t="str">
        <f t="shared" ca="1" si="2"/>
        <v>〃</v>
      </c>
      <c r="C58" s="85" t="str">
        <f t="shared" ca="1" si="3"/>
        <v>〃</v>
      </c>
      <c r="D58" s="85" t="str">
        <f t="shared" ca="1" si="4"/>
        <v>〃</v>
      </c>
      <c r="E58" s="85" t="s">
        <v>96</v>
      </c>
      <c r="F58" s="85">
        <v>4</v>
      </c>
      <c r="G58" s="85"/>
      <c r="H58" s="85"/>
      <c r="I58" s="85"/>
      <c r="J58" s="85">
        <v>36</v>
      </c>
      <c r="K58" s="85"/>
      <c r="L58" s="92" t="s">
        <v>462</v>
      </c>
      <c r="M58" s="91" t="s">
        <v>458</v>
      </c>
      <c r="N58" s="85" t="s">
        <v>459</v>
      </c>
      <c r="O58" s="85" t="s">
        <v>460</v>
      </c>
      <c r="P58" s="78" t="str">
        <f t="shared" si="5"/>
        <v>20-4-463 予告ﾏｰｸ(縮小)西側1個目 修繕_x000D_
20-4-463 予告ﾏｰｸ(縮小)西側2個目 修繕_x000D_
20-4-463 予告ﾏｰｸ(縮小)東側1個目 修繕_x000D_
20-4-463 予告ﾏｰｸ(縮小)東側2個目 修繕</v>
      </c>
    </row>
    <row r="59" spans="1:16" ht="52.8">
      <c r="A59" s="165">
        <f t="shared" ca="1" si="1"/>
        <v>27</v>
      </c>
      <c r="B59" s="91" t="str">
        <f t="shared" ca="1" si="2"/>
        <v>〃</v>
      </c>
      <c r="C59" s="85" t="str">
        <f t="shared" ca="1" si="3"/>
        <v>〃</v>
      </c>
      <c r="D59" s="85" t="str">
        <f t="shared" ca="1" si="4"/>
        <v>〃</v>
      </c>
      <c r="E59" s="85" t="s">
        <v>98</v>
      </c>
      <c r="F59" s="85">
        <v>2</v>
      </c>
      <c r="G59" s="85"/>
      <c r="H59" s="85">
        <v>5</v>
      </c>
      <c r="I59" s="85"/>
      <c r="J59" s="85"/>
      <c r="K59" s="85"/>
      <c r="L59" s="92" t="s">
        <v>463</v>
      </c>
      <c r="M59" s="91" t="s">
        <v>458</v>
      </c>
      <c r="N59" s="85" t="s">
        <v>459</v>
      </c>
      <c r="O59" s="85" t="s">
        <v>460</v>
      </c>
      <c r="P59" s="78" t="str">
        <f t="shared" si="5"/>
        <v>20-4-463 西側停止線 2.5m修繕_x000D_
20-4-463 東側停止線 2.5m修繕</v>
      </c>
    </row>
    <row r="60" spans="1:16" ht="39.6">
      <c r="A60" s="165">
        <f t="shared" ca="1" si="1"/>
        <v>28</v>
      </c>
      <c r="B60" s="91" t="str">
        <f t="shared" ca="1" si="2"/>
        <v>第9-9-0030</v>
      </c>
      <c r="C60" s="85" t="str">
        <f t="shared" ca="1" si="3"/>
        <v>〃</v>
      </c>
      <c r="D60" s="85" t="str">
        <f t="shared" ca="1" si="4"/>
        <v>三原市本郷町船木938番地から冗長1404番地1までの間</v>
      </c>
      <c r="E60" s="85" t="s">
        <v>210</v>
      </c>
      <c r="F60" s="85">
        <v>1</v>
      </c>
      <c r="G60" s="85"/>
      <c r="H60" s="85"/>
      <c r="I60" s="85">
        <v>1635</v>
      </c>
      <c r="J60" s="85"/>
      <c r="K60" s="85"/>
      <c r="L60" s="92" t="s">
        <v>466</v>
      </c>
      <c r="M60" s="91" t="s">
        <v>464</v>
      </c>
      <c r="N60" s="85" t="s">
        <v>459</v>
      </c>
      <c r="O60" s="85" t="s">
        <v>465</v>
      </c>
      <c r="P60" s="78" t="str">
        <f t="shared" si="5"/>
        <v>黄色実線(1635m)補修</v>
      </c>
    </row>
    <row r="61" spans="1:16" ht="26.4">
      <c r="A61" s="165">
        <f t="shared" ca="1" si="1"/>
        <v>29</v>
      </c>
      <c r="B61" s="91" t="str">
        <f t="shared" ca="1" si="2"/>
        <v>第12-4-0682</v>
      </c>
      <c r="C61" s="85" t="str">
        <f t="shared" ca="1" si="3"/>
        <v>市道</v>
      </c>
      <c r="D61" s="85" t="str">
        <f t="shared" ca="1" si="4"/>
        <v>三原市本郷南6丁目14番13号先交差点</v>
      </c>
      <c r="E61" s="85" t="s">
        <v>113</v>
      </c>
      <c r="F61" s="85">
        <v>1</v>
      </c>
      <c r="G61" s="85"/>
      <c r="H61" s="85"/>
      <c r="I61" s="85"/>
      <c r="J61" s="85">
        <v>13</v>
      </c>
      <c r="K61" s="85"/>
      <c r="L61" s="92" t="s">
        <v>469</v>
      </c>
      <c r="M61" s="91" t="s">
        <v>467</v>
      </c>
      <c r="N61" s="85" t="s">
        <v>111</v>
      </c>
      <c r="O61" s="85" t="s">
        <v>468</v>
      </c>
      <c r="P61" s="78" t="str">
        <f t="shared" si="5"/>
        <v>12-4-682 止まれ(縮小) 修繕</v>
      </c>
    </row>
    <row r="62" spans="1:16" ht="26.4">
      <c r="A62" s="165">
        <f t="shared" ca="1" si="1"/>
        <v>29</v>
      </c>
      <c r="B62" s="91" t="str">
        <f t="shared" ca="1" si="2"/>
        <v>〃</v>
      </c>
      <c r="C62" s="85" t="str">
        <f t="shared" ca="1" si="3"/>
        <v>〃</v>
      </c>
      <c r="D62" s="85" t="str">
        <f t="shared" ca="1" si="4"/>
        <v>〃</v>
      </c>
      <c r="E62" s="85" t="s">
        <v>98</v>
      </c>
      <c r="F62" s="85">
        <v>1</v>
      </c>
      <c r="G62" s="85"/>
      <c r="H62" s="85">
        <v>2</v>
      </c>
      <c r="I62" s="85"/>
      <c r="J62" s="85"/>
      <c r="K62" s="85"/>
      <c r="L62" s="92" t="s">
        <v>470</v>
      </c>
      <c r="M62" s="91" t="s">
        <v>467</v>
      </c>
      <c r="N62" s="85" t="s">
        <v>111</v>
      </c>
      <c r="O62" s="85" t="s">
        <v>468</v>
      </c>
      <c r="P62" s="78" t="str">
        <f t="shared" si="5"/>
        <v>12-4-682 停止線2m 修繕</v>
      </c>
    </row>
    <row r="63" spans="1:16" ht="39.6">
      <c r="A63" s="165">
        <f t="shared" ca="1" si="1"/>
        <v>30</v>
      </c>
      <c r="B63" s="91" t="str">
        <f t="shared" ca="1" si="2"/>
        <v>第9-9-0030</v>
      </c>
      <c r="C63" s="85" t="str">
        <f t="shared" ca="1" si="3"/>
        <v>県道(瀬野川福富本郷線)</v>
      </c>
      <c r="D63" s="85" t="str">
        <f t="shared" ca="1" si="4"/>
        <v>三原市本郷南6丁目1番12号から同町1番20号先までの間</v>
      </c>
      <c r="E63" s="85" t="s">
        <v>210</v>
      </c>
      <c r="F63" s="85">
        <v>1</v>
      </c>
      <c r="G63" s="85"/>
      <c r="H63" s="85"/>
      <c r="I63" s="85">
        <v>50</v>
      </c>
      <c r="J63" s="85"/>
      <c r="K63" s="85"/>
      <c r="L63" s="92"/>
      <c r="M63" s="91" t="s">
        <v>464</v>
      </c>
      <c r="N63" s="85" t="s">
        <v>459</v>
      </c>
      <c r="O63" s="85" t="s">
        <v>471</v>
      </c>
      <c r="P63" s="78" t="str">
        <f t="shared" si="5"/>
        <v/>
      </c>
    </row>
    <row r="64" spans="1:16" ht="39.6">
      <c r="A64" s="165">
        <f t="shared" ca="1" si="1"/>
        <v>31</v>
      </c>
      <c r="B64" s="91" t="str">
        <f t="shared" ca="1" si="2"/>
        <v>〃</v>
      </c>
      <c r="C64" s="85" t="str">
        <f t="shared" ca="1" si="3"/>
        <v>〃</v>
      </c>
      <c r="D64" s="85" t="str">
        <f t="shared" ca="1" si="4"/>
        <v>三原市本郷南6丁目1番20号先付近</v>
      </c>
      <c r="E64" s="85" t="s">
        <v>210</v>
      </c>
      <c r="F64" s="85">
        <v>1</v>
      </c>
      <c r="G64" s="85"/>
      <c r="H64" s="85"/>
      <c r="I64" s="85">
        <v>50</v>
      </c>
      <c r="J64" s="85"/>
      <c r="K64" s="85"/>
      <c r="L64" s="92" t="s">
        <v>473</v>
      </c>
      <c r="M64" s="91" t="s">
        <v>464</v>
      </c>
      <c r="N64" s="85" t="s">
        <v>459</v>
      </c>
      <c r="O64" s="85" t="s">
        <v>472</v>
      </c>
      <c r="P64" s="78" t="str">
        <f t="shared" si="5"/>
        <v>黄色実線(50m)補修</v>
      </c>
    </row>
    <row r="65" spans="1:16" ht="26.4">
      <c r="A65" s="165">
        <f t="shared" ca="1" si="1"/>
        <v>32</v>
      </c>
      <c r="B65" s="91" t="str">
        <f t="shared" ca="1" si="2"/>
        <v>第12-4-0683</v>
      </c>
      <c r="C65" s="85" t="str">
        <f t="shared" ca="1" si="3"/>
        <v>市道</v>
      </c>
      <c r="D65" s="85" t="str">
        <f t="shared" ca="1" si="4"/>
        <v>三原市本郷南6丁目24番24号先交差点</v>
      </c>
      <c r="E65" s="85" t="s">
        <v>113</v>
      </c>
      <c r="F65" s="85">
        <v>1</v>
      </c>
      <c r="G65" s="85"/>
      <c r="H65" s="85"/>
      <c r="I65" s="85"/>
      <c r="J65" s="85">
        <v>13</v>
      </c>
      <c r="K65" s="85"/>
      <c r="L65" s="92" t="s">
        <v>476</v>
      </c>
      <c r="M65" s="91" t="s">
        <v>474</v>
      </c>
      <c r="N65" s="85" t="s">
        <v>111</v>
      </c>
      <c r="O65" s="85" t="s">
        <v>475</v>
      </c>
      <c r="P65" s="78" t="str">
        <f t="shared" si="5"/>
        <v>12-4-683 交差点東側 止まれ(縮小) 修繕</v>
      </c>
    </row>
    <row r="66" spans="1:16" ht="26.4">
      <c r="A66" s="165">
        <f t="shared" ca="1" si="1"/>
        <v>32</v>
      </c>
      <c r="B66" s="91" t="str">
        <f t="shared" ca="1" si="2"/>
        <v>〃</v>
      </c>
      <c r="C66" s="85" t="str">
        <f t="shared" ca="1" si="3"/>
        <v>〃</v>
      </c>
      <c r="D66" s="85" t="str">
        <f t="shared" ca="1" si="4"/>
        <v>〃</v>
      </c>
      <c r="E66" s="85" t="s">
        <v>98</v>
      </c>
      <c r="F66" s="85">
        <v>1</v>
      </c>
      <c r="G66" s="85"/>
      <c r="H66" s="85">
        <v>2</v>
      </c>
      <c r="I66" s="85"/>
      <c r="J66" s="85"/>
      <c r="K66" s="85"/>
      <c r="L66" s="92" t="s">
        <v>477</v>
      </c>
      <c r="M66" s="91" t="s">
        <v>474</v>
      </c>
      <c r="N66" s="85" t="s">
        <v>111</v>
      </c>
      <c r="O66" s="85" t="s">
        <v>475</v>
      </c>
      <c r="P66" s="78" t="str">
        <f t="shared" si="5"/>
        <v>12-4-683 交差点東側 停止線2m 修繕</v>
      </c>
    </row>
    <row r="67" spans="1:16" ht="40.200000000000003" thickBot="1">
      <c r="A67" s="165">
        <f t="shared" ca="1" si="1"/>
        <v>33</v>
      </c>
      <c r="B67" s="91" t="str">
        <f t="shared" ca="1" si="0"/>
        <v>第9-9-0032</v>
      </c>
      <c r="C67" s="85" t="str">
        <f t="shared" ca="1" si="0"/>
        <v>県道</v>
      </c>
      <c r="D67" s="85" t="str">
        <f t="shared" ca="1" si="0"/>
        <v>竹原市新庄町155番地46南東200メートル先</v>
      </c>
      <c r="E67" s="86" t="s">
        <v>210</v>
      </c>
      <c r="F67" s="86">
        <v>1</v>
      </c>
      <c r="G67" s="86"/>
      <c r="H67" s="86"/>
      <c r="I67" s="86">
        <v>4</v>
      </c>
      <c r="J67" s="86"/>
      <c r="K67" s="86"/>
      <c r="L67" s="93" t="s">
        <v>480</v>
      </c>
      <c r="M67" s="109" t="s">
        <v>478</v>
      </c>
      <c r="N67" s="86" t="s">
        <v>327</v>
      </c>
      <c r="O67" s="86" t="s">
        <v>479</v>
      </c>
      <c r="P67" s="78" t="str">
        <f>ASC(L67)</f>
        <v>9-9-32 横断歩道廃止後の措置(4m引き直し)</v>
      </c>
    </row>
    <row r="68" spans="1:16" ht="16.2">
      <c r="B68" s="215" t="str">
        <f>警察署名</f>
        <v>三原</v>
      </c>
      <c r="C68" s="216"/>
      <c r="D68" s="219" t="s">
        <v>41</v>
      </c>
      <c r="E68" s="110">
        <v>33</v>
      </c>
      <c r="F68" s="111"/>
      <c r="G68" s="112">
        <f>IF(ISERROR(FIND("図示", G3)), IF(ISERROR(FIND("削除", G3)), SUMPRODUCT((ISNUMBER(FIND("横断歩道　実線",$E5:$E67)))*(G5:G67&lt;&gt;""), $F5:$F67), 0), SUMIF(G5:G67,"&gt;0",$F5:$F67))</f>
        <v>24</v>
      </c>
      <c r="H68" s="112">
        <f>IF(ISERROR(FIND("図示", H3)), IF(ISERROR(FIND("削除", H3)), SUMPRODUCT((ISNUMBER(FIND("横断歩道　実線",$E5:$E67)))*(H5:H67&lt;&gt;""), $F5:$F67), 0), SUMIF(H5:H67,"&gt;0",$F5:$F67))</f>
        <v>0</v>
      </c>
      <c r="I68" s="112">
        <f t="shared" ref="I68:J68" si="6">IF(ISERROR(FIND("図示", I3)), IF(ISERROR(FIND("削除", I3)), SUMPRODUCT((ISNUMBER(FIND("横断歩道　実線",$E5:$E67)))*(I5:I67&lt;&gt;""), $F5:$F67), 0), SUMIF(I5:I67,"&gt;0",$F5:$F67))</f>
        <v>0</v>
      </c>
      <c r="J68" s="112">
        <f t="shared" si="6"/>
        <v>53</v>
      </c>
      <c r="K68" s="112">
        <f>IF(ISERROR(FIND("図示", K3)), IF(ISERROR(FIND("削除", K3)), SUMPRODUCT((ISNUMBER(FIND("横断歩道　実線",$E5:$E67)))*(K5:K67&lt;&gt;""), $F5:$F67), 0), SUMIF(K5:K67,"&gt;0",$F5:$F67))</f>
        <v>0</v>
      </c>
      <c r="L68" s="94"/>
      <c r="M68" s="215"/>
      <c r="N68" s="216"/>
      <c r="O68" s="219"/>
    </row>
    <row r="69" spans="1:16" ht="16.8" thickBot="1">
      <c r="B69" s="217"/>
      <c r="C69" s="218"/>
      <c r="D69" s="220"/>
      <c r="E69" s="113"/>
      <c r="F69" s="114"/>
      <c r="G69" s="115">
        <f>SUM(G5:G67)</f>
        <v>541.5</v>
      </c>
      <c r="H69" s="115">
        <f>SUM(H5:H67)</f>
        <v>119.89999999999999</v>
      </c>
      <c r="I69" s="115">
        <f t="shared" ref="I69:J69" si="7">SUM(I5:I67)</f>
        <v>4084</v>
      </c>
      <c r="J69" s="115">
        <f t="shared" si="7"/>
        <v>505</v>
      </c>
      <c r="K69" s="115">
        <f>SUM(K5:K67)</f>
        <v>0</v>
      </c>
      <c r="L69" s="95"/>
      <c r="M69" s="235"/>
      <c r="N69" s="236"/>
      <c r="O69" s="240"/>
    </row>
    <row r="70" spans="1:16" ht="16.2">
      <c r="B70" s="215" t="str">
        <f>警察署名</f>
        <v>三原</v>
      </c>
      <c r="C70" s="216"/>
      <c r="D70" s="219" t="s">
        <v>42</v>
      </c>
      <c r="E70" s="110">
        <f>場所表_三原_新規!新規合計+更新合計</f>
        <v>42</v>
      </c>
      <c r="F70" s="111"/>
      <c r="G70" s="112">
        <f t="shared" ref="G70:I71" si="8">G68</f>
        <v>24</v>
      </c>
      <c r="H70" s="112">
        <f t="shared" si="8"/>
        <v>0</v>
      </c>
      <c r="I70" s="112">
        <f t="shared" si="8"/>
        <v>0</v>
      </c>
      <c r="J70" s="112">
        <f>場所表_三原_新規!H22+J68</f>
        <v>57</v>
      </c>
      <c r="K70" s="112">
        <f>場所表_三原_新規!I22+K68</f>
        <v>0</v>
      </c>
      <c r="L70" s="94"/>
      <c r="M70" s="235"/>
      <c r="N70" s="236"/>
      <c r="O70" s="240"/>
    </row>
    <row r="71" spans="1:16" ht="16.8" thickBot="1">
      <c r="B71" s="217"/>
      <c r="C71" s="218"/>
      <c r="D71" s="220"/>
      <c r="E71" s="113"/>
      <c r="F71" s="114"/>
      <c r="G71" s="115">
        <f t="shared" si="8"/>
        <v>541.5</v>
      </c>
      <c r="H71" s="115">
        <f t="shared" si="8"/>
        <v>119.89999999999999</v>
      </c>
      <c r="I71" s="115">
        <f t="shared" si="8"/>
        <v>4084</v>
      </c>
      <c r="J71" s="115">
        <f>場所表_三原_新規!H23+J69</f>
        <v>581</v>
      </c>
      <c r="K71" s="115">
        <f>場所表_三原_新規!I23+K69</f>
        <v>345.9</v>
      </c>
      <c r="L71" s="95"/>
      <c r="M71" s="235"/>
      <c r="N71" s="236"/>
      <c r="O71" s="240"/>
    </row>
  </sheetData>
  <mergeCells count="19">
    <mergeCell ref="M1:O1"/>
    <mergeCell ref="B2:B4"/>
    <mergeCell ref="C2:C4"/>
    <mergeCell ref="D2:D4"/>
    <mergeCell ref="G2:L2"/>
    <mergeCell ref="M2:M4"/>
    <mergeCell ref="N2:N4"/>
    <mergeCell ref="O2:O4"/>
    <mergeCell ref="E3:E4"/>
    <mergeCell ref="F3:F4"/>
    <mergeCell ref="L3:L4"/>
    <mergeCell ref="D68:D69"/>
    <mergeCell ref="M68:N69"/>
    <mergeCell ref="O68:O69"/>
    <mergeCell ref="B70:C71"/>
    <mergeCell ref="D70:D71"/>
    <mergeCell ref="M70:N71"/>
    <mergeCell ref="O70:O71"/>
    <mergeCell ref="B68:C69"/>
  </mergeCells>
  <phoneticPr fontId="2"/>
  <conditionalFormatting sqref="A5:A67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189</vt:i4>
      </vt:variant>
    </vt:vector>
  </HeadingPairs>
  <TitlesOfParts>
    <vt:vector size="197" baseType="lpstr">
      <vt:lpstr>設計書</vt:lpstr>
      <vt:lpstr>所属別事業量一覧表</vt:lpstr>
      <vt:lpstr>場所表_尾道_新規</vt:lpstr>
      <vt:lpstr>場所表_新規</vt:lpstr>
      <vt:lpstr>場所表_更新</vt:lpstr>
      <vt:lpstr>場所表_尾道_更新</vt:lpstr>
      <vt:lpstr>場所表_三原_新規</vt:lpstr>
      <vt:lpstr>場所表_三原_更新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場所表_更新!EditCol</vt:lpstr>
      <vt:lpstr>場所表_三原_更新!EditCol</vt:lpstr>
      <vt:lpstr>場所表_新規!EditCol</vt:lpstr>
      <vt:lpstr>場所表_尾道_更新!EditCol</vt:lpstr>
      <vt:lpstr>場所表_尾道_新規!EditCol</vt:lpstr>
      <vt:lpstr>場所表_更新!EditRow</vt:lpstr>
      <vt:lpstr>場所表_三原_更新!EditRow</vt:lpstr>
      <vt:lpstr>場所表_三原_新規!EditRow</vt:lpstr>
      <vt:lpstr>場所表_新規!EditRow</vt:lpstr>
      <vt:lpstr>場所表_尾道_更新!EditRow</vt:lpstr>
      <vt:lpstr>場所表_尾道_新規!EditRow</vt:lpstr>
      <vt:lpstr>場所表_更新!EndCol</vt:lpstr>
      <vt:lpstr>場所表_三原_更新!EndCol</vt:lpstr>
      <vt:lpstr>場所表_三原_新規!EndCol</vt:lpstr>
      <vt:lpstr>場所表_新規!EndCol</vt:lpstr>
      <vt:lpstr>場所表_尾道_更新!EndCol</vt:lpstr>
      <vt:lpstr>場所表_尾道_新規!EndCol</vt:lpstr>
      <vt:lpstr>場所表_更新!EndRow</vt:lpstr>
      <vt:lpstr>場所表_三原_更新!EndRow</vt:lpstr>
      <vt:lpstr>場所表_三原_新規!EndRow</vt:lpstr>
      <vt:lpstr>場所表_新規!EndRow</vt:lpstr>
      <vt:lpstr>場所表_尾道_更新!EndRow</vt:lpstr>
      <vt:lpstr>場所表_尾道_新規!EndRow</vt:lpstr>
      <vt:lpstr>所属別事業量一覧表!INSERT_START</vt:lpstr>
      <vt:lpstr>設計書!INSERT_START</vt:lpstr>
      <vt:lpstr>所属別事業量一覧表!Print_Area</vt:lpstr>
      <vt:lpstr>場所表_更新!Print_Area</vt:lpstr>
      <vt:lpstr>場所表_三原_更新!Print_Area</vt:lpstr>
      <vt:lpstr>場所表_三原_新規!Print_Area</vt:lpstr>
      <vt:lpstr>場所表_新規!Print_Area</vt:lpstr>
      <vt:lpstr>場所表_尾道_更新!Print_Area</vt:lpstr>
      <vt:lpstr>場所表_尾道_新規!Print_Area</vt:lpstr>
      <vt:lpstr>設計書!Print_Area</vt:lpstr>
      <vt:lpstr>場所表_更新!Print_Titles</vt:lpstr>
      <vt:lpstr>場所表_三原_更新!Print_Titles</vt:lpstr>
      <vt:lpstr>場所表_三原_新規!Print_Titles</vt:lpstr>
      <vt:lpstr>場所表_新規!Print_Titles</vt:lpstr>
      <vt:lpstr>場所表_尾道_更新!Print_Titles</vt:lpstr>
      <vt:lpstr>場所表_尾道_新規!Print_Titles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場所表_更新!StartCol</vt:lpstr>
      <vt:lpstr>場所表_三原_更新!StartCol</vt:lpstr>
      <vt:lpstr>場所表_三原_新規!StartCol</vt:lpstr>
      <vt:lpstr>場所表_新規!StartCol</vt:lpstr>
      <vt:lpstr>場所表_尾道_更新!StartCol</vt:lpstr>
      <vt:lpstr>場所表_尾道_新規!StartCol</vt:lpstr>
      <vt:lpstr>場所表_更新!StartRow</vt:lpstr>
      <vt:lpstr>場所表_三原_更新!StartRow</vt:lpstr>
      <vt:lpstr>場所表_三原_新規!StartRow</vt:lpstr>
      <vt:lpstr>場所表_新規!StartRow</vt:lpstr>
      <vt:lpstr>場所表_尾道_更新!StartRow</vt:lpstr>
      <vt:lpstr>場所表_尾道_新規!StartRow</vt:lpstr>
      <vt:lpstr>所属別事業量一覧表!データ</vt:lpstr>
      <vt:lpstr>所属別事業量一覧表!一覧表</vt:lpstr>
      <vt:lpstr>場所表_更新!一覧表</vt:lpstr>
      <vt:lpstr>場所表_三原_更新!一覧表</vt:lpstr>
      <vt:lpstr>場所表_三原_新規!一覧表</vt:lpstr>
      <vt:lpstr>場所表_新規!一覧表</vt:lpstr>
      <vt:lpstr>場所表_尾道_更新!一覧表</vt:lpstr>
      <vt:lpstr>場所表_尾道_新規!一覧表</vt:lpstr>
      <vt:lpstr>設計書!一覧表</vt:lpstr>
      <vt:lpstr>場所表_更新!規制番号</vt:lpstr>
      <vt:lpstr>場所表_三原_更新!規制番号</vt:lpstr>
      <vt:lpstr>場所表_尾道_更新!規制番号</vt:lpstr>
      <vt:lpstr>場所表_三原_新規!区分</vt:lpstr>
      <vt:lpstr>場所表_新規!区分</vt:lpstr>
      <vt:lpstr>場所表_尾道_新規!区分</vt:lpstr>
      <vt:lpstr>場所表_更新!警察署名</vt:lpstr>
      <vt:lpstr>場所表_三原_更新!警察署名</vt:lpstr>
      <vt:lpstr>場所表_三原_新規!警察署名</vt:lpstr>
      <vt:lpstr>場所表_新規!警察署名</vt:lpstr>
      <vt:lpstr>場所表_尾道_更新!警察署名</vt:lpstr>
      <vt:lpstr>場所表_尾道_新規!警察署名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場所表_更新!更新合計</vt:lpstr>
      <vt:lpstr>場所表_三原_更新!更新合計</vt:lpstr>
      <vt:lpstr>場所表_尾道_更新!更新合計</vt:lpstr>
      <vt:lpstr>設計書!合計</vt:lpstr>
      <vt:lpstr>場所表_更新!事業量</vt:lpstr>
      <vt:lpstr>場所表_三原_更新!事業量</vt:lpstr>
      <vt:lpstr>場所表_三原_新規!事業量</vt:lpstr>
      <vt:lpstr>場所表_新規!事業量</vt:lpstr>
      <vt:lpstr>場所表_尾道_更新!事業量</vt:lpstr>
      <vt:lpstr>場所表_尾道_新規!事業量</vt:lpstr>
      <vt:lpstr>場所表_更新!事業量新規更新合計</vt:lpstr>
      <vt:lpstr>場所表_三原_更新!事業量新規更新合計</vt:lpstr>
      <vt:lpstr>場所表_尾道_更新!事業量新規更新合計</vt:lpstr>
      <vt:lpstr>場所表_三原_新規!事業量新規合計</vt:lpstr>
      <vt:lpstr>場所表_新規!事業量新規合計</vt:lpstr>
      <vt:lpstr>場所表_尾道_新規!事業量新規合計</vt:lpstr>
      <vt:lpstr>場所表_更新!場所</vt:lpstr>
      <vt:lpstr>場所表_三原_更新!場所</vt:lpstr>
      <vt:lpstr>場所表_三原_新規!場所</vt:lpstr>
      <vt:lpstr>場所表_新規!場所</vt:lpstr>
      <vt:lpstr>場所表_尾道_更新!場所</vt:lpstr>
      <vt:lpstr>場所表_尾道_新規!場所</vt:lpstr>
      <vt:lpstr>場所表_更新!新規更新合計</vt:lpstr>
      <vt:lpstr>場所表_三原_更新!新規更新合計</vt:lpstr>
      <vt:lpstr>場所表_尾道_更新!新規更新合計</vt:lpstr>
      <vt:lpstr>場所表_更新!新規更新合計値</vt:lpstr>
      <vt:lpstr>場所表_三原_更新!新規更新合計値</vt:lpstr>
      <vt:lpstr>場所表_尾道_更新!新規更新合計値</vt:lpstr>
      <vt:lpstr>場所表_三原_新規!新規合計</vt:lpstr>
      <vt:lpstr>場所表_新規!新規合計</vt:lpstr>
      <vt:lpstr>場所表_尾道_新規!新規合計</vt:lpstr>
      <vt:lpstr>場所表_更新!数</vt:lpstr>
      <vt:lpstr>場所表_三原_更新!数</vt:lpstr>
      <vt:lpstr>場所表_三原_新規!数</vt:lpstr>
      <vt:lpstr>場所表_新規!数</vt:lpstr>
      <vt:lpstr>場所表_尾道_更新!数</vt:lpstr>
      <vt:lpstr>場所表_尾道_新規!数</vt:lpstr>
      <vt:lpstr>場所表_三原_新規!整理番号</vt:lpstr>
      <vt:lpstr>場所表_新規!整理番号</vt:lpstr>
      <vt:lpstr>場所表_尾道_新規!整理番号</vt:lpstr>
      <vt:lpstr>場所表_更新!単位</vt:lpstr>
      <vt:lpstr>場所表_三原_更新!単位</vt:lpstr>
      <vt:lpstr>場所表_三原_新規!単位</vt:lpstr>
      <vt:lpstr>場所表_新規!単位</vt:lpstr>
      <vt:lpstr>場所表_尾道_更新!単位</vt:lpstr>
      <vt:lpstr>場所表_尾道_新規!単位</vt:lpstr>
      <vt:lpstr>設計書!単価</vt:lpstr>
      <vt:lpstr>場所表_更新!道路種別</vt:lpstr>
      <vt:lpstr>場所表_三原_更新!道路種別</vt:lpstr>
      <vt:lpstr>場所表_三原_新規!道路種別</vt:lpstr>
      <vt:lpstr>場所表_新規!道路種別</vt:lpstr>
      <vt:lpstr>場所表_尾道_更新!道路種別</vt:lpstr>
      <vt:lpstr>場所表_尾道_新規!道路種別</vt:lpstr>
      <vt:lpstr>場所表_更新!発注分類</vt:lpstr>
      <vt:lpstr>場所表_三原_更新!発注分類</vt:lpstr>
      <vt:lpstr>場所表_三原_新規!発注分類</vt:lpstr>
      <vt:lpstr>場所表_新規!発注分類</vt:lpstr>
      <vt:lpstr>場所表_尾道_更新!発注分類</vt:lpstr>
      <vt:lpstr>場所表_尾道_新規!発注分類</vt:lpstr>
      <vt:lpstr>場所表_更新!備考</vt:lpstr>
      <vt:lpstr>場所表_三原_更新!備考</vt:lpstr>
      <vt:lpstr>場所表_三原_新規!備考</vt:lpstr>
      <vt:lpstr>場所表_新規!備考</vt:lpstr>
      <vt:lpstr>場所表_尾道_更新!備考</vt:lpstr>
      <vt:lpstr>場所表_尾道_新規!備考</vt:lpstr>
      <vt:lpstr>場所表_更新!標示種別</vt:lpstr>
      <vt:lpstr>場所表_三原_更新!標示種別</vt:lpstr>
      <vt:lpstr>場所表_三原_新規!標示種別</vt:lpstr>
      <vt:lpstr>場所表_新規!標示種別</vt:lpstr>
      <vt:lpstr>場所表_尾道_更新!標示種別</vt:lpstr>
      <vt:lpstr>場所表_尾道_新規!標示種別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2026-06-11T05:07:53Z</dcterms:created>
  <dcterms:modified xsi:type="dcterms:W3CDTF">2026-06-11T05:07:53Z</dcterms:modified>
</cp:coreProperties>
</file>